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ПРОГРАММА ОБРАЗОВАНИЕ 2020-2024 год\Отчеты по программе\"/>
    </mc:Choice>
  </mc:AlternateContent>
  <bookViews>
    <workbookView xWindow="-105" yWindow="15" windowWidth="23250" windowHeight="12450"/>
  </bookViews>
  <sheets>
    <sheet name="Приложение 1" sheetId="1" r:id="rId1"/>
    <sheet name="Расшифровка финансирования" sheetId="2" r:id="rId2"/>
    <sheet name="Лист3" sheetId="3" state="hidden" r:id="rId3"/>
    <sheet name="Лист4" sheetId="4" state="hidden" r:id="rId4"/>
    <sheet name="Лист5" sheetId="5" state="hidden" r:id="rId5"/>
  </sheets>
  <definedNames>
    <definedName name="_xlnm._FilterDatabase" localSheetId="1" hidden="1">'Расшифровка финансирования'!$A$10:$AB$72</definedName>
    <definedName name="_xlnm.Print_Titles" localSheetId="0">'Приложение 1'!$7:$12</definedName>
    <definedName name="_xlnm.Print_Titles" localSheetId="1">'Расшифровка финансирования'!$7:$10</definedName>
    <definedName name="_xlnm.Print_Area" localSheetId="0">'Приложение 1'!$B$2:$L$66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8" i="2" l="1"/>
  <c r="W48" i="2"/>
  <c r="Y48" i="2"/>
  <c r="E43" i="1"/>
  <c r="F43" i="1"/>
  <c r="G43" i="1"/>
  <c r="D43" i="1"/>
  <c r="W19" i="1"/>
  <c r="D59" i="1" l="1"/>
  <c r="D22" i="1"/>
  <c r="G24" i="1" l="1"/>
  <c r="E24" i="1"/>
  <c r="F27" i="1"/>
  <c r="D27" i="1"/>
  <c r="F24" i="1"/>
  <c r="D24" i="1"/>
  <c r="F22" i="1"/>
  <c r="R38" i="2" l="1"/>
  <c r="O38" i="2"/>
  <c r="Q42" i="2"/>
  <c r="Q66" i="2"/>
  <c r="W70" i="2"/>
  <c r="O55" i="2"/>
  <c r="Q56" i="2"/>
  <c r="Q50" i="2"/>
  <c r="Q30" i="2"/>
  <c r="Q49" i="2"/>
  <c r="Q24" i="2"/>
  <c r="Q39" i="2"/>
  <c r="Q38" i="2" s="1"/>
  <c r="Q20" i="2" l="1"/>
  <c r="P65" i="2"/>
  <c r="Q65" i="2"/>
  <c r="R65" i="2"/>
  <c r="O65" i="2"/>
  <c r="P61" i="2"/>
  <c r="Q61" i="2"/>
  <c r="R61" i="2"/>
  <c r="O61" i="2"/>
  <c r="P55" i="2"/>
  <c r="Q55" i="2"/>
  <c r="R55" i="2"/>
  <c r="Q19" i="2"/>
  <c r="R19" i="2"/>
  <c r="Q45" i="2"/>
  <c r="R45" i="2"/>
  <c r="P12" i="2"/>
  <c r="Q12" i="2"/>
  <c r="O12" i="2"/>
  <c r="O21" i="2"/>
  <c r="W16" i="1" l="1"/>
  <c r="W17" i="1"/>
  <c r="W18" i="1"/>
  <c r="W21" i="1"/>
  <c r="W23" i="1"/>
  <c r="W25" i="1"/>
  <c r="W28" i="1"/>
  <c r="W29" i="1"/>
  <c r="W32" i="1"/>
  <c r="W33" i="1"/>
  <c r="W34" i="1"/>
  <c r="W35" i="1"/>
  <c r="W36" i="1"/>
  <c r="W39" i="1"/>
  <c r="W40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15" i="1"/>
  <c r="T46" i="1"/>
  <c r="W26" i="1" l="1"/>
  <c r="T16" i="1" l="1"/>
  <c r="T17" i="1"/>
  <c r="T18" i="1"/>
  <c r="T22" i="1"/>
  <c r="T23" i="1"/>
  <c r="T24" i="1"/>
  <c r="T25" i="1"/>
  <c r="T26" i="1"/>
  <c r="T27" i="1"/>
  <c r="T28" i="1"/>
  <c r="T30" i="1"/>
  <c r="T33" i="1"/>
  <c r="T34" i="1"/>
  <c r="T35" i="1"/>
  <c r="T36" i="1"/>
  <c r="T39" i="1"/>
  <c r="T40" i="1"/>
  <c r="T45" i="1"/>
  <c r="T47" i="1"/>
  <c r="T48" i="1"/>
  <c r="T49" i="1"/>
  <c r="T50" i="1"/>
  <c r="T51" i="1"/>
  <c r="T52" i="1"/>
  <c r="T53" i="1"/>
  <c r="T54" i="1"/>
  <c r="T55" i="1"/>
  <c r="T56" i="1"/>
  <c r="T57" i="1"/>
  <c r="T58" i="1"/>
  <c r="T15" i="1" l="1"/>
  <c r="T29" i="1"/>
  <c r="W27" i="1" l="1"/>
  <c r="E20" i="1"/>
  <c r="F20" i="1"/>
  <c r="G20" i="1"/>
  <c r="D20" i="1"/>
  <c r="W30" i="1"/>
  <c r="E59" i="1"/>
  <c r="F59" i="1"/>
  <c r="G59" i="1"/>
  <c r="G31" i="1"/>
  <c r="W24" i="1"/>
  <c r="E31" i="1"/>
  <c r="W22" i="1"/>
  <c r="T43" i="1" l="1"/>
  <c r="T59" i="1"/>
  <c r="W20" i="1"/>
  <c r="W59" i="1"/>
  <c r="E60" i="1"/>
  <c r="W43" i="1"/>
  <c r="D31" i="1"/>
  <c r="D60" i="1" s="1"/>
  <c r="S22" i="1"/>
  <c r="G60" i="1"/>
  <c r="F31" i="1"/>
  <c r="W69" i="2"/>
  <c r="W68" i="2"/>
  <c r="W67" i="2"/>
  <c r="W66" i="2"/>
  <c r="W63" i="2"/>
  <c r="W62" i="2"/>
  <c r="W44" i="2"/>
  <c r="W14" i="2"/>
  <c r="W13" i="2"/>
  <c r="T31" i="1" l="1"/>
  <c r="W56" i="2"/>
  <c r="F60" i="1"/>
  <c r="W60" i="1" s="1"/>
  <c r="W31" i="1"/>
  <c r="Y69" i="2"/>
  <c r="Y68" i="2"/>
  <c r="Y67" i="2"/>
  <c r="Y66" i="2"/>
  <c r="Y56" i="2"/>
  <c r="Y31" i="2"/>
  <c r="Q29" i="2" l="1"/>
  <c r="R29" i="2"/>
  <c r="V59" i="2"/>
  <c r="Q59" i="2"/>
  <c r="R59" i="2"/>
  <c r="W52" i="2"/>
  <c r="AE59" i="2" l="1"/>
  <c r="Q43" i="2"/>
  <c r="R43" i="2"/>
  <c r="P17" i="2"/>
  <c r="R12" i="2"/>
  <c r="R17" i="2" s="1"/>
  <c r="L22" i="5"/>
  <c r="M22" i="5"/>
  <c r="P59" i="2"/>
  <c r="P49" i="2"/>
  <c r="P45" i="2" s="1"/>
  <c r="O50" i="2"/>
  <c r="O51" i="2"/>
  <c r="P43" i="2"/>
  <c r="O43" i="2"/>
  <c r="P39" i="2"/>
  <c r="P38" i="2" s="1"/>
  <c r="W31" i="2"/>
  <c r="P21" i="2"/>
  <c r="O22" i="2"/>
  <c r="O23" i="2"/>
  <c r="P24" i="2"/>
  <c r="P25" i="2"/>
  <c r="W25" i="2" s="1"/>
  <c r="O26" i="2"/>
  <c r="P20" i="2"/>
  <c r="E19" i="2"/>
  <c r="F19" i="2"/>
  <c r="G19" i="2"/>
  <c r="H19" i="2"/>
  <c r="E53" i="2"/>
  <c r="E71" i="2" s="1"/>
  <c r="F53" i="2"/>
  <c r="F71" i="2" s="1"/>
  <c r="G53" i="2"/>
  <c r="G71" i="2" s="1"/>
  <c r="H53" i="2"/>
  <c r="H71" i="2" s="1"/>
  <c r="D47" i="2"/>
  <c r="D49" i="2"/>
  <c r="D50" i="2"/>
  <c r="D51" i="2"/>
  <c r="D52" i="2"/>
  <c r="D46" i="2"/>
  <c r="D44" i="2"/>
  <c r="D39" i="2"/>
  <c r="D31" i="2"/>
  <c r="D32" i="2"/>
  <c r="D33" i="2"/>
  <c r="D34" i="2"/>
  <c r="D35" i="2"/>
  <c r="D36" i="2"/>
  <c r="D37" i="2"/>
  <c r="D30" i="2"/>
  <c r="D21" i="2"/>
  <c r="D22" i="2"/>
  <c r="D23" i="2"/>
  <c r="D24" i="2"/>
  <c r="D25" i="2"/>
  <c r="D26" i="2"/>
  <c r="D20" i="2"/>
  <c r="O45" i="2" l="1"/>
  <c r="O19" i="2"/>
  <c r="P19" i="2"/>
  <c r="O17" i="2"/>
  <c r="AD17" i="2" s="1"/>
  <c r="W23" i="2"/>
  <c r="W51" i="2"/>
  <c r="W49" i="2"/>
  <c r="W47" i="2"/>
  <c r="W26" i="2"/>
  <c r="W24" i="2"/>
  <c r="W22" i="2"/>
  <c r="W36" i="2"/>
  <c r="W34" i="2"/>
  <c r="W46" i="2"/>
  <c r="W21" i="2"/>
  <c r="W37" i="2"/>
  <c r="W35" i="2"/>
  <c r="W33" i="2"/>
  <c r="W39" i="2"/>
  <c r="Y20" i="2"/>
  <c r="W20" i="2"/>
  <c r="W30" i="2"/>
  <c r="W32" i="2"/>
  <c r="W50" i="2"/>
  <c r="Y46" i="2"/>
  <c r="Y37" i="2"/>
  <c r="Y33" i="2"/>
  <c r="Y39" i="2"/>
  <c r="Y49" i="2"/>
  <c r="Y47" i="2"/>
  <c r="Y25" i="2"/>
  <c r="Y21" i="2"/>
  <c r="Y35" i="2"/>
  <c r="Y24" i="2"/>
  <c r="Y36" i="2"/>
  <c r="Y34" i="2"/>
  <c r="Y32" i="2"/>
  <c r="O29" i="2"/>
  <c r="O53" i="2" s="1"/>
  <c r="Q71" i="2"/>
  <c r="W61" i="2"/>
  <c r="P29" i="2"/>
  <c r="W55" i="2"/>
  <c r="W59" i="2" s="1"/>
  <c r="O59" i="2"/>
  <c r="O71" i="2"/>
  <c r="R71" i="2"/>
  <c r="W12" i="2"/>
  <c r="P71" i="2"/>
  <c r="W43" i="2"/>
  <c r="W65" i="2"/>
  <c r="Q17" i="2"/>
  <c r="R53" i="2"/>
  <c r="Q53" i="2"/>
  <c r="D19" i="2"/>
  <c r="D53" i="2"/>
  <c r="D71" i="2" s="1"/>
  <c r="AE53" i="2" l="1"/>
  <c r="AD71" i="2"/>
  <c r="AE17" i="2"/>
  <c r="AC17" i="2"/>
  <c r="AD59" i="2"/>
  <c r="AC59" i="2"/>
  <c r="AC71" i="2"/>
  <c r="AE71" i="2"/>
  <c r="W45" i="2"/>
  <c r="W38" i="2"/>
  <c r="W29" i="2"/>
  <c r="W19" i="2"/>
  <c r="W71" i="2"/>
  <c r="R72" i="2"/>
  <c r="W17" i="2"/>
  <c r="Q72" i="2"/>
  <c r="P53" i="2"/>
  <c r="P72" i="2" s="1"/>
  <c r="AC53" i="2" l="1"/>
  <c r="AE72" i="2"/>
  <c r="AC72" i="2"/>
  <c r="AD53" i="2"/>
  <c r="W53" i="2"/>
  <c r="O72" i="2"/>
  <c r="AD72" i="2" s="1"/>
  <c r="W72" i="2" l="1"/>
</calcChain>
</file>

<file path=xl/sharedStrings.xml><?xml version="1.0" encoding="utf-8"?>
<sst xmlns="http://schemas.openxmlformats.org/spreadsheetml/2006/main" count="587" uniqueCount="353">
  <si>
    <t> N </t>
  </si>
  <si>
    <t>п/п</t>
  </si>
  <si>
    <t>Единица </t>
  </si>
  <si>
    <t>измерения</t>
  </si>
  <si>
    <t>1.</t>
  </si>
  <si>
    <t>2.</t>
  </si>
  <si>
    <t>Показатель 1.  Доля выпускников общеобразовательных организаций, сдавших единый государственный экзамен по русскому языку и математике, в общей численности выпускников общеобразовательных организаций, сдававших единый государственный экзамен по данным предметам, процентов.</t>
  </si>
  <si>
    <t>проценты</t>
  </si>
  <si>
    <t>процентов</t>
  </si>
  <si>
    <t>Показатель 3.   Доля обучающихся, имеющих возможность использовать  инфраструктуру Центров гуманитарного и цифрового профилей, для учебной и внеучебной деятельности</t>
  </si>
  <si>
    <t> 29,3</t>
  </si>
  <si>
    <t>Показатель  4.  Доля обучающихся, имеющих доступ к электронным  библиотекам   для учебной и внеучебной деятельности</t>
  </si>
  <si>
    <t> 0</t>
  </si>
  <si>
    <t>5.</t>
  </si>
  <si>
    <t>единица</t>
  </si>
  <si>
    <t>Показатель 1. Доля муниципальных общеобразовательных учреждений, здания которых находятся в аварийном состоянии или требуют капитального ремонта, в общем количестве муниципальных общеобразовательных учреждений</t>
  </si>
  <si>
    <t>Задачи, направленные на достижение цели</t>
  </si>
  <si>
    <t>Планируемый объем  финансирования на решение данной  задачи (тыс. руб.)     </t>
  </si>
  <si>
    <t> N п/п</t>
  </si>
  <si>
    <t>Бюджет района</t>
  </si>
  <si>
    <t>Другие источники</t>
  </si>
  <si>
    <t>Фактический объем финансирования на решение данной задачи (тыс. руб.)</t>
  </si>
  <si>
    <t>Бюджет района  </t>
  </si>
  <si>
    <t>Другие источники </t>
  </si>
  <si>
    <t>Количественные  и/или качественные  целевые  показатели, характеризующие  достижение целей и решение задач   </t>
  </si>
  <si>
    <t>Единица измерения</t>
  </si>
  <si>
    <t>Базовое значение показателя (начало реализации муниципальной программы)  </t>
  </si>
  <si>
    <t>Планируемое значение показателя на 2021</t>
  </si>
  <si>
    <t>Достигнутое значение показателя за 2021</t>
  </si>
  <si>
    <t>N пп</t>
  </si>
  <si>
    <t>Наименование мероприятия</t>
  </si>
  <si>
    <t xml:space="preserve"> Ресурсное обеспечение</t>
  </si>
  <si>
    <t>тыс. руб.</t>
  </si>
  <si>
    <t>Сроки выполнения</t>
  </si>
  <si>
    <t>Исполнитель (получатель денежных средств)</t>
  </si>
  <si>
    <t>Ожидаемый непосредственный результат</t>
  </si>
  <si>
    <t>всего</t>
  </si>
  <si>
    <t xml:space="preserve">в том числе </t>
  </si>
  <si>
    <t>ФБ</t>
  </si>
  <si>
    <t>ОБ</t>
  </si>
  <si>
    <t xml:space="preserve"> МБ</t>
  </si>
  <si>
    <t>Частные инвестиции</t>
  </si>
  <si>
    <t>Задача №1.Обеспечение доступного  качественного общего образования.</t>
  </si>
  <si>
    <t xml:space="preserve">Создание условий для проведения государственной итоговой аттестации по программам основного общего и среднего общего образования: обеспечение санитарно-гигиенических условий, обеспечение доставки выпускников  в пункты проведения экзаменов </t>
  </si>
  <si>
    <t>МКУ «Отдел образования»</t>
  </si>
  <si>
    <t>Созданы условия для проведения оценки качества образования в соответствие с требованиями</t>
  </si>
  <si>
    <t>Укрепление материально-технической базы пунктов проведения экзаменов        (обслуживание оборудования,  обновление и приобретение резервного оборудования, приобретение расходных материалов для  проведения экзаменов)</t>
  </si>
  <si>
    <t>МКУ «Отдел образования», МКОУ «Шегарская СОШ № 1», МКОУ «Шегарская СОШ № 2», МКОУ «Маркеловская СОШ»</t>
  </si>
  <si>
    <t>обеспечена доступность современных образовательных технологий для обучающихся</t>
  </si>
  <si>
    <t>МКОУ «Анастасьевская СОШ»</t>
  </si>
  <si>
    <t>Создание материально-технической базы для реализации основных и дополнительных общеобразовательных программ естественнонаучного профиля в общеобразовательных организациях</t>
  </si>
  <si>
    <t>МКОУ «Шегарская СОШ № 2»</t>
  </si>
  <si>
    <t>МКОУ «Баткатская СОШ», МКОУ «Побединская СОШ»</t>
  </si>
  <si>
    <t>МКОУ «Маркеловская СОШ»</t>
  </si>
  <si>
    <t>Функционирование Центров гуманитарного и цифрового профилей «Точка роста»</t>
  </si>
  <si>
    <t>МКОУ «Шегарская СОШ №1»,</t>
  </si>
  <si>
    <t xml:space="preserve">Оснащение помещений для  открытия Центров гуманитарного,  цифрового,   естественно-научного профилей «Точка роста», </t>
  </si>
  <si>
    <t xml:space="preserve"> МКОУ «Баткатская СОШ», МКОУ «Побединская СОШ» </t>
  </si>
  <si>
    <t>Обеспечение функционирования   средств программного обеспечения и оборудования, приобретенного в рамках предоставленной субсидии на внедрение целевой модели цифровой образовательной среды федерального проекта «Цифровая образовательная среда» национального проекта «Образование»</t>
  </si>
  <si>
    <t>МКОУ «Анастасьевская СОШ» (соглашение не доведено, сумму нужно уточнить)</t>
  </si>
  <si>
    <t>2021-2024</t>
  </si>
  <si>
    <t>Задача № 2. Обеспечение современных и безопасных условий для получения общего образования в муниципальных организациях общего образования.</t>
  </si>
  <si>
    <t>Обеспечение проведения капитальных ремонтов образовательных организаций</t>
  </si>
  <si>
    <t>Капитальный ремонт спортивного зала МКОУ «Трубачевская ООШ»</t>
  </si>
  <si>
    <t>МКОУ «Трубачевская СОШ»</t>
  </si>
  <si>
    <t>МКОУ «Баткатская СОШ»</t>
  </si>
  <si>
    <t>Разработка проектно-сметной документации на проведение капитального ремонта зданий общеобразовательных организаций</t>
  </si>
  <si>
    <t xml:space="preserve">Оснащение спортивного зала МКОУ «Трубачевская ООШ» и приобретение спортивного инвентаря </t>
  </si>
  <si>
    <t>МКОУ «Трубачевская ООШ»</t>
  </si>
  <si>
    <t>МКОУ «Вороновская НОШ»</t>
  </si>
  <si>
    <t xml:space="preserve">Замена внутреннего освещения </t>
  </si>
  <si>
    <t>Разработка проектно-сметной документации на замену  охрано-пожарной сигнализации</t>
  </si>
  <si>
    <t>МКОУ «Побединская СОШ</t>
  </si>
  <si>
    <t>Общеобразовательные организации Шегарского района</t>
  </si>
  <si>
    <t>Приобретение дымососа в котельную МКОУ «Трубачевская ООШ»</t>
  </si>
  <si>
    <t>Обеспечение современных и комфортных условий для получения общего образования.</t>
  </si>
  <si>
    <t>Выполнение ремонта части кровли в МКОУ "Трубачевская ООШ"</t>
  </si>
  <si>
    <t>МКОУ "Трубачевская ООШ"</t>
  </si>
  <si>
    <t>Создание условий для безопасности обучающихся</t>
  </si>
  <si>
    <t>Капитальный ремонт системы отопления в спортивном зале МКОУ «Вороновская НОШ»</t>
  </si>
  <si>
    <t>Задача 3.  Создание условий для проявления и развития способностей, талантов у обучающихся и воспитанников, создание условий для личностной и социальной самореализации.</t>
  </si>
  <si>
    <t>Обеспечение участия  обучающихся  в региональных,  всероссийских мероприятиях (фестивалях, конкурсах, соревнованиях, олимпиадах, мастер-классах и других мероприятиях) для выявления одаренных детей в различных областях интеллектуальной и творческой деятельности</t>
  </si>
  <si>
    <t>Повышение мотивации обучающихся  на достижение высоких результатов в интеллектуальной и творческой деятельности</t>
  </si>
  <si>
    <t>Задача 4.Реализация программ, обеспечивающих сохранность здоровья обучающихся и воспитанников в общеобразовательных организациях</t>
  </si>
  <si>
    <t>Организация отдыха детей в каникулярное время</t>
  </si>
  <si>
    <t>Сохранность здоровья обучающихся, занятость в каникулярное время</t>
  </si>
  <si>
    <t>Задача № 5. Обеспечение учащихся муниципальных организаций общего образования качественным сбалансированным питанием, совершенствование системы организации питания в общеобразовательных организациях.</t>
  </si>
  <si>
    <t>Капитальный ремонт столовых</t>
  </si>
  <si>
    <t>Повышение качества питания, увеличение охвата обучающихся питанием в школьных столовых</t>
  </si>
  <si>
    <t xml:space="preserve">Оснащение столовой МКОУ "Маркеловская СОШ" </t>
  </si>
  <si>
    <t>МКОУ "Маркеловская СОШ"</t>
  </si>
  <si>
    <t>Обеспечение обучающихся горячим питанием</t>
  </si>
  <si>
    <t>Выполнение капитального ремонта пола в столовой МКОУ "Трубачевская ООШ"</t>
  </si>
  <si>
    <t>Модернизация пищеблоков</t>
  </si>
  <si>
    <t>Частичная оплата стоимости питания отдельных категорий обучающихся за исключением обучающихся с ограниченными возможностями здоровья</t>
  </si>
  <si>
    <t>Организация бесплатного горячего питания обучающихся, получающих начальное общее образование в общеобразовательных организациях Шегарского района</t>
  </si>
  <si>
    <t xml:space="preserve">Общеобразовательные организации Шегарского района </t>
  </si>
  <si>
    <t>Обеспечение бесплатным горячим питанием обучающихся начальных классов</t>
  </si>
  <si>
    <t>Обеспечение бесплатным горячим питанием обучающихся с ограниченными возможностями здоровья</t>
  </si>
  <si>
    <t>Обеспечение бесплатным горячим питанием обучающихся с ограниченными возможностями здоровья.</t>
  </si>
  <si>
    <t xml:space="preserve">Итого:  </t>
  </si>
  <si>
    <t>2020-2024</t>
  </si>
  <si>
    <t>"Развитие общего образования"</t>
  </si>
  <si>
    <t>Задачи,     </t>
  </si>
  <si>
    <t>направленные</t>
  </si>
  <si>
    <t>на достижение</t>
  </si>
  <si>
    <t>цели</t>
  </si>
  <si>
    <t>Количественные  и/или качественные  </t>
  </si>
  <si>
    <t>целевые показатели, характеризующие</t>
  </si>
  <si>
    <t>достижение   целей и решение</t>
  </si>
  <si>
    <t>задач</t>
  </si>
  <si>
    <t>Источник  информации для расчёта</t>
  </si>
  <si>
    <t>Базовое     </t>
  </si>
  <si>
    <t>значение     </t>
  </si>
  <si>
    <t>показателя  </t>
  </si>
  <si>
    <t>(на начало  </t>
  </si>
  <si>
    <t>реализации)</t>
  </si>
  <si>
    <t>Планируемое значение показателя по годам реализации</t>
  </si>
  <si>
    <t>Организация оказания муниципальных услуг по предоставлению начального общего, основного общего, среднего общего образования по основным общеобразовательным программам.</t>
  </si>
  <si>
    <t> процентов</t>
  </si>
  <si>
    <t>Данные региональной системы оценки качества образования (РСОКО)</t>
  </si>
  <si>
    <t> 98,3</t>
  </si>
  <si>
    <t> 100</t>
  </si>
  <si>
    <t>100 </t>
  </si>
  <si>
    <r>
      <t>Показатель 2.  Доля выпускников общеобразовательных организаций, не получивших аттестат о среднем  образовании, в общей численности выпускников общеобразовательных организаций, процентов</t>
    </r>
    <r>
      <rPr>
        <sz val="11"/>
        <color theme="1"/>
        <rFont val="Times New Roman"/>
        <family val="1"/>
        <charset val="204"/>
      </rPr>
      <t>.</t>
    </r>
  </si>
  <si>
    <t>Данные  РСОКО</t>
  </si>
  <si>
    <t> 1,7</t>
  </si>
  <si>
    <t>0 </t>
  </si>
  <si>
    <t>Статистические отчеты, отчеты ОО</t>
  </si>
  <si>
    <t> 59,0</t>
  </si>
  <si>
    <t> 65,5</t>
  </si>
  <si>
    <t> 100,0</t>
  </si>
  <si>
    <t>Статистические отчеты,отчеты ОО</t>
  </si>
  <si>
    <t> 79,5</t>
  </si>
  <si>
    <t>Обеспечение современных и безопасных условий для получения общего образования в муниципальных организациях общего образования, в том числе формирование и развитие современной информационной образовательной среды.</t>
  </si>
  <si>
    <t>Акты обследования</t>
  </si>
  <si>
    <t>3.</t>
  </si>
  <si>
    <t>Создание условий для проявления и развития способностей, талантов у обучающихся и воспитанников, создание условий для личностной и социальной самореализации.</t>
  </si>
  <si>
    <t>Показатель 1.      Доля обучающихся, принимающих участие в олимпиадах и конкурсах   </t>
  </si>
  <si>
    <t>Данные региональных операторов, данные муниципального оператора, отчеты ОО</t>
  </si>
  <si>
    <t>Показатель 2.      Доля одарённых детей,   охваченных адресной поддержкой</t>
  </si>
  <si>
    <t>отчеты ОО</t>
  </si>
  <si>
    <t> 0,8</t>
  </si>
  <si>
    <t> 1,0</t>
  </si>
  <si>
    <t>4.</t>
  </si>
  <si>
    <t>Реализация программ, обеспечивающих сохранность здоровья обучающихся и воспитанников в общеобразовательных организациях.</t>
  </si>
  <si>
    <t>Показатель 1.Доля учащихся, охваченных отдыхом в каникулярное время</t>
  </si>
  <si>
    <t>Обеспечение учащихся муниципальных организаций общего образования качественным сбалансированным питанием, совершенствование системы организации питания в общеобразовательных организациях</t>
  </si>
  <si>
    <t>Показатель 1. Доля учащихся общеобразовательных организаций, получающих качественное сбалансированное питание</t>
  </si>
  <si>
    <t>Обеспечение качественного и доступного предоставления муниципальных услуг подведомственных учреждений по предоставлению дополнительного образования детей</t>
  </si>
  <si>
    <t xml:space="preserve"> Организация и проведение конкурсов, смотров, соревнований, турниров и д.р. мероприятий на муниципальном уровне, а также обеспечение участия в конкурсах, смотрах, соревнованиях, турнирах и д.р. мероприятиях на муниципальном и региональном уровнях (по направлениям)</t>
  </si>
  <si>
    <t>МКУДО «ЦДТ»</t>
  </si>
  <si>
    <t>МКУДО «Шегарская СШ»</t>
  </si>
  <si>
    <t xml:space="preserve">3) Увеличение количества победителей и призёров конкурсов, </t>
  </si>
  <si>
    <t>смотров, соревнований, турниров и т.п. мероприятий всероссийского и регионального уровня до 25%;</t>
  </si>
  <si>
    <t>4) Увеличение количества победителей и призёров конкурсов, смотров, соревнований, турниров и т.п. мероприятий муниципального уровня, в том числе организованных непосредственно образовательным учреждением дополнительного образования до 40%;</t>
  </si>
  <si>
    <t>5) Увеличение количества воспитанников, имеющих спортивные разряды до 30%;</t>
  </si>
  <si>
    <t>6) Доведение охвата детей, обучающихся по дополнительным общеобразовательным программам естественнонаучной и научно-технической направленностей до 30%;</t>
  </si>
  <si>
    <t>7) Доведение охвата школьников услугами дополнительного образования до 80%</t>
  </si>
  <si>
    <t xml:space="preserve">Физкультурно-спортивного направления </t>
  </si>
  <si>
    <t xml:space="preserve">Туристско-краеведческого направления </t>
  </si>
  <si>
    <t>Технического направления</t>
  </si>
  <si>
    <t>Художественного направления</t>
  </si>
  <si>
    <t>Социально-педагогического направления (в том числе участие в областном конкурсе «Безопасное колесо»)</t>
  </si>
  <si>
    <t>Естественно-научного направления</t>
  </si>
  <si>
    <t>Создание новых мест в образовательных организациях различных типов для</t>
  </si>
  <si>
    <t>реализации дополнительных общеразвивающих программ всех направленностей</t>
  </si>
  <si>
    <t>МКОУ «Шегарская СОШ № 1», МКОУ «Шегарская СОШ № 2», МКОУ «Побединская СОШ», МКОУ «Баткатская СОШ»,  МКУ ДО «Центр детского творчества»</t>
  </si>
  <si>
    <t>Информирование населения об организации предоставления дополнительного образования детей</t>
  </si>
  <si>
    <t>Повышение качества и доступности предоставления дополнительного образования детей</t>
  </si>
  <si>
    <t>Качественный учет детей в информационной системе персонифицированного дополнительного образования, формирование реестра поставщиков образовательных услуг и программ дополнительного образования детей, реестра выданных сертификатов</t>
  </si>
  <si>
    <t>1) Увеличение количество выданных сертификатов дополнительного образования до 80%;</t>
  </si>
  <si>
    <t>2) Увеличение количества детей, обучающихся по образовательным программам дополнительного образования с использованием сертификатов до 80%;</t>
  </si>
  <si>
    <t>Создание центра волонтерского движения</t>
  </si>
  <si>
    <t>Доведение охвата детей и подростков в работе детских общественных объединений до 60%</t>
  </si>
  <si>
    <t>Совершенствование системы дополнительного образования детей</t>
  </si>
  <si>
    <t>Обновление и обеспечение методического сопровождения учебно-воспитательной и образовательной деятельности учреждений дополнительного образования</t>
  </si>
  <si>
    <t>Укрепление и развитие материально-технической и учебной базы учреждения дополнительного образования детей</t>
  </si>
  <si>
    <t>Устройство спортивной малокомплектной площадки</t>
  </si>
  <si>
    <t>Обеспечение современных и безопасных условий для получения дополнительного образования детей</t>
  </si>
  <si>
    <t>Косметические и капитальные ремонты зданий МКУДО «ЦДТ», МКУДО «Шегарская СШ», ДООЛ «Обская волна», тренажерного зала</t>
  </si>
  <si>
    <t>Обеспечены безопасные условия для получения дополнительного образования детей</t>
  </si>
  <si>
    <t>Создание условий для обеспечения пожарной, антитеррористической безопасности, против криминальной защиты</t>
  </si>
  <si>
    <t>Итого:</t>
  </si>
  <si>
    <t>Внедрение целевой модели цифровой образовательной среды в общеобразовательных организациях</t>
  </si>
  <si>
    <t>ОБЩЕЕ ОБРАЗОВАНИЕ</t>
  </si>
  <si>
    <t>Задача № 1. Обеспечение качественного и доступного предоставления муниципальных услуг подведомственных учреждений по предоставлению дополнительного образования детей</t>
  </si>
  <si>
    <t xml:space="preserve"> Организация и проведение конкурсов, смотров, соревнований, турниров и д.р. мероприятий на муниципальном уровне, а также обеспечение участия в конкурсах, смотрах, соревнованиях, турнирах и д.р. мероприятиях на муниципальном и региональном уровнях (по направлениям). Физкультурно-спортивного направления </t>
  </si>
  <si>
    <t>1) Увеличение количества детей, привлекаемых к участию в различных мероприятиях муниципального уровня, в том числе организованных непосредственно образовательным учреждением дополнительного образования до 55%; 2) Увеличение количества детей, привлекаемых к участию в мероприятиях всероссийского и регионального значения до 50%; 3) Увеличение количества победителей и призёров конкурсов, смотров, соревнований, турниров и т.п. мероприятий всероссийского и регионального уровня до 25%; 4) Увеличение количества победителей и призёров конкурсов, смотров, соревнований, турниров и т.п. мероприятий муниципального уровня, в том числе организованных непосредственно образовательным учреждением дополнительного образования до 40%; 5) Увеличение количества воспитанников, имеющих спортивные разряды до 30%; 6) Доведение охвата детей, обучающихся по дополнительным общеобразовательным программам естественнонаучной и научно-технической направленностей до 30%; 7) Доведение охвата школьников услугами дополнительного образования до 80%</t>
  </si>
  <si>
    <t>«Управление системой образования»</t>
  </si>
  <si>
    <t xml:space="preserve">Стимулирующие выплаты в муниципальных организациях дополнительного образования Шегарского района Томской области  </t>
  </si>
  <si>
    <t>Задача № 1. Реализация мероприятий, мотивирующих  руководителей и педагогических работников образовательных  организаций на достижение результатов профессиональной деятельности.</t>
  </si>
  <si>
    <t>Назначение ежемесячного денежного вознаграждения за классное руководство педагогическим работникам общеобразовательных учреждений Шегарского района</t>
  </si>
  <si>
    <t>Мотивация руководителей и педагогических работников образовательных организаций на достижение результатов профессиональной деятельности.</t>
  </si>
  <si>
    <t>Задача № 2. Организация и проведение конкурсов профессионального мастерства  на муниципальном уровне: «Учитель года», «Воспитатель года», «Самый классный Классный», «Сердце отдаю детям» и др. Участие в конкурсах профессионального мастерства  на региональном уровне.</t>
  </si>
  <si>
    <t>Районный конкурс «Учитель года России»</t>
  </si>
  <si>
    <t>Районный конкурс «Воспитатель года России»</t>
  </si>
  <si>
    <t>Мотивация   руководителей и педагогических работников образовательных  организаций на достижение результатов профессиональной деятельности.</t>
  </si>
  <si>
    <t>%</t>
  </si>
  <si>
    <t>Оснащение дошкольной образовательной организации на 145 мест в с. Мельниково оборудованием, предусмотренным проектной документацией</t>
  </si>
  <si>
    <r>
      <t>1.</t>
    </r>
    <r>
      <rPr>
        <b/>
        <sz val="12"/>
        <color theme="1"/>
        <rFont val="Times New Roman"/>
        <family val="1"/>
        <charset val="204"/>
      </rPr>
      <t>Организация и повышение качества оказания муниципальных услуг по предоставлению общедоступного и бесплатного дошкольного образования на территории Шегарского района.</t>
    </r>
  </si>
  <si>
    <t>Оказание муниципальной услуги «Прием заявлений, постановка на учет и зачисление детей в образовательные учреждения, реализующие основную образовательную программу дошкольного образования (детские сады)»</t>
  </si>
  <si>
    <t>2020 -2024</t>
  </si>
  <si>
    <t>Отдел образования Администрации Шегарского района</t>
  </si>
  <si>
    <t>Обеспечение контроля за  результатом муниципальной услуги «Прием заявлений, постановка на учет и зачисление детей в образовательные учреждения, реализующие основную образовательную программу дошкольного образования (детские сады)»</t>
  </si>
  <si>
    <t>Оказание муниципальных услуг по предоставлению общедоступного и бесплатного дошкольного образования, осуществления присмотра и ухода за детьми.</t>
  </si>
  <si>
    <t>Все МКДОУ Шегарского района, МКОУ «Анастаьевская СОШ», МКОУ «Баткатская СОШ»,</t>
  </si>
  <si>
    <t>МКОУ «Бабарыкинская СОШ», МКОУ «Каргалинская ООШ»,</t>
  </si>
  <si>
    <t>МКОУ «Гусевкская СОШ», МКОУ «Маркеловская СОШ», МКОУ «Малобрагинская ООШ», МКОУ «Монастырская СОШ», МКОУ «Трубачесвкая СОШ», МКОУ «Побединская СОШ», МКОУ «Шегарская СОШ №1»</t>
  </si>
  <si>
    <t>Обеспечение присмотра и ухода за детьми.</t>
  </si>
  <si>
    <t>2. Создание дополнительных мест для детей в возрасте от 2 мес. до 3-х лет и реализация мер социальной поддержки, направленных на повышение доступности дошкольного образования</t>
  </si>
  <si>
    <t>Перепрофилирование групп для детей в возрасте от 2 мес. до 3 лет</t>
  </si>
  <si>
    <t>МКДОУ «Шегарский детский сад № 2»;</t>
  </si>
  <si>
    <t>Создание дополнительных мест</t>
  </si>
  <si>
    <t>МКДОУ «Шегарский детский сад № 1»</t>
  </si>
  <si>
    <t xml:space="preserve">  2021-2024</t>
  </si>
  <si>
    <t>Освобождение от родительской платы за присмотр и уход  в образовательных организациях, реализующих основную образовательную программу дошкольного образования, родителей (законных представителей) детей-инвалидов, детей-сирот, детей, оставшихся без попечения родителей, детей с туберкулезной интоксикацией.</t>
  </si>
  <si>
    <t>Повышение доступности  дошкольного образования для детей-инвалидов.</t>
  </si>
  <si>
    <t>Строительство дошкольной образовательной организации на 145 мест в с. Мельниково</t>
  </si>
  <si>
    <t>Создание дополнительных мест для детей в дошкольных образовательных организациях</t>
  </si>
  <si>
    <t>Оснащение дошкольной образовательной организации на 145 мест в с. Мельниково , в том числе средствами обучения и воспитания</t>
  </si>
  <si>
    <t>Снижение родительской платы за присмотр и уход в образовательных организациях, реализующих основную образовательную программу дошкольного образования, родителей (законных представителей) детей с ограниченными возможностями здоровья (ОВЗ)</t>
  </si>
  <si>
    <t>Повышение доступности  дошкольного образования для детей с ограниченными возможностями здоровья (ОВЗ).</t>
  </si>
  <si>
    <t>Задача 1. Организация и повышение качества оказания муниципальных услуг по предоставлению общедоступного и бесплатного дошкольного образования на территории Шегарского района.</t>
  </si>
  <si>
    <t>ДОШКОЛЬНОЕ ОБРАЗОВАНИЕ</t>
  </si>
  <si>
    <t>Дополнительное образование</t>
  </si>
  <si>
    <t>Обеспечена доступность современных образовательных технологий для обучающихся</t>
  </si>
  <si>
    <t>Обеспечение доступности современных образовательных технологий для обучающихся</t>
  </si>
  <si>
    <t>Увеличение доли обучающихся по программам общего образования, участвующих в олимпиадах, конкурсах и другой творческой деятельности</t>
  </si>
  <si>
    <t>Приложение 2</t>
  </si>
  <si>
    <t>ВСЕГО</t>
  </si>
  <si>
    <t xml:space="preserve">Итого по " Управлению системой образования":  </t>
  </si>
  <si>
    <t>Итого по "Дополнительному образованию"</t>
  </si>
  <si>
    <t>Итого по Дошкольному образованию:</t>
  </si>
  <si>
    <t xml:space="preserve">Итого по "Общему образованию":  </t>
  </si>
  <si>
    <t>Выполнение мероприятий дорожной карты по модернизации пищеблоков в общеобразовательных организациях</t>
  </si>
  <si>
    <t>КЦСР</t>
  </si>
  <si>
    <t>0916040440</t>
  </si>
  <si>
    <t>79501S0440</t>
  </si>
  <si>
    <t>09197L3041</t>
  </si>
  <si>
    <t>0916040470</t>
  </si>
  <si>
    <t>09197R3043</t>
  </si>
  <si>
    <t>795P1S1070, 795P1S1060</t>
  </si>
  <si>
    <t>09WP241070, 09WP241060</t>
  </si>
  <si>
    <t>7950100000</t>
  </si>
  <si>
    <t>09WE452100</t>
  </si>
  <si>
    <t>09WE441900</t>
  </si>
  <si>
    <t>09WE151690</t>
  </si>
  <si>
    <t xml:space="preserve"> 09WE250970 (ФБ, ОБ) ДОП ФК МБ 101366</t>
  </si>
  <si>
    <t>7950100000 лимит 196629,22, факт 0</t>
  </si>
  <si>
    <t>возврат кассовых расходов в связи с ошибочной оплаты 29.12.2022</t>
  </si>
  <si>
    <t>данные ОЦДОД</t>
  </si>
  <si>
    <t>Подпрограмма "Развитие дошкольного образования"</t>
  </si>
  <si>
    <t>Подпрограмма "Развитие общего образования"</t>
  </si>
  <si>
    <r>
      <rPr>
        <b/>
        <sz val="10"/>
        <color theme="1"/>
        <rFont val="Times New Roman"/>
        <family val="1"/>
        <charset val="204"/>
      </rPr>
      <t xml:space="preserve">Задача 1. </t>
    </r>
    <r>
      <rPr>
        <sz val="10"/>
        <color theme="1"/>
        <rFont val="Times New Roman"/>
        <family val="1"/>
        <charset val="204"/>
      </rPr>
      <t>Организация оказания муниципальных услуг по предоставлению начального общего, основного общего, среднего общего образования по основным общеобразовательным программам.</t>
    </r>
  </si>
  <si>
    <r>
      <rPr>
        <b/>
        <sz val="10"/>
        <color theme="1"/>
        <rFont val="Times New Roman"/>
        <family val="1"/>
        <charset val="204"/>
      </rPr>
      <t>Задача 2</t>
    </r>
    <r>
      <rPr>
        <sz val="10"/>
        <color theme="1"/>
        <rFont val="Times New Roman"/>
        <family val="1"/>
        <charset val="204"/>
      </rPr>
      <t>. Обеспечение современных и безопасных условий для получения общего образования в муниципальных организациях общего образования, в том числе формирование и развитие современной информационной образовательной среды.</t>
    </r>
  </si>
  <si>
    <t>Итого по подпрограмме "Развитие дошкольного образования"</t>
  </si>
  <si>
    <r>
      <rPr>
        <b/>
        <sz val="10"/>
        <color theme="1"/>
        <rFont val="Times New Roman"/>
        <family val="1"/>
        <charset val="204"/>
      </rPr>
      <t>Задача 4.</t>
    </r>
    <r>
      <rPr>
        <sz val="10"/>
        <color theme="1"/>
        <rFont val="Times New Roman"/>
        <family val="1"/>
        <charset val="204"/>
      </rPr>
      <t xml:space="preserve"> Реализация программ, обеспечивающих сохранность здоровья обучающихся и воспитанников в общеобразовательных организациях</t>
    </r>
  </si>
  <si>
    <r>
      <rPr>
        <b/>
        <sz val="10"/>
        <color theme="1"/>
        <rFont val="Times New Roman"/>
        <family val="1"/>
        <charset val="204"/>
      </rPr>
      <t>Показатель 1.</t>
    </r>
    <r>
      <rPr>
        <sz val="10"/>
        <color theme="1"/>
        <rFont val="Times New Roman"/>
        <family val="1"/>
        <charset val="204"/>
      </rPr>
      <t xml:space="preserve">  Доля детей в возрасте 2 мес.-8 лет, состоящих на учете для определения в муниципальные дошкольные образовательные учреждения, в общей численности детей в возрасте 2 мес.-8 лет, скорректированную на количество детей от 6,5 до 8 лет обучающихся в общеобразовательных учреждениях       </t>
    </r>
  </si>
  <si>
    <r>
      <rPr>
        <b/>
        <sz val="10"/>
        <color theme="1"/>
        <rFont val="Times New Roman"/>
        <family val="1"/>
        <charset val="204"/>
      </rPr>
      <t>Показатель 1.</t>
    </r>
    <r>
      <rPr>
        <sz val="10"/>
        <color theme="1"/>
        <rFont val="Times New Roman"/>
        <family val="1"/>
        <charset val="204"/>
      </rPr>
      <t xml:space="preserve">  Доля детей в возрасте 2 мес.-8 лет, получающих дошкольную образовательную услугу и (или) услугу по их содержанию в муниципальных образовательных организациях, в общей численности детей в возрасте 2 мес.-8 лет, скорректированную на количество детей от 6,5 до 8 лет обучающихся в общеобразовательных учреждениях           </t>
    </r>
  </si>
  <si>
    <r>
      <rPr>
        <b/>
        <sz val="10"/>
        <color theme="1"/>
        <rFont val="Times New Roman"/>
        <family val="1"/>
        <charset val="204"/>
      </rPr>
      <t>Показатель 1. </t>
    </r>
    <r>
      <rPr>
        <sz val="10"/>
        <color theme="1"/>
        <rFont val="Times New Roman"/>
        <family val="1"/>
        <charset val="204"/>
      </rPr>
      <t>Доля муниципальных дошкольных образовательных организаций, здания которых находятся в аварийном состоянии или требуют капитального ремонта, в общем числе муниципальных дошкольных образовательных учреждений.</t>
    </r>
  </si>
  <si>
    <r>
      <rPr>
        <b/>
        <sz val="10"/>
        <color theme="1"/>
        <rFont val="Times New Roman"/>
        <family val="1"/>
        <charset val="204"/>
      </rPr>
      <t>Показатель 1. </t>
    </r>
    <r>
      <rPr>
        <sz val="10"/>
        <color theme="1"/>
        <rFont val="Times New Roman"/>
        <family val="1"/>
        <charset val="204"/>
      </rPr>
      <t>Доля муниципальных дошкольных образовательных организаций, здания и территория которых соответствует единому региональному стандарту безопасности общеобразовательных организаций.</t>
    </r>
  </si>
  <si>
    <r>
      <rPr>
        <b/>
        <sz val="10"/>
        <color theme="1"/>
        <rFont val="Times New Roman"/>
        <family val="1"/>
        <charset val="204"/>
      </rPr>
      <t>Показатель 1.</t>
    </r>
    <r>
      <rPr>
        <sz val="10"/>
        <color theme="1"/>
        <rFont val="Times New Roman"/>
        <family val="1"/>
        <charset val="204"/>
      </rPr>
      <t> Доля муниципальных общеобразовательных учреждений, здания которых находятся в аварийном состоянии или требуют капитального ремонта, в общем количестве муниципальных общеобразовательных учреждений</t>
    </r>
  </si>
  <si>
    <r>
      <rPr>
        <b/>
        <sz val="10"/>
        <color theme="1"/>
        <rFont val="Times New Roman"/>
        <family val="1"/>
        <charset val="204"/>
      </rPr>
      <t xml:space="preserve">Показатель 2. </t>
    </r>
    <r>
      <rPr>
        <sz val="10"/>
        <color theme="1"/>
        <rFont val="Times New Roman"/>
        <family val="1"/>
        <charset val="204"/>
      </rPr>
      <t>Доля одарённых детей,   охваченных адресной поддержкой</t>
    </r>
  </si>
  <si>
    <r>
      <rPr>
        <b/>
        <sz val="10"/>
        <color theme="1"/>
        <rFont val="Times New Roman"/>
        <family val="1"/>
        <charset val="204"/>
      </rPr>
      <t>Задача 5.</t>
    </r>
    <r>
      <rPr>
        <sz val="10"/>
        <color theme="1"/>
        <rFont val="Times New Roman"/>
        <family val="1"/>
        <charset val="204"/>
      </rPr>
      <t xml:space="preserve"> Обеспечение учащихся муниципальных организаций общего образования качественным сбалансированным питанием, совершенствование системы организации питания в общеобразовательных организациях</t>
    </r>
  </si>
  <si>
    <t>Итого по "Подпрограмм "Развитие общего образования"</t>
  </si>
  <si>
    <t>Подпрограмма "Управление образованием"</t>
  </si>
  <si>
    <r>
      <rPr>
        <b/>
        <sz val="10"/>
        <color theme="1"/>
        <rFont val="Times New Roman"/>
        <family val="1"/>
        <charset val="204"/>
      </rPr>
      <t>Показатель 1.</t>
    </r>
    <r>
      <rPr>
        <sz val="10"/>
        <color theme="1"/>
        <rFont val="Times New Roman"/>
        <family val="1"/>
        <charset val="204"/>
      </rPr>
      <t xml:space="preserve"> Доля обучающихся, получающих качественное сбалансированное питание</t>
    </r>
  </si>
  <si>
    <r>
      <rPr>
        <b/>
        <sz val="10"/>
        <rFont val="Times New Roman"/>
        <family val="1"/>
        <charset val="204"/>
      </rPr>
      <t xml:space="preserve">Показатель 1. </t>
    </r>
    <r>
      <rPr>
        <sz val="10"/>
        <rFont val="Times New Roman"/>
        <family val="1"/>
        <charset val="204"/>
      </rPr>
      <t>Мониторинг системы образования Шегарского района.</t>
    </r>
  </si>
  <si>
    <r>
      <rPr>
        <b/>
        <sz val="10"/>
        <color theme="1"/>
        <rFont val="Times New Roman"/>
        <family val="1"/>
        <charset val="204"/>
      </rPr>
      <t>Показатель 1. </t>
    </r>
    <r>
      <rPr>
        <sz val="10"/>
        <color theme="1"/>
        <rFont val="Times New Roman"/>
        <family val="1"/>
        <charset val="204"/>
      </rPr>
      <t>  Доля педагогических работников образовательных организаций, получивших  в установленном порядке первую и высшую квалификационные категории и подтверждение соответствия занимаемой должности, в общей численности педагогических работников образовательных организаций</t>
    </r>
  </si>
  <si>
    <r>
      <rPr>
        <b/>
        <sz val="10"/>
        <color theme="1"/>
        <rFont val="Times New Roman"/>
        <family val="1"/>
        <charset val="204"/>
      </rPr>
      <t>Показатель 1.</t>
    </r>
    <r>
      <rPr>
        <sz val="10"/>
        <color theme="1"/>
        <rFont val="Times New Roman"/>
        <family val="1"/>
        <charset val="204"/>
      </rPr>
      <t>   Удельный вес численности руководителей и педагогических работников образовательных организаций, прошедших в течение последних трех лет повышение квалификации или профессиональную переподготовку, в общей численности руководителей и педагогических работников образовательных организаций</t>
    </r>
  </si>
  <si>
    <r>
      <rPr>
        <b/>
        <sz val="10"/>
        <color theme="1"/>
        <rFont val="Times New Roman"/>
        <family val="1"/>
        <charset val="204"/>
      </rPr>
      <t>Показатель 2.  </t>
    </r>
    <r>
      <rPr>
        <sz val="10"/>
        <color theme="1"/>
        <rFont val="Times New Roman"/>
        <family val="1"/>
        <charset val="204"/>
      </rPr>
      <t> Доля педагогических работников образовательных организаций с высшим образованием, в общей численности педагогических работников образовательных организаций</t>
    </r>
  </si>
  <si>
    <t>Итого по "Подпрограмме "Управление образованием"</t>
  </si>
  <si>
    <t>Подпрограмма "Развитие дополнительного образования"</t>
  </si>
  <si>
    <r>
      <rPr>
        <b/>
        <sz val="10"/>
        <color theme="1"/>
        <rFont val="Times New Roman"/>
        <family val="1"/>
        <charset val="204"/>
      </rPr>
      <t>Задача 1.</t>
    </r>
    <r>
      <rPr>
        <sz val="10"/>
        <color theme="1"/>
        <rFont val="Times New Roman"/>
        <family val="1"/>
        <charset val="204"/>
      </rPr>
      <t xml:space="preserve"> Обеспечение качественного и доступного предоставления муниципальных услуг подведомственных учреждений по предоставлению дополнительного образования детей </t>
    </r>
  </si>
  <si>
    <r>
      <rPr>
        <b/>
        <sz val="11"/>
        <color theme="1"/>
        <rFont val="Times New Roman"/>
        <family val="1"/>
        <charset val="204"/>
      </rPr>
      <t>Задача 2.</t>
    </r>
    <r>
      <rPr>
        <sz val="11"/>
        <color theme="1"/>
        <rFont val="Times New Roman"/>
        <family val="1"/>
        <charset val="204"/>
      </rPr>
      <t xml:space="preserve"> Совершенствование системы дополнительного образования</t>
    </r>
  </si>
  <si>
    <t>Итого по "Подпрограмме "Развитие дополнительного образования"</t>
  </si>
  <si>
    <t>Итого по Программе "Развитие образования в Шегарском районе на 2020-2024 годы</t>
  </si>
  <si>
    <r>
      <rPr>
        <b/>
        <sz val="10"/>
        <color theme="1"/>
        <rFont val="Times New Roman"/>
        <family val="1"/>
        <charset val="204"/>
      </rPr>
      <t xml:space="preserve">Задача 3. </t>
    </r>
    <r>
      <rPr>
        <sz val="10"/>
        <color theme="1"/>
        <rFont val="Times New Roman"/>
        <family val="1"/>
        <charset val="204"/>
      </rPr>
      <t>Создание условий для проявления и развития способностей, талантов у обучающихся и воспитанников, создание условий для личностной и социальной самореализации.</t>
    </r>
  </si>
  <si>
    <t>Малыщенко Т.Н.</t>
  </si>
  <si>
    <r>
      <rPr>
        <b/>
        <sz val="10"/>
        <rFont val="Times New Roman"/>
        <family val="1"/>
        <charset val="204"/>
      </rPr>
      <t>Задача 1.</t>
    </r>
    <r>
      <rPr>
        <sz val="10"/>
        <rFont val="Times New Roman"/>
        <family val="1"/>
        <charset val="204"/>
      </rPr>
      <t xml:space="preserve"> Осуществление установленных полномочий (функций) Отделом образования Шегарского района, организация эффективного управления системой образования Шегарского района.</t>
    </r>
  </si>
  <si>
    <r>
      <rPr>
        <b/>
        <sz val="10"/>
        <color theme="1"/>
        <rFont val="Times New Roman"/>
        <family val="1"/>
        <charset val="204"/>
      </rPr>
      <t xml:space="preserve">Задача 2. </t>
    </r>
    <r>
      <rPr>
        <sz val="10"/>
        <color theme="1"/>
        <rFont val="Times New Roman"/>
        <family val="1"/>
        <charset val="204"/>
      </rPr>
      <t>Организация повышения квалификации педагогических работников и руководителей образовательных организаций Шегарского района.      </t>
    </r>
  </si>
  <si>
    <r>
      <rPr>
        <b/>
        <sz val="10"/>
        <color theme="1"/>
        <rFont val="Times New Roman"/>
        <family val="1"/>
        <charset val="204"/>
      </rPr>
      <t xml:space="preserve">Задача 3. </t>
    </r>
    <r>
      <rPr>
        <sz val="10"/>
        <color theme="1"/>
        <rFont val="Times New Roman"/>
        <family val="1"/>
        <charset val="204"/>
      </rPr>
      <t>  Обеспечение образовательных организаций квалифицированными кадрами </t>
    </r>
  </si>
  <si>
    <r>
      <rPr>
        <b/>
        <sz val="10"/>
        <color theme="1"/>
        <rFont val="Times New Roman"/>
        <family val="1"/>
        <charset val="204"/>
      </rPr>
      <t>Показатель 1.</t>
    </r>
    <r>
      <rPr>
        <sz val="10"/>
        <color theme="1"/>
        <rFont val="Times New Roman"/>
        <family val="1"/>
        <charset val="204"/>
      </rPr>
      <t>  Доля детей в возрасте 5 - 18 лет, получающих услуги по дополнительному образованию, в общей численности детей этой возрастной группы не менее 80 % от общего количества детей в возрасте от 5 до 18 лет</t>
    </r>
  </si>
  <si>
    <r>
      <rPr>
        <b/>
        <sz val="10"/>
        <color theme="1"/>
        <rFont val="Times New Roman"/>
        <family val="1"/>
        <charset val="204"/>
      </rPr>
      <t>Показатель 3.</t>
    </r>
    <r>
      <rPr>
        <sz val="10"/>
        <color theme="1"/>
        <rFont val="Times New Roman"/>
        <family val="1"/>
        <charset val="204"/>
      </rPr>
      <t xml:space="preserve"> Доля детей, привлекаемых к участию в различных мероприятиях муниципального уровня, в том числе организованных непосредственно образовательным учреждением дополнительного образования не менее 55% от общего числа детей, охваченных дополнительным образованием</t>
    </r>
  </si>
  <si>
    <r>
      <rPr>
        <b/>
        <sz val="10"/>
        <color theme="1"/>
        <rFont val="Times New Roman"/>
        <family val="1"/>
        <charset val="204"/>
      </rPr>
      <t>Показатель 4.</t>
    </r>
    <r>
      <rPr>
        <sz val="10"/>
        <color theme="1"/>
        <rFont val="Times New Roman"/>
        <family val="1"/>
        <charset val="204"/>
      </rPr>
      <t xml:space="preserve"> Доля детей, привлекаемых к участию в мероприятиях всероссийского и регионального значения не менее 50%от общего числа детей, охваченных дополнительным образованием</t>
    </r>
  </si>
  <si>
    <r>
      <rPr>
        <b/>
        <sz val="10"/>
        <color theme="1"/>
        <rFont val="Times New Roman"/>
        <family val="1"/>
        <charset val="204"/>
      </rPr>
      <t>Показатель 5</t>
    </r>
    <r>
      <rPr>
        <sz val="10"/>
        <color theme="1"/>
        <rFont val="Times New Roman"/>
        <family val="1"/>
        <charset val="204"/>
      </rPr>
      <t>. Доля победителей и призёров конкурсов, смотров, соревнований, турниров и т.п. мероприятий всероссийского и регионального уровня не менее 25% от общего числа детей, охваченных дополнительным образованием</t>
    </r>
  </si>
  <si>
    <r>
      <rPr>
        <b/>
        <sz val="10"/>
        <color theme="1"/>
        <rFont val="Times New Roman"/>
        <family val="1"/>
        <charset val="204"/>
      </rPr>
      <t>Показатель 6</t>
    </r>
    <r>
      <rPr>
        <sz val="10"/>
        <color theme="1"/>
        <rFont val="Times New Roman"/>
        <family val="1"/>
        <charset val="204"/>
      </rPr>
      <t>. Доля победителей и призёров конкурсов, смотров, соревнований, турниров и т.п. мероприятий муниципального уровня, в том числе организованных образовательным учреждением дополнительного образования не менее 40% от охвата детей дополнительным образованием</t>
    </r>
  </si>
  <si>
    <r>
      <rPr>
        <b/>
        <sz val="10"/>
        <color theme="1"/>
        <rFont val="Times New Roman"/>
        <family val="1"/>
        <charset val="204"/>
      </rPr>
      <t>Показатель 7.</t>
    </r>
    <r>
      <rPr>
        <sz val="10"/>
        <color theme="1"/>
        <rFont val="Times New Roman"/>
        <family val="1"/>
        <charset val="204"/>
      </rPr>
      <t xml:space="preserve"> Доля воспитанников, имеющих спортивные разряды не менее 30 % от общей численности воспитанников образовательных учреждений дополнительного образования детей</t>
    </r>
  </si>
  <si>
    <r>
      <rPr>
        <b/>
        <sz val="10"/>
        <color theme="1"/>
        <rFont val="Times New Roman"/>
        <family val="1"/>
        <charset val="204"/>
      </rPr>
      <t>Показатель 8</t>
    </r>
    <r>
      <rPr>
        <sz val="10"/>
        <color theme="1"/>
        <rFont val="Times New Roman"/>
        <family val="1"/>
        <charset val="204"/>
      </rPr>
      <t>. Доля детей, обучающихся по дополнительным общеобразовательным программам естественнонаучной и технической направленностей не менее 30 % от общего числа детей, охваченных дополнительным образованием</t>
    </r>
  </si>
  <si>
    <r>
      <rPr>
        <b/>
        <sz val="10"/>
        <color theme="1"/>
        <rFont val="Times New Roman"/>
        <family val="1"/>
        <charset val="204"/>
      </rPr>
      <t>Показатель 9.</t>
    </r>
    <r>
      <rPr>
        <sz val="10"/>
        <color theme="1"/>
        <rFont val="Times New Roman"/>
        <family val="1"/>
        <charset val="204"/>
      </rPr>
      <t xml:space="preserve"> Доля выданных сертификатов дополнительного образования не менее 80% от общего количества детей в возрасте от 5 до 18 лет, проживающих на территории Шегарского района</t>
    </r>
  </si>
  <si>
    <r>
      <rPr>
        <b/>
        <sz val="10"/>
        <color theme="1"/>
        <rFont val="Times New Roman"/>
        <family val="1"/>
        <charset val="204"/>
      </rPr>
      <t>Показатель 10</t>
    </r>
    <r>
      <rPr>
        <sz val="10"/>
        <color theme="1"/>
        <rFont val="Times New Roman"/>
        <family val="1"/>
        <charset val="204"/>
      </rPr>
      <t>. Доля детей, обучающихся по образовательным программам дополнительного образования с использованием сертификатов не менее 80 % от общего количества детей в возрасте от 5 до 18 лет, проживающих на территории Шегарского района</t>
    </r>
  </si>
  <si>
    <r>
      <rPr>
        <b/>
        <sz val="10"/>
        <color theme="1"/>
        <rFont val="Times New Roman"/>
        <family val="1"/>
        <charset val="204"/>
      </rPr>
      <t>Показатель 11</t>
    </r>
    <r>
      <rPr>
        <sz val="10"/>
        <color theme="1"/>
        <rFont val="Times New Roman"/>
        <family val="1"/>
        <charset val="204"/>
      </rPr>
      <t xml:space="preserve">. Создание центра волонтерского движения </t>
    </r>
  </si>
  <si>
    <r>
      <rPr>
        <b/>
        <sz val="10"/>
        <color theme="1"/>
        <rFont val="Times New Roman"/>
        <family val="1"/>
        <charset val="204"/>
      </rPr>
      <t>Показатель 1.</t>
    </r>
    <r>
      <rPr>
        <sz val="10"/>
        <color theme="1"/>
        <rFont val="Times New Roman"/>
        <family val="1"/>
        <charset val="204"/>
      </rPr>
      <t xml:space="preserve"> Доля обеспеченности учебно-воспитательной и образовательной базы учреждения дополнительного образования детей 100%</t>
    </r>
  </si>
  <si>
    <r>
      <rPr>
        <b/>
        <sz val="10"/>
        <color theme="1"/>
        <rFont val="Times New Roman"/>
        <family val="1"/>
        <charset val="204"/>
      </rPr>
      <t>Показатель 2.</t>
    </r>
    <r>
      <rPr>
        <sz val="10"/>
        <color theme="1"/>
        <rFont val="Times New Roman"/>
        <family val="1"/>
        <charset val="204"/>
      </rPr>
      <t xml:space="preserve"> Доля оснащения материально-технической базы учреждения дополнительного образования детей не менее 100%</t>
    </r>
  </si>
  <si>
    <r>
      <rPr>
        <b/>
        <sz val="10"/>
        <color theme="1"/>
        <rFont val="Times New Roman"/>
        <family val="1"/>
        <charset val="204"/>
      </rPr>
      <t xml:space="preserve">Показатель 1. </t>
    </r>
    <r>
      <rPr>
        <sz val="10"/>
        <color theme="1"/>
        <rFont val="Times New Roman"/>
        <family val="1"/>
        <charset val="204"/>
      </rPr>
      <t>Доля образовательных учреждений дополнительного образования, здания которых находятся в неудовлетворительном состоянии или требуют капитального ремонта, не соответствуют требованиям комплексной безопасности, в общем числе учреждений дополнительного образования 100%</t>
    </r>
  </si>
  <si>
    <t>индекс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</si>
  <si>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</t>
  </si>
  <si>
    <t>Содействие развитию системы общего образования</t>
  </si>
  <si>
    <t>Приобретение котла, установка котла МКОУ «Маркеловская СОШ»</t>
  </si>
  <si>
    <t>Обеспечение и комфортных условий для получения общего образования</t>
  </si>
  <si>
    <t>Организация мероприятий с обучающимися на уровне муниципалитета (конкурсы, мастер-классы, конференции и другие мероприятия)для выявления одаренных детей в различных областях интеллектуальной и творческой деятельности</t>
  </si>
  <si>
    <t>Оплата услуг по экскурсионным турам</t>
  </si>
  <si>
    <t>Выполнение разработки сметной документации на капитальный ремонт зданий школ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</si>
  <si>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организациях, в части дополнительных ассигнований в связи с индексацией расходов</t>
  </si>
  <si>
    <t xml:space="preserve">Укрепление и развитие материально-технической и учебной базы учреждения дополнительного образования детей
</t>
  </si>
  <si>
    <t>Повышение курсов квалификации руководителей образовательных организаций, их заместителей, педагогических работников</t>
  </si>
  <si>
    <t xml:space="preserve">Мотивация
руководителей и педагогических работников образовательных организаций на достижение результатов профессиональной 
</t>
  </si>
  <si>
    <t xml:space="preserve">Районная августовская конференция работников образования </t>
  </si>
  <si>
    <t>Районный конкурс «Сердце отдаю детям»</t>
  </si>
  <si>
    <t>Организация и проведение поздравлений с профессиональными праздниками педагогических работников</t>
  </si>
  <si>
    <t>Укрепление материально-технической базы</t>
  </si>
  <si>
    <t>Ограждение территории дошкольной образовательной организации</t>
  </si>
  <si>
    <t>Обеспечение безопасных условий, соблюдение требований Сан ПиН 2.4.1.3049-13.</t>
  </si>
  <si>
    <t>Корректировка проектно-сметной документации для ограждения</t>
  </si>
  <si>
    <t>Строительный контроль</t>
  </si>
  <si>
    <t>Адресная поддержка одарённых детей: Конкурс «Лучший ученик года»; «Лучший спортсмен года»(призы в денежном выражении, цветы, сувениры, грамоты)</t>
  </si>
  <si>
    <t>Обеспечение участия в реализации мероприятий по модернизации школьных систем образования в рамках государственной программы Российской Федерации «Развитие образования»</t>
  </si>
  <si>
    <t>Исполнители: Богер Л.А. п. 7-11, Иванова А.А. п.1-6</t>
  </si>
  <si>
    <t>Начальник МКУ "Управление образования Администрации Шегарского района"</t>
  </si>
  <si>
    <t>Достигнутое значение показателя за 2022</t>
  </si>
  <si>
    <t>Планируемое значение показателя на 2022</t>
  </si>
  <si>
    <t>ОЦЕНКА  РЕЗУЛЬТАТОВ РЕАЛИЗАЦИИ  МУНИЦИПАЛЬНОЙ  ПРОГРАММЫ "Развитие образования в Шегарском районе на 2020-2024 годы"  за 2022 год</t>
  </si>
  <si>
    <r>
      <rPr>
        <b/>
        <sz val="10"/>
        <color theme="1"/>
        <rFont val="Times New Roman"/>
        <family val="1"/>
        <charset val="204"/>
      </rPr>
      <t>Задача 1.</t>
    </r>
    <r>
      <rPr>
        <sz val="10"/>
        <color theme="1"/>
        <rFont val="Times New Roman"/>
        <family val="1"/>
        <charset val="204"/>
      </rPr>
      <t xml:space="preserve"> Организация и повышение качества  оказания муниципальных услуг по предоставлению общедоступного и бесплатного дошкольного образования (в том числе повышение качества управления дошкольными образовательными организациями) на территории Шегарского района</t>
    </r>
  </si>
  <si>
    <r>
      <rPr>
        <b/>
        <sz val="10"/>
        <color theme="1"/>
        <rFont val="Times New Roman"/>
        <family val="1"/>
        <charset val="204"/>
      </rPr>
      <t>Задача 3.</t>
    </r>
    <r>
      <rPr>
        <sz val="10"/>
        <color theme="1"/>
        <rFont val="Times New Roman"/>
        <family val="1"/>
        <charset val="204"/>
      </rPr>
      <t xml:space="preserve"> Обеспечение  современных, здоровьесберегающих и безопасных условий для образования и воспитания детей в дошкольных образовательных организациях</t>
    </r>
  </si>
  <si>
    <r>
      <rPr>
        <b/>
        <sz val="10"/>
        <color theme="1"/>
        <rFont val="Times New Roman"/>
        <family val="1"/>
        <charset val="204"/>
      </rPr>
      <t xml:space="preserve">Задача 2. </t>
    </r>
    <r>
      <rPr>
        <sz val="10"/>
        <color theme="1"/>
        <rFont val="Times New Roman"/>
        <family val="1"/>
        <charset val="204"/>
      </rPr>
      <t xml:space="preserve">Создание дополнительных мест для детей в возрасте от 2 мес. до 3-х лет и реализация мер социальной поддержки, направленных на повышение доступности дошкольного образования, укрепление материально-технической базы
</t>
    </r>
  </si>
  <si>
    <r>
      <rPr>
        <b/>
        <sz val="10"/>
        <color theme="1"/>
        <rFont val="Times New Roman"/>
        <family val="1"/>
        <charset val="204"/>
      </rPr>
      <t>Задача 5.</t>
    </r>
    <r>
      <rPr>
        <sz val="10"/>
        <color theme="1"/>
        <rFont val="Times New Roman"/>
        <family val="1"/>
        <charset val="204"/>
      </rPr>
      <t xml:space="preserve"> Обеспечение эффективного взаимодействия дошкольной образовательной организации и семьи</t>
    </r>
  </si>
  <si>
    <r>
      <rPr>
        <b/>
        <sz val="10"/>
        <color theme="1"/>
        <rFont val="Times New Roman"/>
        <family val="1"/>
        <charset val="204"/>
      </rPr>
      <t>Задача 4</t>
    </r>
    <r>
      <rPr>
        <sz val="10"/>
        <color theme="1"/>
        <rFont val="Times New Roman"/>
        <family val="1"/>
        <charset val="204"/>
      </rPr>
      <t>. Обеспечение антитеррористической защищённости дошкольных образовательных организаций</t>
    </r>
  </si>
  <si>
    <r>
      <rPr>
        <b/>
        <sz val="10"/>
        <color theme="1"/>
        <rFont val="Times New Roman"/>
        <family val="1"/>
        <charset val="204"/>
      </rPr>
      <t>Показатель 1.</t>
    </r>
    <r>
      <rPr>
        <sz val="10"/>
        <color theme="1"/>
        <rFont val="Times New Roman"/>
        <family val="1"/>
        <charset val="204"/>
      </rPr>
      <t xml:space="preserve"> Доля рассмотренных обоснованных жалоб по вопросам удовлетворенности семей качеством дошкольного образования, поступивших в орган управления образования от родителей (законных представителей) воспитанников дошкольных образовательных организаций в общей численности поступивших жалоб</t>
    </r>
  </si>
  <si>
    <r>
      <rPr>
        <b/>
        <sz val="10"/>
        <color theme="1"/>
        <rFont val="Times New Roman"/>
        <family val="1"/>
        <charset val="204"/>
      </rPr>
      <t xml:space="preserve">Показатель 1. </t>
    </r>
    <r>
      <rPr>
        <sz val="10"/>
        <color theme="1"/>
        <rFont val="Times New Roman"/>
        <family val="1"/>
        <charset val="204"/>
      </rPr>
      <t xml:space="preserve"> Доля выпускников общеобразовательных организаций, сдавших единый государственный экзамен по русскому языку и математике, в общей численности выпускников общеобразовательных организаций, сдававших единый государственный экзамен по данным предметам, процентов.  </t>
    </r>
  </si>
  <si>
    <r>
      <rPr>
        <b/>
        <sz val="10"/>
        <color theme="1"/>
        <rFont val="Times New Roman"/>
        <family val="1"/>
        <charset val="204"/>
      </rPr>
      <t>Показатель 2.</t>
    </r>
    <r>
      <rPr>
        <sz val="10"/>
        <color theme="1"/>
        <rFont val="Times New Roman"/>
        <family val="1"/>
        <charset val="204"/>
      </rPr>
      <t xml:space="preserve">  Доля выпускников общеобразовательных организаций, не получивших аттестат о среднем  образовании, в общей численности выпускников общеобразовательных организаций, процентов.</t>
    </r>
  </si>
  <si>
    <r>
      <rPr>
        <b/>
        <sz val="10"/>
        <color theme="1"/>
        <rFont val="Times New Roman"/>
        <family val="1"/>
        <charset val="204"/>
      </rPr>
      <t>Показатель  4.</t>
    </r>
    <r>
      <rPr>
        <sz val="10"/>
        <color theme="1"/>
        <rFont val="Times New Roman"/>
        <family val="1"/>
        <charset val="204"/>
      </rPr>
      <t>  Доля обучающихся, имеющих доступ к электронным  библиотекам   для учебной и внеучебной деятельности</t>
    </r>
  </si>
  <si>
    <r>
      <rPr>
        <b/>
        <sz val="10"/>
        <color theme="1"/>
        <rFont val="Times New Roman"/>
        <family val="1"/>
        <charset val="204"/>
      </rPr>
      <t xml:space="preserve">Показатель 1. </t>
    </r>
    <r>
      <rPr>
        <sz val="10"/>
        <color theme="1"/>
        <rFont val="Times New Roman"/>
        <family val="1"/>
        <charset val="204"/>
      </rPr>
      <t xml:space="preserve">  Доля обучающихся, принявших участие во Всероссийской олимпиаде школьников и конкурсах (в % от общего количества обучающихся).</t>
    </r>
  </si>
  <si>
    <r>
      <rPr>
        <b/>
        <sz val="10"/>
        <color theme="1"/>
        <rFont val="Times New Roman"/>
        <family val="1"/>
        <charset val="204"/>
      </rPr>
      <t>Показатель 1. </t>
    </r>
    <r>
      <rPr>
        <sz val="10"/>
        <color theme="1"/>
        <rFont val="Times New Roman"/>
        <family val="1"/>
        <charset val="204"/>
      </rPr>
      <t xml:space="preserve"> Доля учащихся, охваченных отдыхом в каникулярное время</t>
    </r>
  </si>
  <si>
    <r>
      <rPr>
        <b/>
        <sz val="11"/>
        <color theme="1"/>
        <rFont val="Times New Roman"/>
        <family val="1"/>
        <charset val="204"/>
      </rPr>
      <t>Задача 3.</t>
    </r>
    <r>
      <rPr>
        <sz val="11"/>
        <color theme="1"/>
        <rFont val="Times New Roman"/>
        <family val="1"/>
        <charset val="204"/>
      </rPr>
      <t xml:space="preserve"> Обеспечение современных и безопасных условий для получения дополнительного образования детей</t>
    </r>
  </si>
  <si>
    <r>
      <rPr>
        <b/>
        <sz val="10"/>
        <color theme="1"/>
        <rFont val="Times New Roman"/>
        <family val="1"/>
        <charset val="204"/>
      </rPr>
      <t>Показатель 2.</t>
    </r>
    <r>
      <rPr>
        <sz val="10"/>
        <color theme="1"/>
        <rFont val="Times New Roman"/>
        <family val="1"/>
        <charset val="204"/>
      </rPr>
      <t>  Доля детей в возрасте 5 - 18 лет принимающих участие в работе детских общественных объединений не менее 60% от общего количества обучающихся в образовательных организациях</t>
    </r>
  </si>
  <si>
    <r>
      <rPr>
        <b/>
        <sz val="10"/>
        <color theme="1"/>
        <rFont val="Times New Roman"/>
        <family val="1"/>
        <charset val="204"/>
      </rPr>
      <t>Показатель 1.</t>
    </r>
    <r>
      <rPr>
        <sz val="10"/>
        <color theme="1"/>
        <rFont val="Times New Roman"/>
        <family val="1"/>
        <charset val="204"/>
      </rPr>
      <t xml:space="preserve"> Количество резервистов (%) от общего количества педагогического состава  муниципалитета</t>
    </r>
  </si>
  <si>
    <r>
      <rPr>
        <b/>
        <sz val="11"/>
        <color theme="1"/>
        <rFont val="Times New Roman"/>
        <family val="1"/>
        <charset val="204"/>
      </rPr>
      <t xml:space="preserve">Задача 4. </t>
    </r>
    <r>
      <rPr>
        <sz val="11"/>
        <color theme="1"/>
        <rFont val="Times New Roman"/>
        <family val="1"/>
        <charset val="204"/>
      </rPr>
      <t>Реализация программы формирования Резерва управленческих кадров</t>
    </r>
  </si>
  <si>
    <t xml:space="preserve">4. </t>
  </si>
  <si>
    <t xml:space="preserve">5. </t>
  </si>
  <si>
    <r>
      <rPr>
        <b/>
        <sz val="10"/>
        <color theme="1"/>
        <rFont val="Times New Roman"/>
        <family val="1"/>
        <charset val="204"/>
      </rPr>
      <t>Задача 5.</t>
    </r>
    <r>
      <rPr>
        <sz val="10"/>
        <color theme="1"/>
        <rFont val="Times New Roman"/>
        <family val="1"/>
        <charset val="204"/>
      </rPr>
      <t xml:space="preserve">  Реализация мероприятий, мотивирующих  руководителей и педагогических работников образовательных  организаций на достижение результатов профессиональной деятельности  </t>
    </r>
  </si>
  <si>
    <r>
      <rPr>
        <b/>
        <sz val="10"/>
        <color theme="1"/>
        <rFont val="Times New Roman"/>
        <family val="1"/>
        <charset val="204"/>
      </rPr>
      <t>Показатель 1.  </t>
    </r>
    <r>
      <rPr>
        <sz val="10"/>
        <color theme="1"/>
        <rFont val="Times New Roman"/>
        <family val="1"/>
        <charset val="204"/>
      </rPr>
      <t> Количество руководителей и педагогических работников образовательных  организаций, принявших участие в профессиональных конкурсах различного уровня</t>
    </r>
  </si>
  <si>
    <r>
      <rPr>
        <b/>
        <sz val="10"/>
        <color theme="1"/>
        <rFont val="Times New Roman"/>
        <family val="1"/>
        <charset val="204"/>
      </rPr>
      <t>Показатель 1.</t>
    </r>
    <r>
      <rPr>
        <sz val="10"/>
        <color theme="1"/>
        <rFont val="Times New Roman"/>
        <family val="1"/>
        <charset val="204"/>
      </rPr>
      <t>   Удовлетворенность потребителей качеством оказания муниципальных услуг в сфере образования.</t>
    </r>
  </si>
  <si>
    <t>6.</t>
  </si>
  <si>
    <r>
      <rPr>
        <b/>
        <sz val="10"/>
        <color theme="1"/>
        <rFont val="Times New Roman"/>
        <family val="1"/>
        <charset val="204"/>
      </rPr>
      <t xml:space="preserve">Задача 6. </t>
    </r>
    <r>
      <rPr>
        <sz val="10"/>
        <color theme="1"/>
        <rFont val="Times New Roman"/>
        <family val="1"/>
        <charset val="204"/>
      </rPr>
      <t>Организация работы по развитию системы обратной связи с потребителями услуг образования</t>
    </r>
  </si>
  <si>
    <t xml:space="preserve">7. </t>
  </si>
  <si>
    <t>Задача 7. Привлечение молодых педагогов для работы в сельской местности. Реализация программы «Земский учитель».</t>
  </si>
  <si>
    <r>
      <rPr>
        <b/>
        <sz val="10"/>
        <color theme="1"/>
        <rFont val="Times New Roman"/>
        <family val="1"/>
        <charset val="204"/>
      </rPr>
      <t xml:space="preserve">Показатель 1. </t>
    </r>
    <r>
      <rPr>
        <sz val="10"/>
        <color theme="1"/>
        <rFont val="Times New Roman"/>
        <family val="1"/>
        <charset val="204"/>
      </rPr>
      <t>Выявление и устранение кадровых дефицитов в муниципальном образовании</t>
    </r>
  </si>
  <si>
    <t>8.</t>
  </si>
  <si>
    <r>
      <rPr>
        <b/>
        <sz val="10"/>
        <color theme="1"/>
        <rFont val="Times New Roman"/>
        <family val="1"/>
        <charset val="204"/>
      </rPr>
      <t>Задача 8.</t>
    </r>
    <r>
      <rPr>
        <sz val="10"/>
        <color theme="1"/>
        <rFont val="Times New Roman"/>
        <family val="1"/>
        <charset val="204"/>
      </rPr>
      <t xml:space="preserve"> Реализация муниципального плана мероприятий по  методическому сопровождению школ с низкими образовательными результатами</t>
    </r>
  </si>
  <si>
    <r>
      <rPr>
        <b/>
        <sz val="10"/>
        <color theme="1"/>
        <rFont val="Times New Roman"/>
        <family val="1"/>
        <charset val="204"/>
      </rPr>
      <t xml:space="preserve">Показатель 1. </t>
    </r>
    <r>
      <rPr>
        <sz val="10"/>
        <color theme="1"/>
        <rFont val="Times New Roman"/>
        <family val="1"/>
        <charset val="204"/>
      </rPr>
      <t>Увеличение количества ОО, не вошедших в список школ с низкими образовательными результатами</t>
    </r>
  </si>
  <si>
    <r>
      <rPr>
        <b/>
        <sz val="10"/>
        <color theme="1"/>
        <rFont val="Times New Roman"/>
        <family val="1"/>
        <charset val="204"/>
      </rPr>
      <t>Показатель 3.  </t>
    </r>
    <r>
      <rPr>
        <sz val="10"/>
        <color theme="1"/>
        <rFont val="Times New Roman"/>
        <family val="1"/>
        <charset val="204"/>
      </rPr>
      <t xml:space="preserve"> Доля обучающихся, имеющих возможность использовать  инфраструктуру Центров гуманитарного и цифрового профилей, для учебной и вне учебной деятельности</t>
    </r>
  </si>
  <si>
    <r>
      <rPr>
        <b/>
        <sz val="10"/>
        <color theme="1"/>
        <rFont val="Times New Roman"/>
        <family val="1"/>
        <charset val="204"/>
      </rPr>
      <t>Показатель 3. </t>
    </r>
    <r>
      <rPr>
        <sz val="10"/>
        <color theme="1"/>
        <rFont val="Times New Roman"/>
        <family val="1"/>
        <charset val="204"/>
      </rPr>
      <t>  Количество вакансий в образовательных организациях на начало учебного года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</si>
</sst>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#,##0.000"/>
    <numFmt numFmtId="166" formatCode="0.0"/>
  </numFmts>
  <fonts count="2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i/>
      <sz val="11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20">
    <xf numFmtId="0" fontId="0" fillId="0" borderId="0" xfId="0"/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2" fillId="0" borderId="6" xfId="0" applyFont="1" applyBorder="1" applyAlignment="1">
      <alignment vertical="center" wrapText="1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2" fillId="0" borderId="6" xfId="0" applyFont="1" applyBorder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16" fontId="5" fillId="0" borderId="3" xfId="0" applyNumberFormat="1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6" fontId="5" fillId="0" borderId="3" xfId="0" applyNumberFormat="1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6" xfId="0" applyFont="1" applyBorder="1" applyAlignment="1">
      <alignment horizontal="justify" vertical="center" wrapText="1"/>
    </xf>
    <xf numFmtId="0" fontId="6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justify"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8" fillId="4" borderId="13" xfId="0" applyFont="1" applyFill="1" applyBorder="1"/>
    <xf numFmtId="0" fontId="9" fillId="4" borderId="10" xfId="0" applyFont="1" applyFill="1" applyBorder="1" applyAlignment="1">
      <alignment horizontal="center" vertical="center" wrapText="1"/>
    </xf>
    <xf numFmtId="0" fontId="8" fillId="4" borderId="14" xfId="0" applyFont="1" applyFill="1" applyBorder="1"/>
    <xf numFmtId="0" fontId="0" fillId="4" borderId="13" xfId="0" applyFill="1" applyBorder="1"/>
    <xf numFmtId="0" fontId="5" fillId="4" borderId="10" xfId="0" applyFont="1" applyFill="1" applyBorder="1" applyAlignment="1">
      <alignment horizontal="center" vertical="center" wrapText="1"/>
    </xf>
    <xf numFmtId="0" fontId="0" fillId="4" borderId="14" xfId="0" applyFill="1" applyBorder="1"/>
    <xf numFmtId="0" fontId="0" fillId="3" borderId="13" xfId="0" applyFill="1" applyBorder="1"/>
    <xf numFmtId="0" fontId="5" fillId="3" borderId="10" xfId="0" applyFont="1" applyFill="1" applyBorder="1" applyAlignment="1">
      <alignment horizontal="center" vertical="center" wrapText="1"/>
    </xf>
    <xf numFmtId="0" fontId="0" fillId="3" borderId="14" xfId="0" applyFill="1" applyBorder="1"/>
    <xf numFmtId="0" fontId="0" fillId="4" borderId="10" xfId="0" applyFill="1" applyBorder="1" applyAlignment="1">
      <alignment vertical="top" wrapText="1"/>
    </xf>
    <xf numFmtId="0" fontId="0" fillId="3" borderId="10" xfId="0" applyFill="1" applyBorder="1" applyAlignment="1">
      <alignment vertical="top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vertical="top" wrapText="1"/>
    </xf>
    <xf numFmtId="0" fontId="0" fillId="3" borderId="0" xfId="0" applyFill="1"/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justify" vertical="center" wrapText="1"/>
    </xf>
    <xf numFmtId="0" fontId="5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top" wrapText="1"/>
    </xf>
    <xf numFmtId="1" fontId="5" fillId="0" borderId="0" xfId="0" applyNumberFormat="1" applyFont="1" applyFill="1" applyBorder="1" applyAlignment="1">
      <alignment horizontal="center" vertical="center"/>
    </xf>
    <xf numFmtId="1" fontId="5" fillId="0" borderId="0" xfId="0" applyNumberFormat="1" applyFont="1" applyFill="1" applyBorder="1" applyAlignment="1">
      <alignment horizontal="center" vertical="center" wrapText="1"/>
    </xf>
    <xf numFmtId="1" fontId="6" fillId="5" borderId="0" xfId="0" applyNumberFormat="1" applyFont="1" applyFill="1" applyBorder="1" applyAlignment="1">
      <alignment horizontal="left" vertical="center"/>
    </xf>
    <xf numFmtId="0" fontId="6" fillId="5" borderId="0" xfId="0" applyFont="1" applyFill="1" applyBorder="1" applyAlignment="1">
      <alignment horizontal="left" vertical="center" wrapText="1"/>
    </xf>
    <xf numFmtId="0" fontId="6" fillId="5" borderId="0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6" borderId="15" xfId="0" applyFont="1" applyFill="1" applyBorder="1" applyAlignment="1">
      <alignment horizontal="center" vertical="center" wrapText="1"/>
    </xf>
    <xf numFmtId="1" fontId="6" fillId="0" borderId="0" xfId="0" applyNumberFormat="1" applyFont="1" applyFill="1" applyBorder="1" applyAlignment="1">
      <alignment horizontal="center" vertical="center" wrapText="1"/>
    </xf>
    <xf numFmtId="0" fontId="6" fillId="0" borderId="0" xfId="0" applyFont="1"/>
    <xf numFmtId="1" fontId="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/>
    </xf>
    <xf numFmtId="0" fontId="6" fillId="0" borderId="0" xfId="0" applyFont="1" applyBorder="1" applyAlignment="1"/>
    <xf numFmtId="0" fontId="6" fillId="0" borderId="0" xfId="0" applyFont="1" applyBorder="1" applyAlignment="1">
      <alignment horizontal="center"/>
    </xf>
    <xf numFmtId="0" fontId="6" fillId="0" borderId="0" xfId="0" applyFont="1" applyFill="1" applyBorder="1"/>
    <xf numFmtId="0" fontId="6" fillId="5" borderId="0" xfId="0" applyFont="1" applyFill="1" applyBorder="1" applyAlignment="1">
      <alignment horizontal="left" wrapText="1"/>
    </xf>
    <xf numFmtId="4" fontId="6" fillId="5" borderId="0" xfId="0" applyNumberFormat="1" applyFont="1" applyFill="1" applyBorder="1" applyAlignment="1">
      <alignment horizontal="center"/>
    </xf>
    <xf numFmtId="0" fontId="6" fillId="5" borderId="0" xfId="0" applyFont="1" applyFill="1" applyBorder="1" applyAlignment="1">
      <alignment horizontal="left"/>
    </xf>
    <xf numFmtId="0" fontId="6" fillId="5" borderId="15" xfId="0" applyFont="1" applyFill="1" applyBorder="1" applyAlignment="1">
      <alignment horizontal="center" vertical="center" wrapText="1"/>
    </xf>
    <xf numFmtId="0" fontId="5" fillId="5" borderId="15" xfId="0" applyFont="1" applyFill="1" applyBorder="1" applyAlignment="1">
      <alignment horizontal="center" vertical="center" wrapText="1"/>
    </xf>
    <xf numFmtId="0" fontId="6" fillId="5" borderId="15" xfId="0" applyFont="1" applyFill="1" applyBorder="1" applyAlignment="1">
      <alignment horizontal="left"/>
    </xf>
    <xf numFmtId="0" fontId="5" fillId="0" borderId="0" xfId="0" applyFont="1" applyFill="1" applyBorder="1"/>
    <xf numFmtId="0" fontId="5" fillId="5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wrapText="1"/>
    </xf>
    <xf numFmtId="0" fontId="6" fillId="6" borderId="17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0" fillId="6" borderId="21" xfId="0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left" vertical="center" wrapText="1"/>
    </xf>
    <xf numFmtId="0" fontId="2" fillId="0" borderId="15" xfId="0" applyFont="1" applyFill="1" applyBorder="1" applyAlignment="1">
      <alignment horizontal="center" vertical="center" wrapText="1"/>
    </xf>
    <xf numFmtId="10" fontId="6" fillId="5" borderId="15" xfId="0" applyNumberFormat="1" applyFont="1" applyFill="1" applyBorder="1" applyAlignment="1">
      <alignment horizontal="center" vertical="center" wrapText="1"/>
    </xf>
    <xf numFmtId="0" fontId="1" fillId="0" borderId="15" xfId="0" applyFont="1" applyBorder="1" applyAlignment="1">
      <alignment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5" xfId="0" applyNumberFormat="1" applyFont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/>
    </xf>
    <xf numFmtId="1" fontId="9" fillId="0" borderId="15" xfId="0" applyNumberFormat="1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justify" vertical="center" wrapText="1"/>
    </xf>
    <xf numFmtId="9" fontId="9" fillId="0" borderId="15" xfId="0" applyNumberFormat="1" applyFont="1" applyFill="1" applyBorder="1" applyAlignment="1">
      <alignment horizontal="center"/>
    </xf>
    <xf numFmtId="0" fontId="11" fillId="5" borderId="15" xfId="0" applyFont="1" applyFill="1" applyBorder="1" applyAlignment="1">
      <alignment horizontal="center" vertical="center"/>
    </xf>
    <xf numFmtId="0" fontId="11" fillId="5" borderId="15" xfId="0" applyFont="1" applyFill="1" applyBorder="1" applyAlignment="1">
      <alignment horizontal="left" vertical="center"/>
    </xf>
    <xf numFmtId="0" fontId="9" fillId="5" borderId="15" xfId="0" applyFont="1" applyFill="1" applyBorder="1" applyAlignment="1">
      <alignment horizontal="left"/>
    </xf>
    <xf numFmtId="9" fontId="9" fillId="5" borderId="15" xfId="0" applyNumberFormat="1" applyFont="1" applyFill="1" applyBorder="1" applyAlignment="1">
      <alignment horizontal="center" vertical="center"/>
    </xf>
    <xf numFmtId="10" fontId="11" fillId="5" borderId="15" xfId="0" applyNumberFormat="1" applyFont="1" applyFill="1" applyBorder="1" applyAlignment="1">
      <alignment horizontal="center" vertical="center" wrapText="1"/>
    </xf>
    <xf numFmtId="1" fontId="9" fillId="0" borderId="15" xfId="0" applyNumberFormat="1" applyFont="1" applyFill="1" applyBorder="1" applyAlignment="1">
      <alignment horizontal="center" vertical="center" wrapText="1"/>
    </xf>
    <xf numFmtId="165" fontId="9" fillId="0" borderId="15" xfId="0" applyNumberFormat="1" applyFont="1" applyFill="1" applyBorder="1" applyAlignment="1">
      <alignment horizontal="center" vertical="center" wrapText="1"/>
    </xf>
    <xf numFmtId="164" fontId="9" fillId="0" borderId="15" xfId="0" applyNumberFormat="1" applyFont="1" applyFill="1" applyBorder="1" applyAlignment="1">
      <alignment horizontal="center" vertical="center" wrapText="1"/>
    </xf>
    <xf numFmtId="0" fontId="11" fillId="6" borderId="15" xfId="0" applyFont="1" applyFill="1" applyBorder="1" applyAlignment="1">
      <alignment horizontal="center" vertical="center" wrapText="1"/>
    </xf>
    <xf numFmtId="0" fontId="9" fillId="6" borderId="15" xfId="0" applyFont="1" applyFill="1" applyBorder="1" applyAlignment="1">
      <alignment vertical="center" wrapText="1"/>
    </xf>
    <xf numFmtId="0" fontId="9" fillId="6" borderId="15" xfId="0" applyFont="1" applyFill="1" applyBorder="1"/>
    <xf numFmtId="0" fontId="9" fillId="5" borderId="15" xfId="0" applyFont="1" applyFill="1" applyBorder="1" applyAlignment="1">
      <alignment horizontal="center" vertical="center"/>
    </xf>
    <xf numFmtId="0" fontId="9" fillId="5" borderId="15" xfId="0" applyFont="1" applyFill="1" applyBorder="1"/>
    <xf numFmtId="0" fontId="9" fillId="0" borderId="15" xfId="0" applyFont="1" applyFill="1" applyBorder="1" applyAlignment="1">
      <alignment horizontal="center" vertical="center"/>
    </xf>
    <xf numFmtId="0" fontId="11" fillId="7" borderId="15" xfId="0" applyFont="1" applyFill="1" applyBorder="1" applyAlignment="1">
      <alignment horizontal="center" vertical="center"/>
    </xf>
    <xf numFmtId="0" fontId="13" fillId="7" borderId="15" xfId="0" applyFont="1" applyFill="1" applyBorder="1" applyAlignment="1">
      <alignment horizontal="center" vertical="center" wrapText="1"/>
    </xf>
    <xf numFmtId="0" fontId="9" fillId="7" borderId="15" xfId="0" applyFont="1" applyFill="1" applyBorder="1"/>
    <xf numFmtId="9" fontId="11" fillId="7" borderId="15" xfId="0" applyNumberFormat="1" applyFont="1" applyFill="1" applyBorder="1" applyAlignment="1">
      <alignment horizontal="center"/>
    </xf>
    <xf numFmtId="10" fontId="11" fillId="7" borderId="15" xfId="0" applyNumberFormat="1" applyFont="1" applyFill="1" applyBorder="1" applyAlignment="1">
      <alignment horizontal="center"/>
    </xf>
    <xf numFmtId="0" fontId="13" fillId="5" borderId="15" xfId="0" applyFont="1" applyFill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/>
    </xf>
    <xf numFmtId="0" fontId="9" fillId="0" borderId="15" xfId="0" applyFont="1" applyFill="1" applyBorder="1" applyAlignment="1">
      <alignment horizontal="center"/>
    </xf>
    <xf numFmtId="0" fontId="9" fillId="0" borderId="15" xfId="0" applyFont="1" applyBorder="1" applyAlignment="1">
      <alignment vertical="center" wrapText="1"/>
    </xf>
    <xf numFmtId="0" fontId="9" fillId="0" borderId="15" xfId="0" applyFont="1" applyBorder="1" applyAlignment="1">
      <alignment wrapText="1"/>
    </xf>
    <xf numFmtId="4" fontId="11" fillId="7" borderId="15" xfId="0" applyNumberFormat="1" applyFont="1" applyFill="1" applyBorder="1" applyAlignment="1">
      <alignment horizontal="center" vertical="center" wrapText="1"/>
    </xf>
    <xf numFmtId="0" fontId="9" fillId="7" borderId="15" xfId="0" applyFont="1" applyFill="1" applyBorder="1" applyAlignment="1">
      <alignment vertical="center" wrapText="1"/>
    </xf>
    <xf numFmtId="0" fontId="11" fillId="6" borderId="15" xfId="0" applyFont="1" applyFill="1" applyBorder="1"/>
    <xf numFmtId="4" fontId="11" fillId="6" borderId="15" xfId="0" applyNumberFormat="1" applyFont="1" applyFill="1" applyBorder="1" applyAlignment="1">
      <alignment horizontal="center"/>
    </xf>
    <xf numFmtId="0" fontId="2" fillId="0" borderId="15" xfId="0" applyFont="1" applyBorder="1" applyAlignment="1">
      <alignment horizontal="left" vertical="center" wrapText="1"/>
    </xf>
    <xf numFmtId="0" fontId="15" fillId="0" borderId="15" xfId="0" applyFont="1" applyBorder="1" applyAlignment="1">
      <alignment horizontal="center" vertical="center" wrapText="1"/>
    </xf>
    <xf numFmtId="9" fontId="9" fillId="0" borderId="15" xfId="0" applyNumberFormat="1" applyFont="1" applyFill="1" applyBorder="1" applyAlignment="1">
      <alignment horizontal="center" vertical="center"/>
    </xf>
    <xf numFmtId="9" fontId="5" fillId="0" borderId="15" xfId="0" applyNumberFormat="1" applyFont="1" applyFill="1" applyBorder="1" applyAlignment="1">
      <alignment horizontal="center" vertical="center"/>
    </xf>
    <xf numFmtId="10" fontId="5" fillId="0" borderId="15" xfId="0" applyNumberFormat="1" applyFont="1" applyFill="1" applyBorder="1" applyAlignment="1">
      <alignment horizontal="center" vertical="center"/>
    </xf>
    <xf numFmtId="9" fontId="9" fillId="6" borderId="15" xfId="0" applyNumberFormat="1" applyFont="1" applyFill="1" applyBorder="1" applyAlignment="1">
      <alignment horizontal="center" vertical="center"/>
    </xf>
    <xf numFmtId="10" fontId="9" fillId="6" borderId="15" xfId="0" applyNumberFormat="1" applyFont="1" applyFill="1" applyBorder="1" applyAlignment="1">
      <alignment horizontal="center" vertical="center"/>
    </xf>
    <xf numFmtId="9" fontId="11" fillId="7" borderId="15" xfId="0" applyNumberFormat="1" applyFont="1" applyFill="1" applyBorder="1" applyAlignment="1">
      <alignment horizontal="center" vertical="center"/>
    </xf>
    <xf numFmtId="10" fontId="11" fillId="7" borderId="15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/>
    <xf numFmtId="49" fontId="6" fillId="0" borderId="0" xfId="0" applyNumberFormat="1" applyFont="1" applyFill="1" applyBorder="1"/>
    <xf numFmtId="49" fontId="6" fillId="0" borderId="0" xfId="0" applyNumberFormat="1" applyFont="1" applyFill="1" applyBorder="1" applyAlignment="1">
      <alignment wrapText="1"/>
    </xf>
    <xf numFmtId="49" fontId="6" fillId="5" borderId="0" xfId="0" applyNumberFormat="1" applyFont="1" applyFill="1" applyBorder="1" applyAlignment="1">
      <alignment horizontal="left"/>
    </xf>
    <xf numFmtId="49" fontId="5" fillId="0" borderId="0" xfId="0" applyNumberFormat="1" applyFont="1" applyFill="1" applyBorder="1"/>
    <xf numFmtId="49" fontId="5" fillId="5" borderId="0" xfId="0" applyNumberFormat="1" applyFont="1" applyFill="1" applyBorder="1" applyAlignment="1">
      <alignment horizontal="left"/>
    </xf>
    <xf numFmtId="9" fontId="5" fillId="0" borderId="15" xfId="0" applyNumberFormat="1" applyFont="1" applyFill="1" applyBorder="1" applyAlignment="1">
      <alignment horizontal="center" vertical="center" wrapText="1"/>
    </xf>
    <xf numFmtId="9" fontId="9" fillId="5" borderId="15" xfId="0" applyNumberFormat="1" applyFont="1" applyFill="1" applyBorder="1" applyAlignment="1">
      <alignment horizontal="center"/>
    </xf>
    <xf numFmtId="9" fontId="11" fillId="5" borderId="15" xfId="0" applyNumberFormat="1" applyFont="1" applyFill="1" applyBorder="1" applyAlignment="1">
      <alignment horizontal="center"/>
    </xf>
    <xf numFmtId="9" fontId="11" fillId="5" borderId="15" xfId="0" applyNumberFormat="1" applyFont="1" applyFill="1" applyBorder="1" applyAlignment="1">
      <alignment horizontal="center" vertical="center"/>
    </xf>
    <xf numFmtId="2" fontId="5" fillId="0" borderId="0" xfId="0" applyNumberFormat="1" applyFont="1" applyFill="1" applyBorder="1"/>
    <xf numFmtId="0" fontId="6" fillId="0" borderId="0" xfId="0" applyFont="1" applyFill="1" applyBorder="1" applyAlignment="1">
      <alignment horizontal="center"/>
    </xf>
    <xf numFmtId="2" fontId="5" fillId="0" borderId="0" xfId="0" applyNumberFormat="1" applyFont="1" applyFill="1" applyBorder="1" applyAlignment="1">
      <alignment horizontal="center"/>
    </xf>
    <xf numFmtId="2" fontId="5" fillId="2" borderId="0" xfId="0" applyNumberFormat="1" applyFont="1" applyFill="1" applyBorder="1"/>
    <xf numFmtId="2" fontId="5" fillId="2" borderId="0" xfId="0" applyNumberFormat="1" applyFont="1" applyFill="1" applyBorder="1" applyAlignment="1">
      <alignment horizontal="center"/>
    </xf>
    <xf numFmtId="9" fontId="11" fillId="6" borderId="15" xfId="0" applyNumberFormat="1" applyFont="1" applyFill="1" applyBorder="1" applyAlignment="1">
      <alignment horizontal="center" vertical="center"/>
    </xf>
    <xf numFmtId="10" fontId="11" fillId="6" borderId="15" xfId="0" applyNumberFormat="1" applyFont="1" applyFill="1" applyBorder="1" applyAlignment="1">
      <alignment horizontal="center" vertical="center"/>
    </xf>
    <xf numFmtId="9" fontId="6" fillId="5" borderId="15" xfId="0" applyNumberFormat="1" applyFont="1" applyFill="1" applyBorder="1" applyAlignment="1">
      <alignment horizontal="center" vertical="center"/>
    </xf>
    <xf numFmtId="9" fontId="6" fillId="6" borderId="17" xfId="0" applyNumberFormat="1" applyFont="1" applyFill="1" applyBorder="1" applyAlignment="1">
      <alignment horizontal="center"/>
    </xf>
    <xf numFmtId="10" fontId="6" fillId="6" borderId="18" xfId="0" applyNumberFormat="1" applyFont="1" applyFill="1" applyBorder="1" applyAlignment="1">
      <alignment horizontal="center"/>
    </xf>
    <xf numFmtId="0" fontId="1" fillId="0" borderId="0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2" fillId="0" borderId="19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center" vertical="center" wrapText="1"/>
    </xf>
    <xf numFmtId="0" fontId="1" fillId="0" borderId="19" xfId="0" applyFont="1" applyBorder="1" applyAlignment="1">
      <alignment vertical="center" wrapText="1"/>
    </xf>
    <xf numFmtId="0" fontId="2" fillId="0" borderId="23" xfId="0" applyFont="1" applyBorder="1" applyAlignment="1">
      <alignment vertical="center" wrapText="1"/>
    </xf>
    <xf numFmtId="0" fontId="1" fillId="0" borderId="23" xfId="0" applyFont="1" applyBorder="1" applyAlignment="1">
      <alignment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2" fillId="0" borderId="28" xfId="0" applyFont="1" applyBorder="1" applyAlignment="1">
      <alignment vertical="center" wrapText="1"/>
    </xf>
    <xf numFmtId="0" fontId="1" fillId="0" borderId="28" xfId="0" applyFont="1" applyBorder="1" applyAlignment="1">
      <alignment vertical="center" wrapText="1"/>
    </xf>
    <xf numFmtId="0" fontId="1" fillId="0" borderId="28" xfId="0" applyFont="1" applyBorder="1" applyAlignment="1">
      <alignment horizontal="center" vertical="center" wrapText="1"/>
    </xf>
    <xf numFmtId="0" fontId="2" fillId="0" borderId="19" xfId="0" applyFont="1" applyBorder="1" applyAlignment="1">
      <alignment vertical="center" wrapText="1"/>
    </xf>
    <xf numFmtId="0" fontId="1" fillId="0" borderId="19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8" fillId="0" borderId="0" xfId="0" applyFont="1"/>
    <xf numFmtId="0" fontId="2" fillId="0" borderId="28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/>
    </xf>
    <xf numFmtId="165" fontId="5" fillId="0" borderId="0" xfId="0" applyNumberFormat="1" applyFont="1"/>
    <xf numFmtId="0" fontId="2" fillId="0" borderId="28" xfId="0" applyFont="1" applyBorder="1" applyAlignment="1">
      <alignment horizontal="left" vertical="center" wrapText="1"/>
    </xf>
    <xf numFmtId="0" fontId="21" fillId="0" borderId="0" xfId="0" applyFont="1"/>
    <xf numFmtId="0" fontId="2" fillId="0" borderId="31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16" fillId="7" borderId="36" xfId="0" applyFont="1" applyFill="1" applyBorder="1" applyAlignment="1">
      <alignment horizontal="center" vertical="center"/>
    </xf>
    <xf numFmtId="0" fontId="16" fillId="7" borderId="29" xfId="0" applyFont="1" applyFill="1" applyBorder="1" applyAlignment="1">
      <alignment horizontal="left" vertical="center" wrapText="1"/>
    </xf>
    <xf numFmtId="0" fontId="16" fillId="7" borderId="29" xfId="0" applyFont="1" applyFill="1" applyBorder="1" applyAlignment="1">
      <alignment horizontal="center" vertical="center" wrapText="1"/>
    </xf>
    <xf numFmtId="0" fontId="16" fillId="7" borderId="29" xfId="0" applyFont="1" applyFill="1" applyBorder="1" applyAlignment="1">
      <alignment vertical="center" wrapText="1"/>
    </xf>
    <xf numFmtId="0" fontId="16" fillId="7" borderId="37" xfId="0" applyFont="1" applyFill="1" applyBorder="1" applyAlignment="1">
      <alignment horizontal="center" vertical="center" wrapText="1"/>
    </xf>
    <xf numFmtId="0" fontId="22" fillId="0" borderId="0" xfId="0" applyFont="1"/>
    <xf numFmtId="164" fontId="16" fillId="7" borderId="29" xfId="0" applyNumberFormat="1" applyFont="1" applyFill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165" fontId="19" fillId="0" borderId="15" xfId="0" applyNumberFormat="1" applyFont="1" applyBorder="1" applyAlignment="1">
      <alignment horizontal="center" vertical="center" wrapText="1"/>
    </xf>
    <xf numFmtId="165" fontId="2" fillId="0" borderId="15" xfId="0" applyNumberFormat="1" applyFont="1" applyBorder="1" applyAlignment="1">
      <alignment horizontal="center" vertical="center"/>
    </xf>
    <xf numFmtId="0" fontId="1" fillId="0" borderId="26" xfId="0" applyNumberFormat="1" applyFont="1" applyBorder="1" applyAlignment="1">
      <alignment horizontal="center" vertical="center" wrapText="1"/>
    </xf>
    <xf numFmtId="0" fontId="16" fillId="7" borderId="27" xfId="0" applyFont="1" applyFill="1" applyBorder="1" applyAlignment="1">
      <alignment horizontal="center" vertical="center"/>
    </xf>
    <xf numFmtId="0" fontId="16" fillId="7" borderId="28" xfId="0" applyFont="1" applyFill="1" applyBorder="1" applyAlignment="1">
      <alignment horizontal="left" vertical="center" wrapText="1"/>
    </xf>
    <xf numFmtId="0" fontId="16" fillId="7" borderId="28" xfId="0" applyFont="1" applyFill="1" applyBorder="1" applyAlignment="1">
      <alignment vertical="center" wrapText="1"/>
    </xf>
    <xf numFmtId="0" fontId="16" fillId="7" borderId="28" xfId="0" applyFont="1" applyFill="1" applyBorder="1" applyAlignment="1">
      <alignment horizontal="center" vertical="center" wrapText="1"/>
    </xf>
    <xf numFmtId="0" fontId="16" fillId="7" borderId="30" xfId="0" applyFont="1" applyFill="1" applyBorder="1" applyAlignment="1">
      <alignment horizontal="center" vertical="center" wrapText="1"/>
    </xf>
    <xf numFmtId="0" fontId="19" fillId="0" borderId="23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/>
    </xf>
    <xf numFmtId="0" fontId="2" fillId="0" borderId="20" xfId="0" applyFont="1" applyBorder="1" applyAlignment="1">
      <alignment horizontal="left" vertical="center" wrapText="1"/>
    </xf>
    <xf numFmtId="165" fontId="19" fillId="0" borderId="20" xfId="0" applyNumberFormat="1" applyFont="1" applyBorder="1" applyAlignment="1">
      <alignment horizontal="center" vertical="center" wrapText="1"/>
    </xf>
    <xf numFmtId="0" fontId="1" fillId="0" borderId="20" xfId="0" applyFont="1" applyBorder="1" applyAlignment="1">
      <alignment vertical="center" wrapText="1"/>
    </xf>
    <xf numFmtId="0" fontId="2" fillId="0" borderId="20" xfId="0" applyFont="1" applyBorder="1" applyAlignment="1">
      <alignment horizontal="center" vertical="center"/>
    </xf>
    <xf numFmtId="0" fontId="1" fillId="0" borderId="20" xfId="0" applyNumberFormat="1" applyFont="1" applyBorder="1" applyAlignment="1">
      <alignment horizontal="center" vertical="center" wrapText="1"/>
    </xf>
    <xf numFmtId="0" fontId="16" fillId="7" borderId="31" xfId="0" applyFont="1" applyFill="1" applyBorder="1" applyAlignment="1">
      <alignment horizontal="center" vertical="center"/>
    </xf>
    <xf numFmtId="0" fontId="16" fillId="7" borderId="32" xfId="0" applyFont="1" applyFill="1" applyBorder="1" applyAlignment="1">
      <alignment horizontal="left" vertical="center" wrapText="1"/>
    </xf>
    <xf numFmtId="165" fontId="16" fillId="7" borderId="32" xfId="0" applyNumberFormat="1" applyFont="1" applyFill="1" applyBorder="1" applyAlignment="1">
      <alignment horizontal="center" vertical="center" wrapText="1"/>
    </xf>
    <xf numFmtId="0" fontId="16" fillId="7" borderId="32" xfId="0" applyFont="1" applyFill="1" applyBorder="1" applyAlignment="1">
      <alignment vertical="center" wrapText="1"/>
    </xf>
    <xf numFmtId="0" fontId="16" fillId="7" borderId="32" xfId="0" applyFont="1" applyFill="1" applyBorder="1" applyAlignment="1">
      <alignment horizontal="center" vertical="center" wrapText="1"/>
    </xf>
    <xf numFmtId="0" fontId="16" fillId="7" borderId="33" xfId="0" applyFont="1" applyFill="1" applyBorder="1" applyAlignment="1">
      <alignment horizontal="center" vertical="center" wrapText="1"/>
    </xf>
    <xf numFmtId="0" fontId="19" fillId="0" borderId="22" xfId="0" applyFont="1" applyBorder="1" applyAlignment="1">
      <alignment horizontal="center" vertical="center"/>
    </xf>
    <xf numFmtId="0" fontId="19" fillId="0" borderId="23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center" vertical="center"/>
    </xf>
    <xf numFmtId="164" fontId="16" fillId="7" borderId="32" xfId="0" applyNumberFormat="1" applyFont="1" applyFill="1" applyBorder="1" applyAlignment="1">
      <alignment horizontal="center" vertical="center" wrapText="1"/>
    </xf>
    <xf numFmtId="10" fontId="5" fillId="0" borderId="0" xfId="0" applyNumberFormat="1" applyFont="1"/>
    <xf numFmtId="0" fontId="23" fillId="0" borderId="0" xfId="0" applyFont="1"/>
    <xf numFmtId="10" fontId="5" fillId="2" borderId="0" xfId="0" applyNumberFormat="1" applyFont="1" applyFill="1"/>
    <xf numFmtId="10" fontId="5" fillId="0" borderId="0" xfId="0" applyNumberFormat="1" applyFont="1" applyFill="1"/>
    <xf numFmtId="0" fontId="5" fillId="4" borderId="0" xfId="0" applyFont="1" applyFill="1"/>
    <xf numFmtId="0" fontId="6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" fontId="6" fillId="0" borderId="0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9" fillId="0" borderId="15" xfId="0" applyFont="1" applyBorder="1" applyAlignment="1">
      <alignment vertical="center" wrapText="1"/>
    </xf>
    <xf numFmtId="0" fontId="9" fillId="0" borderId="15" xfId="0" applyFont="1" applyBorder="1" applyAlignment="1">
      <alignment wrapText="1"/>
    </xf>
    <xf numFmtId="0" fontId="5" fillId="0" borderId="0" xfId="0" applyFont="1" applyFill="1" applyBorder="1" applyAlignment="1">
      <alignment horizontal="justify" vertical="center" wrapText="1"/>
    </xf>
    <xf numFmtId="0" fontId="0" fillId="0" borderId="0" xfId="0" applyAlignment="1">
      <alignment horizontal="center" vertical="center"/>
    </xf>
    <xf numFmtId="0" fontId="9" fillId="2" borderId="15" xfId="0" applyFont="1" applyFill="1" applyBorder="1" applyAlignment="1">
      <alignment horizontal="center" vertical="center" wrapText="1"/>
    </xf>
    <xf numFmtId="1" fontId="9" fillId="0" borderId="16" xfId="0" applyNumberFormat="1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/>
    </xf>
    <xf numFmtId="0" fontId="9" fillId="0" borderId="18" xfId="0" applyFont="1" applyBorder="1" applyAlignment="1">
      <alignment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left" vertical="center" wrapText="1"/>
    </xf>
    <xf numFmtId="0" fontId="6" fillId="0" borderId="17" xfId="0" applyFont="1" applyFill="1" applyBorder="1" applyAlignment="1">
      <alignment horizontal="center" vertical="center" wrapText="1"/>
    </xf>
    <xf numFmtId="9" fontId="5" fillId="0" borderId="17" xfId="0" applyNumberFormat="1" applyFont="1" applyFill="1" applyBorder="1" applyAlignment="1">
      <alignment horizontal="center" vertical="center" wrapText="1"/>
    </xf>
    <xf numFmtId="9" fontId="5" fillId="0" borderId="17" xfId="0" applyNumberFormat="1" applyFont="1" applyFill="1" applyBorder="1" applyAlignment="1">
      <alignment horizontal="center" vertical="center"/>
    </xf>
    <xf numFmtId="10" fontId="5" fillId="0" borderId="18" xfId="0" applyNumberFormat="1" applyFont="1" applyFill="1" applyBorder="1" applyAlignment="1">
      <alignment horizontal="center" vertical="center"/>
    </xf>
    <xf numFmtId="164" fontId="11" fillId="5" borderId="15" xfId="0" applyNumberFormat="1" applyFont="1" applyFill="1" applyBorder="1" applyAlignment="1">
      <alignment horizontal="center" vertical="center"/>
    </xf>
    <xf numFmtId="164" fontId="6" fillId="5" borderId="15" xfId="0" applyNumberFormat="1" applyFont="1" applyFill="1" applyBorder="1" applyAlignment="1">
      <alignment horizontal="center" vertical="center" wrapText="1"/>
    </xf>
    <xf numFmtId="0" fontId="9" fillId="8" borderId="15" xfId="0" applyFont="1" applyFill="1" applyBorder="1" applyAlignment="1">
      <alignment horizontal="center" vertical="center" wrapText="1"/>
    </xf>
    <xf numFmtId="164" fontId="9" fillId="8" borderId="15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Fill="1" applyBorder="1"/>
    <xf numFmtId="4" fontId="25" fillId="0" borderId="0" xfId="0" applyNumberFormat="1" applyFont="1" applyAlignment="1"/>
    <xf numFmtId="164" fontId="9" fillId="0" borderId="15" xfId="0" applyNumberFormat="1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 wrapText="1"/>
    </xf>
    <xf numFmtId="165" fontId="3" fillId="5" borderId="15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center"/>
    </xf>
    <xf numFmtId="165" fontId="19" fillId="0" borderId="15" xfId="0" applyNumberFormat="1" applyFont="1" applyFill="1" applyBorder="1" applyAlignment="1">
      <alignment horizontal="center" vertical="center" wrapText="1"/>
    </xf>
    <xf numFmtId="165" fontId="2" fillId="0" borderId="15" xfId="0" applyNumberFormat="1" applyFont="1" applyFill="1" applyBorder="1" applyAlignment="1">
      <alignment horizontal="center" vertical="center" wrapText="1"/>
    </xf>
    <xf numFmtId="165" fontId="2" fillId="0" borderId="17" xfId="0" applyNumberFormat="1" applyFont="1" applyFill="1" applyBorder="1" applyAlignment="1">
      <alignment horizontal="center" vertical="center" wrapText="1"/>
    </xf>
    <xf numFmtId="164" fontId="19" fillId="0" borderId="15" xfId="0" applyNumberFormat="1" applyFont="1" applyBorder="1" applyAlignment="1">
      <alignment horizontal="center" vertical="center" wrapText="1"/>
    </xf>
    <xf numFmtId="0" fontId="19" fillId="0" borderId="23" xfId="0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left" vertical="center" wrapText="1"/>
    </xf>
    <xf numFmtId="0" fontId="1" fillId="8" borderId="15" xfId="0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10" fontId="5" fillId="0" borderId="0" xfId="0" applyNumberFormat="1" applyFont="1" applyFill="1" applyBorder="1"/>
    <xf numFmtId="0" fontId="1" fillId="0" borderId="0" xfId="0" applyFont="1" applyAlignment="1">
      <alignment horizontal="center" vertical="center"/>
    </xf>
    <xf numFmtId="2" fontId="1" fillId="0" borderId="26" xfId="0" applyNumberFormat="1" applyFont="1" applyFill="1" applyBorder="1" applyAlignment="1">
      <alignment horizontal="center" vertical="center" wrapText="1"/>
    </xf>
    <xf numFmtId="1" fontId="1" fillId="0" borderId="40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1" fillId="0" borderId="18" xfId="0" applyFont="1" applyBorder="1" applyAlignment="1">
      <alignment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0" xfId="0" applyFont="1" applyBorder="1" applyAlignment="1">
      <alignment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8" borderId="20" xfId="0" applyFont="1" applyFill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left" vertical="center" wrapText="1"/>
    </xf>
    <xf numFmtId="0" fontId="5" fillId="0" borderId="19" xfId="0" applyFont="1" applyBorder="1" applyAlignment="1">
      <alignment horizontal="left" vertical="center" wrapText="1"/>
    </xf>
    <xf numFmtId="0" fontId="0" fillId="0" borderId="34" xfId="0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15" xfId="0" applyFont="1" applyBorder="1" applyAlignment="1">
      <alignment horizontal="left" vertical="center" wrapText="1"/>
    </xf>
    <xf numFmtId="0" fontId="2" fillId="0" borderId="15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vertical="center" wrapText="1"/>
    </xf>
    <xf numFmtId="0" fontId="1" fillId="0" borderId="15" xfId="0" applyFont="1" applyFill="1" applyBorder="1" applyAlignment="1">
      <alignment vertical="center" wrapText="1"/>
    </xf>
    <xf numFmtId="0" fontId="24" fillId="0" borderId="26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left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vertical="center" wrapText="1"/>
    </xf>
    <xf numFmtId="0" fontId="1" fillId="0" borderId="28" xfId="0" applyFont="1" applyFill="1" applyBorder="1" applyAlignment="1">
      <alignment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1" fillId="0" borderId="37" xfId="0" applyFont="1" applyFill="1" applyBorder="1" applyAlignment="1">
      <alignment horizontal="center" vertical="center" wrapText="1"/>
    </xf>
    <xf numFmtId="166" fontId="19" fillId="0" borderId="23" xfId="0" applyNumberFormat="1" applyFont="1" applyFill="1" applyBorder="1" applyAlignment="1">
      <alignment horizontal="center" vertical="center" wrapText="1"/>
    </xf>
    <xf numFmtId="0" fontId="19" fillId="0" borderId="24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1" fillId="0" borderId="30" xfId="0" applyFont="1" applyFill="1" applyBorder="1" applyAlignment="1">
      <alignment horizontal="center" vertical="center" wrapText="1"/>
    </xf>
    <xf numFmtId="0" fontId="19" fillId="0" borderId="15" xfId="0" applyFont="1" applyFill="1" applyBorder="1" applyAlignment="1">
      <alignment horizontal="center" vertical="center" wrapText="1"/>
    </xf>
    <xf numFmtId="0" fontId="16" fillId="7" borderId="31" xfId="0" applyFont="1" applyFill="1" applyBorder="1" applyAlignment="1">
      <alignment horizontal="center" vertical="center" wrapText="1"/>
    </xf>
    <xf numFmtId="0" fontId="17" fillId="7" borderId="32" xfId="0" applyFont="1" applyFill="1" applyBorder="1" applyAlignment="1">
      <alignment horizontal="center" vertical="center" wrapText="1"/>
    </xf>
    <xf numFmtId="0" fontId="17" fillId="7" borderId="33" xfId="0" applyFont="1" applyFill="1" applyBorder="1" applyAlignment="1">
      <alignment horizontal="center" vertical="center" wrapText="1"/>
    </xf>
    <xf numFmtId="0" fontId="17" fillId="7" borderId="38" xfId="0" applyFont="1" applyFill="1" applyBorder="1" applyAlignment="1">
      <alignment horizontal="center" vertical="center" wrapText="1"/>
    </xf>
    <xf numFmtId="165" fontId="19" fillId="0" borderId="15" xfId="0" applyNumberFormat="1" applyFont="1" applyFill="1" applyBorder="1" applyAlignment="1">
      <alignment horizontal="center" vertical="center" wrapText="1"/>
    </xf>
    <xf numFmtId="165" fontId="8" fillId="0" borderId="15" xfId="0" applyNumberFormat="1" applyFont="1" applyFill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center" vertical="center"/>
    </xf>
    <xf numFmtId="0" fontId="5" fillId="0" borderId="15" xfId="0" applyFont="1" applyBorder="1" applyAlignment="1">
      <alignment horizontal="left" vertical="center" wrapText="1"/>
    </xf>
    <xf numFmtId="0" fontId="16" fillId="7" borderId="41" xfId="0" applyFont="1" applyFill="1" applyBorder="1" applyAlignment="1">
      <alignment horizontal="center" vertical="center" wrapText="1"/>
    </xf>
    <xf numFmtId="0" fontId="17" fillId="7" borderId="42" xfId="0" applyFont="1" applyFill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left" vertical="center" wrapText="1"/>
    </xf>
    <xf numFmtId="0" fontId="2" fillId="0" borderId="20" xfId="0" applyFont="1" applyFill="1" applyBorder="1" applyAlignment="1">
      <alignment horizontal="left" vertical="center" wrapText="1"/>
    </xf>
    <xf numFmtId="0" fontId="0" fillId="0" borderId="46" xfId="0" applyFill="1" applyBorder="1" applyAlignment="1">
      <alignment horizontal="left" vertical="center" wrapText="1"/>
    </xf>
    <xf numFmtId="0" fontId="0" fillId="0" borderId="19" xfId="0" applyFill="1" applyBorder="1" applyAlignment="1">
      <alignment horizontal="left" vertical="center" wrapText="1"/>
    </xf>
    <xf numFmtId="0" fontId="2" fillId="0" borderId="39" xfId="0" applyFont="1" applyBorder="1" applyAlignment="1">
      <alignment horizontal="center" vertical="center"/>
    </xf>
    <xf numFmtId="0" fontId="2" fillId="0" borderId="47" xfId="0" applyFont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3" fillId="6" borderId="23" xfId="0" applyFont="1" applyFill="1" applyBorder="1" applyAlignment="1">
      <alignment horizontal="center" vertical="center" wrapText="1"/>
    </xf>
    <xf numFmtId="0" fontId="6" fillId="6" borderId="15" xfId="0" applyFont="1" applyFill="1" applyBorder="1" applyAlignment="1">
      <alignment wrapText="1"/>
    </xf>
    <xf numFmtId="0" fontId="6" fillId="6" borderId="28" xfId="0" applyFont="1" applyFill="1" applyBorder="1" applyAlignment="1">
      <alignment wrapText="1"/>
    </xf>
    <xf numFmtId="0" fontId="3" fillId="6" borderId="24" xfId="0" applyFont="1" applyFill="1" applyBorder="1" applyAlignment="1">
      <alignment horizontal="center" vertical="center" wrapText="1"/>
    </xf>
    <xf numFmtId="0" fontId="6" fillId="6" borderId="26" xfId="0" applyFont="1" applyFill="1" applyBorder="1" applyAlignment="1">
      <alignment wrapText="1"/>
    </xf>
    <xf numFmtId="0" fontId="6" fillId="6" borderId="30" xfId="0" applyFont="1" applyFill="1" applyBorder="1" applyAlignment="1">
      <alignment wrapText="1"/>
    </xf>
    <xf numFmtId="0" fontId="6" fillId="6" borderId="15" xfId="0" applyFont="1" applyFill="1" applyBorder="1" applyAlignment="1">
      <alignment horizontal="center" vertical="center" wrapText="1"/>
    </xf>
    <xf numFmtId="0" fontId="3" fillId="6" borderId="22" xfId="0" applyFont="1" applyFill="1" applyBorder="1" applyAlignment="1">
      <alignment vertical="center" wrapText="1"/>
    </xf>
    <xf numFmtId="0" fontId="6" fillId="6" borderId="25" xfId="0" applyFont="1" applyFill="1" applyBorder="1" applyAlignment="1">
      <alignment wrapText="1"/>
    </xf>
    <xf numFmtId="0" fontId="6" fillId="6" borderId="27" xfId="0" applyFont="1" applyFill="1" applyBorder="1" applyAlignment="1">
      <alignment wrapText="1"/>
    </xf>
    <xf numFmtId="0" fontId="3" fillId="6" borderId="15" xfId="0" applyFont="1" applyFill="1" applyBorder="1" applyAlignment="1">
      <alignment horizontal="center" vertical="center" wrapText="1"/>
    </xf>
    <xf numFmtId="0" fontId="6" fillId="6" borderId="28" xfId="0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6" fillId="6" borderId="16" xfId="0" applyFont="1" applyFill="1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11" fillId="6" borderId="16" xfId="0" applyFont="1" applyFill="1" applyBorder="1" applyAlignment="1">
      <alignment vertical="center" wrapText="1"/>
    </xf>
    <xf numFmtId="0" fontId="8" fillId="0" borderId="18" xfId="0" applyFont="1" applyBorder="1" applyAlignment="1">
      <alignment vertical="center" wrapText="1"/>
    </xf>
    <xf numFmtId="1" fontId="11" fillId="5" borderId="15" xfId="0" applyNumberFormat="1" applyFont="1" applyFill="1" applyBorder="1" applyAlignment="1">
      <alignment horizontal="left" vertical="center" wrapText="1"/>
    </xf>
    <xf numFmtId="0" fontId="9" fillId="5" borderId="15" xfId="0" applyFont="1" applyFill="1" applyBorder="1" applyAlignment="1">
      <alignment horizontal="left" vertical="center" wrapText="1"/>
    </xf>
    <xf numFmtId="0" fontId="9" fillId="0" borderId="15" xfId="0" applyFont="1" applyBorder="1" applyAlignment="1">
      <alignment vertical="center" wrapText="1"/>
    </xf>
    <xf numFmtId="0" fontId="9" fillId="0" borderId="15" xfId="0" applyFont="1" applyBorder="1" applyAlignment="1">
      <alignment wrapText="1"/>
    </xf>
    <xf numFmtId="0" fontId="12" fillId="7" borderId="16" xfId="0" applyFont="1" applyFill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justify" vertical="center" wrapText="1"/>
    </xf>
    <xf numFmtId="0" fontId="8" fillId="0" borderId="19" xfId="0" applyFont="1" applyBorder="1" applyAlignment="1">
      <alignment horizontal="justify" vertical="center" wrapText="1"/>
    </xf>
    <xf numFmtId="0" fontId="5" fillId="0" borderId="0" xfId="0" applyFont="1" applyFill="1" applyBorder="1" applyAlignment="1">
      <alignment horizontal="justify" vertical="center" wrapText="1"/>
    </xf>
    <xf numFmtId="0" fontId="6" fillId="0" borderId="0" xfId="0" applyFont="1" applyFill="1" applyBorder="1" applyAlignment="1">
      <alignment horizontal="center" vertical="center" wrapText="1"/>
    </xf>
    <xf numFmtId="1" fontId="11" fillId="7" borderId="16" xfId="0" applyNumberFormat="1" applyFont="1" applyFill="1" applyBorder="1" applyAlignment="1">
      <alignment horizontal="left" vertical="center" wrapText="1"/>
    </xf>
    <xf numFmtId="0" fontId="12" fillId="7" borderId="16" xfId="0" applyFont="1" applyFill="1" applyBorder="1" applyAlignment="1">
      <alignment horizontal="center" vertical="center"/>
    </xf>
    <xf numFmtId="0" fontId="14" fillId="0" borderId="17" xfId="0" applyFont="1" applyBorder="1" applyAlignment="1"/>
    <xf numFmtId="0" fontId="14" fillId="0" borderId="18" xfId="0" applyFont="1" applyBorder="1" applyAlignment="1"/>
    <xf numFmtId="0" fontId="11" fillId="7" borderId="16" xfId="0" applyFont="1" applyFill="1" applyBorder="1" applyAlignment="1">
      <alignment vertical="center" wrapText="1"/>
    </xf>
    <xf numFmtId="1" fontId="6" fillId="5" borderId="15" xfId="0" applyNumberFormat="1" applyFont="1" applyFill="1" applyBorder="1" applyAlignment="1">
      <alignment horizontal="left" vertical="center" wrapText="1"/>
    </xf>
    <xf numFmtId="0" fontId="5" fillId="5" borderId="15" xfId="0" applyFont="1" applyFill="1" applyBorder="1" applyAlignment="1">
      <alignment horizontal="left" wrapText="1"/>
    </xf>
    <xf numFmtId="0" fontId="4" fillId="7" borderId="16" xfId="0" applyFont="1" applyFill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43" xfId="0" applyFont="1" applyFill="1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1" fontId="6" fillId="0" borderId="0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14" fontId="5" fillId="0" borderId="1" xfId="0" applyNumberFormat="1" applyFont="1" applyBorder="1" applyAlignment="1">
      <alignment vertical="center" wrapText="1"/>
    </xf>
    <xf numFmtId="14" fontId="5" fillId="0" borderId="2" xfId="0" applyNumberFormat="1" applyFont="1" applyBorder="1" applyAlignment="1">
      <alignment vertical="center" wrapText="1"/>
    </xf>
    <xf numFmtId="14" fontId="5" fillId="0" borderId="3" xfId="0" applyNumberFormat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6" fillId="0" borderId="13" xfId="0" applyFont="1" applyBorder="1" applyAlignment="1">
      <alignment vertical="center" wrapText="1"/>
    </xf>
    <xf numFmtId="0" fontId="6" fillId="0" borderId="14" xfId="0" applyFont="1" applyBorder="1" applyAlignment="1">
      <alignment vertical="center" wrapText="1"/>
    </xf>
    <xf numFmtId="0" fontId="6" fillId="0" borderId="10" xfId="0" applyFont="1" applyBorder="1" applyAlignment="1">
      <alignment vertical="center" wrapText="1"/>
    </xf>
    <xf numFmtId="16" fontId="5" fillId="0" borderId="2" xfId="0" applyNumberFormat="1" applyFont="1" applyBorder="1" applyAlignment="1">
      <alignment vertical="center" wrapText="1"/>
    </xf>
    <xf numFmtId="16" fontId="5" fillId="0" borderId="3" xfId="0" applyNumberFormat="1" applyFont="1" applyBorder="1" applyAlignment="1">
      <alignment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 wrapText="1"/>
    </xf>
    <xf numFmtId="0" fontId="6" fillId="0" borderId="11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16" fontId="5" fillId="0" borderId="1" xfId="0" applyNumberFormat="1" applyFont="1" applyBorder="1" applyAlignment="1">
      <alignment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166" fontId="1" fillId="0" borderId="26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W69"/>
  <sheetViews>
    <sheetView tabSelected="1" zoomScale="85" zoomScaleNormal="85" workbookViewId="0">
      <pane ySplit="13" topLeftCell="A37" activePane="bottomLeft" state="frozen"/>
      <selection pane="bottomLeft" activeCell="H42" sqref="H42"/>
    </sheetView>
  </sheetViews>
  <sheetFormatPr defaultColWidth="9.140625" defaultRowHeight="15" x14ac:dyDescent="0.25"/>
  <cols>
    <col min="1" max="2" width="9.140625" style="15"/>
    <col min="3" max="3" width="45.85546875" style="15" customWidth="1"/>
    <col min="4" max="4" width="15.85546875" style="15" customWidth="1"/>
    <col min="5" max="5" width="17.7109375" style="15" customWidth="1"/>
    <col min="6" max="6" width="17" style="15" customWidth="1"/>
    <col min="7" max="7" width="20.140625" style="15" customWidth="1"/>
    <col min="8" max="8" width="55.28515625" style="15" customWidth="1"/>
    <col min="9" max="9" width="18.42578125" style="15" customWidth="1"/>
    <col min="10" max="10" width="25.140625" style="15" customWidth="1"/>
    <col min="11" max="11" width="28" style="15" customWidth="1"/>
    <col min="12" max="12" width="30.85546875" style="15" customWidth="1"/>
    <col min="13" max="17" width="0" style="15" hidden="1" customWidth="1"/>
    <col min="18" max="18" width="9.140625" style="15"/>
    <col min="19" max="19" width="27.7109375" style="15" customWidth="1"/>
    <col min="20" max="20" width="12.42578125" style="15" bestFit="1" customWidth="1"/>
    <col min="21" max="16384" width="9.140625" style="15"/>
  </cols>
  <sheetData>
    <row r="2" spans="2:23" ht="20.25" x14ac:dyDescent="0.3">
      <c r="B2" s="186" t="s">
        <v>322</v>
      </c>
    </row>
    <row r="3" spans="2:23" x14ac:dyDescent="0.25">
      <c r="L3" s="68"/>
    </row>
    <row r="4" spans="2:23" ht="15.75" hidden="1" x14ac:dyDescent="0.25">
      <c r="B4" s="7"/>
      <c r="G4" s="7"/>
    </row>
    <row r="5" spans="2:23" hidden="1" x14ac:dyDescent="0.25">
      <c r="B5" s="6"/>
    </row>
    <row r="6" spans="2:23" ht="15.75" thickBot="1" x14ac:dyDescent="0.3">
      <c r="B6" s="16"/>
    </row>
    <row r="7" spans="2:23" ht="41.25" customHeight="1" x14ac:dyDescent="0.25">
      <c r="B7" s="328" t="s">
        <v>18</v>
      </c>
      <c r="C7" s="321" t="s">
        <v>16</v>
      </c>
      <c r="D7" s="321" t="s">
        <v>17</v>
      </c>
      <c r="E7" s="321"/>
      <c r="F7" s="321" t="s">
        <v>21</v>
      </c>
      <c r="G7" s="321"/>
      <c r="H7" s="321" t="s">
        <v>24</v>
      </c>
      <c r="I7" s="321" t="s">
        <v>25</v>
      </c>
      <c r="J7" s="321" t="s">
        <v>26</v>
      </c>
      <c r="K7" s="321" t="s">
        <v>321</v>
      </c>
      <c r="L7" s="324" t="s">
        <v>320</v>
      </c>
    </row>
    <row r="8" spans="2:23" x14ac:dyDescent="0.25">
      <c r="B8" s="329"/>
      <c r="C8" s="322"/>
      <c r="D8" s="327"/>
      <c r="E8" s="327"/>
      <c r="F8" s="327"/>
      <c r="G8" s="327"/>
      <c r="H8" s="322"/>
      <c r="I8" s="322"/>
      <c r="J8" s="322"/>
      <c r="K8" s="322"/>
      <c r="L8" s="325"/>
    </row>
    <row r="9" spans="2:23" x14ac:dyDescent="0.25">
      <c r="B9" s="329"/>
      <c r="C9" s="322"/>
      <c r="D9" s="327"/>
      <c r="E9" s="327"/>
      <c r="F9" s="327"/>
      <c r="G9" s="327"/>
      <c r="H9" s="322"/>
      <c r="I9" s="322"/>
      <c r="J9" s="322"/>
      <c r="K9" s="322"/>
      <c r="L9" s="325"/>
    </row>
    <row r="10" spans="2:23" x14ac:dyDescent="0.25">
      <c r="B10" s="329"/>
      <c r="C10" s="322"/>
      <c r="D10" s="327"/>
      <c r="E10" s="327"/>
      <c r="F10" s="327"/>
      <c r="G10" s="327"/>
      <c r="H10" s="322"/>
      <c r="I10" s="322"/>
      <c r="J10" s="322"/>
      <c r="K10" s="322"/>
      <c r="L10" s="325"/>
    </row>
    <row r="11" spans="2:23" x14ac:dyDescent="0.25">
      <c r="B11" s="329"/>
      <c r="C11" s="322"/>
      <c r="D11" s="331" t="s">
        <v>19</v>
      </c>
      <c r="E11" s="331" t="s">
        <v>20</v>
      </c>
      <c r="F11" s="331" t="s">
        <v>22</v>
      </c>
      <c r="G11" s="331" t="s">
        <v>23</v>
      </c>
      <c r="H11" s="322"/>
      <c r="I11" s="322"/>
      <c r="J11" s="322"/>
      <c r="K11" s="322"/>
      <c r="L11" s="325"/>
    </row>
    <row r="12" spans="2:23" ht="15.75" thickBot="1" x14ac:dyDescent="0.3">
      <c r="B12" s="330"/>
      <c r="C12" s="323"/>
      <c r="D12" s="332"/>
      <c r="E12" s="332"/>
      <c r="F12" s="332"/>
      <c r="G12" s="332"/>
      <c r="H12" s="323"/>
      <c r="I12" s="323"/>
      <c r="J12" s="323"/>
      <c r="K12" s="323"/>
      <c r="L12" s="326"/>
    </row>
    <row r="13" spans="2:23" ht="15.75" thickBot="1" x14ac:dyDescent="0.3">
      <c r="B13" s="187">
        <v>1</v>
      </c>
      <c r="C13" s="175">
        <v>2</v>
      </c>
      <c r="D13" s="175">
        <v>3</v>
      </c>
      <c r="E13" s="175">
        <v>4</v>
      </c>
      <c r="F13" s="175">
        <v>5</v>
      </c>
      <c r="G13" s="175">
        <v>6</v>
      </c>
      <c r="H13" s="175">
        <v>7</v>
      </c>
      <c r="I13" s="175">
        <v>8</v>
      </c>
      <c r="J13" s="175">
        <v>9</v>
      </c>
      <c r="K13" s="175">
        <v>10</v>
      </c>
      <c r="L13" s="188">
        <v>11</v>
      </c>
    </row>
    <row r="14" spans="2:23" ht="26.25" customHeight="1" thickBot="1" x14ac:dyDescent="0.3">
      <c r="B14" s="298" t="s">
        <v>252</v>
      </c>
      <c r="C14" s="299"/>
      <c r="D14" s="299"/>
      <c r="E14" s="299"/>
      <c r="F14" s="299"/>
      <c r="G14" s="299"/>
      <c r="H14" s="299"/>
      <c r="I14" s="299"/>
      <c r="J14" s="299"/>
      <c r="K14" s="299"/>
      <c r="L14" s="300"/>
    </row>
    <row r="15" spans="2:23" ht="88.5" customHeight="1" x14ac:dyDescent="0.25">
      <c r="B15" s="178" t="s">
        <v>4</v>
      </c>
      <c r="C15" s="162" t="s">
        <v>323</v>
      </c>
      <c r="D15" s="163">
        <v>0</v>
      </c>
      <c r="E15" s="163">
        <v>0</v>
      </c>
      <c r="F15" s="163">
        <v>0</v>
      </c>
      <c r="G15" s="163">
        <v>0</v>
      </c>
      <c r="H15" s="173" t="s">
        <v>258</v>
      </c>
      <c r="I15" s="164" t="s">
        <v>7</v>
      </c>
      <c r="J15" s="174">
        <v>23</v>
      </c>
      <c r="K15" s="174">
        <v>10</v>
      </c>
      <c r="L15" s="179">
        <v>10</v>
      </c>
      <c r="T15" s="224">
        <f>L15/K15</f>
        <v>1</v>
      </c>
      <c r="W15" s="15">
        <f>F15-D15</f>
        <v>0</v>
      </c>
    </row>
    <row r="16" spans="2:23" ht="95.25" customHeight="1" x14ac:dyDescent="0.25">
      <c r="B16" s="176" t="s">
        <v>5</v>
      </c>
      <c r="C16" s="260" t="s">
        <v>325</v>
      </c>
      <c r="D16" s="160">
        <v>206.33600000000001</v>
      </c>
      <c r="E16" s="160">
        <v>0</v>
      </c>
      <c r="F16" s="160">
        <v>206.33600000000001</v>
      </c>
      <c r="G16" s="160">
        <v>0</v>
      </c>
      <c r="H16" s="158" t="s">
        <v>259</v>
      </c>
      <c r="I16" s="91" t="s">
        <v>7</v>
      </c>
      <c r="J16" s="92">
        <v>43</v>
      </c>
      <c r="K16" s="92">
        <v>55</v>
      </c>
      <c r="L16" s="169">
        <v>42</v>
      </c>
      <c r="T16" s="224">
        <f t="shared" ref="T16:T58" si="0">L16/K16</f>
        <v>0.76363636363636367</v>
      </c>
      <c r="W16" s="15">
        <f t="shared" ref="W16:W60" si="1">F16-D16</f>
        <v>0</v>
      </c>
    </row>
    <row r="17" spans="2:23" ht="79.5" customHeight="1" x14ac:dyDescent="0.25">
      <c r="B17" s="176" t="s">
        <v>136</v>
      </c>
      <c r="C17" s="128" t="s">
        <v>324</v>
      </c>
      <c r="D17" s="89">
        <v>0</v>
      </c>
      <c r="E17" s="160">
        <v>0</v>
      </c>
      <c r="F17" s="89">
        <v>0</v>
      </c>
      <c r="G17" s="160">
        <v>0</v>
      </c>
      <c r="H17" s="158" t="s">
        <v>260</v>
      </c>
      <c r="I17" s="91" t="s">
        <v>7</v>
      </c>
      <c r="J17" s="161">
        <v>33</v>
      </c>
      <c r="K17" s="261">
        <v>67</v>
      </c>
      <c r="L17" s="177">
        <v>33</v>
      </c>
      <c r="T17" s="222">
        <f t="shared" si="0"/>
        <v>0.4925373134328358</v>
      </c>
      <c r="W17" s="15">
        <f t="shared" si="1"/>
        <v>0</v>
      </c>
    </row>
    <row r="18" spans="2:23" ht="81" customHeight="1" x14ac:dyDescent="0.25">
      <c r="B18" s="176" t="s">
        <v>144</v>
      </c>
      <c r="C18" s="128" t="s">
        <v>327</v>
      </c>
      <c r="D18" s="89">
        <v>3630.364</v>
      </c>
      <c r="E18" s="160">
        <v>0</v>
      </c>
      <c r="F18" s="89">
        <v>3630.364</v>
      </c>
      <c r="G18" s="160">
        <v>0</v>
      </c>
      <c r="H18" s="158" t="s">
        <v>261</v>
      </c>
      <c r="I18" s="91" t="s">
        <v>7</v>
      </c>
      <c r="J18" s="161">
        <v>0</v>
      </c>
      <c r="K18" s="261">
        <v>67</v>
      </c>
      <c r="L18" s="169">
        <v>67</v>
      </c>
      <c r="T18" s="225">
        <f t="shared" si="0"/>
        <v>1</v>
      </c>
      <c r="W18" s="15">
        <f t="shared" si="1"/>
        <v>0</v>
      </c>
    </row>
    <row r="19" spans="2:23" ht="81" customHeight="1" x14ac:dyDescent="0.25">
      <c r="B19" s="206" t="s">
        <v>13</v>
      </c>
      <c r="C19" s="207" t="s">
        <v>326</v>
      </c>
      <c r="D19" s="272">
        <v>0</v>
      </c>
      <c r="E19" s="273">
        <v>0</v>
      </c>
      <c r="F19" s="272">
        <v>0</v>
      </c>
      <c r="G19" s="273">
        <v>0</v>
      </c>
      <c r="H19" s="274" t="s">
        <v>328</v>
      </c>
      <c r="I19" s="91" t="s">
        <v>7</v>
      </c>
      <c r="J19" s="275">
        <v>0</v>
      </c>
      <c r="K19" s="276">
        <v>0</v>
      </c>
      <c r="L19" s="277">
        <v>0</v>
      </c>
      <c r="T19" s="225"/>
      <c r="W19" s="15">
        <f t="shared" si="1"/>
        <v>0</v>
      </c>
    </row>
    <row r="20" spans="2:23" s="194" customFormat="1" ht="57" thickBot="1" x14ac:dyDescent="0.35">
      <c r="B20" s="200"/>
      <c r="C20" s="201" t="s">
        <v>256</v>
      </c>
      <c r="D20" s="203">
        <f>D15+D16+D17+D18</f>
        <v>3836.7</v>
      </c>
      <c r="E20" s="203">
        <f>E15+E16+E17+E18</f>
        <v>0</v>
      </c>
      <c r="F20" s="203">
        <f>F15+F16+F17+F18</f>
        <v>3836.7</v>
      </c>
      <c r="G20" s="203">
        <f>G15+G16+G17+G18</f>
        <v>0</v>
      </c>
      <c r="H20" s="202"/>
      <c r="I20" s="202"/>
      <c r="J20" s="203"/>
      <c r="K20" s="203"/>
      <c r="L20" s="204"/>
      <c r="T20" s="222"/>
      <c r="W20" s="15">
        <f t="shared" si="1"/>
        <v>0</v>
      </c>
    </row>
    <row r="21" spans="2:23" ht="26.25" customHeight="1" thickBot="1" x14ac:dyDescent="0.3">
      <c r="B21" s="298" t="s">
        <v>253</v>
      </c>
      <c r="C21" s="301"/>
      <c r="D21" s="301"/>
      <c r="E21" s="301"/>
      <c r="F21" s="301"/>
      <c r="G21" s="301"/>
      <c r="H21" s="299"/>
      <c r="I21" s="299"/>
      <c r="J21" s="299"/>
      <c r="K21" s="299"/>
      <c r="L21" s="300"/>
      <c r="T21" s="222"/>
      <c r="W21" s="15">
        <f t="shared" si="1"/>
        <v>0</v>
      </c>
    </row>
    <row r="22" spans="2:23" ht="73.900000000000006" customHeight="1" x14ac:dyDescent="0.25">
      <c r="B22" s="304" t="s">
        <v>4</v>
      </c>
      <c r="C22" s="306" t="s">
        <v>254</v>
      </c>
      <c r="D22" s="297">
        <f>59.934+60</f>
        <v>119.934</v>
      </c>
      <c r="E22" s="297">
        <v>0</v>
      </c>
      <c r="F22" s="297">
        <f>59.934+60</f>
        <v>119.934</v>
      </c>
      <c r="G22" s="196">
        <v>0</v>
      </c>
      <c r="H22" s="165" t="s">
        <v>329</v>
      </c>
      <c r="I22" s="166" t="s">
        <v>7</v>
      </c>
      <c r="J22" s="167">
        <v>98.3</v>
      </c>
      <c r="K22" s="167">
        <v>100</v>
      </c>
      <c r="L22" s="168">
        <v>97.6</v>
      </c>
      <c r="S22" s="15">
        <f>F22-D22</f>
        <v>0</v>
      </c>
      <c r="T22" s="224">
        <f t="shared" si="0"/>
        <v>0.97599999999999998</v>
      </c>
      <c r="W22" s="15">
        <f t="shared" si="1"/>
        <v>0</v>
      </c>
    </row>
    <row r="23" spans="2:23" ht="69" customHeight="1" x14ac:dyDescent="0.25">
      <c r="B23" s="305"/>
      <c r="C23" s="306"/>
      <c r="D23" s="196">
        <v>0</v>
      </c>
      <c r="E23" s="196">
        <v>0</v>
      </c>
      <c r="F23" s="196">
        <v>0</v>
      </c>
      <c r="G23" s="196">
        <v>0</v>
      </c>
      <c r="H23" s="263" t="s">
        <v>330</v>
      </c>
      <c r="I23" s="91" t="s">
        <v>7</v>
      </c>
      <c r="J23" s="92">
        <v>1.7</v>
      </c>
      <c r="K23" s="92">
        <v>0</v>
      </c>
      <c r="L23" s="169">
        <v>4.2</v>
      </c>
      <c r="T23" s="222" t="e">
        <f t="shared" si="0"/>
        <v>#DIV/0!</v>
      </c>
      <c r="W23" s="15">
        <f t="shared" si="1"/>
        <v>0</v>
      </c>
    </row>
    <row r="24" spans="2:23" ht="57.75" customHeight="1" x14ac:dyDescent="0.25">
      <c r="B24" s="305"/>
      <c r="C24" s="306"/>
      <c r="D24" s="302">
        <f>289.839+200.608</f>
        <v>490.447</v>
      </c>
      <c r="E24" s="302">
        <f>2787.532+1174.003+722.4+561.544</f>
        <v>5245.4789999999994</v>
      </c>
      <c r="F24" s="302">
        <f>289.839+200.608</f>
        <v>490.447</v>
      </c>
      <c r="G24" s="302">
        <f>2787.532+1174.003+611.4+561.544</f>
        <v>5134.4789999999994</v>
      </c>
      <c r="H24" s="158" t="s">
        <v>351</v>
      </c>
      <c r="I24" s="269" t="s">
        <v>7</v>
      </c>
      <c r="J24" s="92">
        <v>29.3</v>
      </c>
      <c r="K24" s="92">
        <v>72.400000000000006</v>
      </c>
      <c r="L24" s="169">
        <v>79.2</v>
      </c>
      <c r="T24" s="222">
        <f t="shared" si="0"/>
        <v>1.0939226519337015</v>
      </c>
      <c r="W24" s="15">
        <f t="shared" si="1"/>
        <v>0</v>
      </c>
    </row>
    <row r="25" spans="2:23" ht="44.25" customHeight="1" thickBot="1" x14ac:dyDescent="0.3">
      <c r="B25" s="305"/>
      <c r="C25" s="306"/>
      <c r="D25" s="303"/>
      <c r="E25" s="303"/>
      <c r="F25" s="303"/>
      <c r="G25" s="303"/>
      <c r="H25" s="5" t="s">
        <v>331</v>
      </c>
      <c r="I25" s="91" t="s">
        <v>8</v>
      </c>
      <c r="J25" s="92">
        <v>0</v>
      </c>
      <c r="K25" s="93">
        <v>66.5</v>
      </c>
      <c r="L25" s="419">
        <v>66.7</v>
      </c>
      <c r="T25" s="222">
        <f t="shared" si="0"/>
        <v>1.0030075187969925</v>
      </c>
      <c r="W25" s="15">
        <f t="shared" si="1"/>
        <v>0</v>
      </c>
    </row>
    <row r="26" spans="2:23" ht="84" customHeight="1" x14ac:dyDescent="0.25">
      <c r="B26" s="176" t="s">
        <v>5</v>
      </c>
      <c r="C26" s="282" t="s">
        <v>255</v>
      </c>
      <c r="D26" s="197">
        <v>528.44799999999998</v>
      </c>
      <c r="E26" s="197">
        <v>0</v>
      </c>
      <c r="F26" s="197">
        <v>528.44799999999998</v>
      </c>
      <c r="G26" s="197">
        <v>0</v>
      </c>
      <c r="H26" s="262" t="s">
        <v>262</v>
      </c>
      <c r="I26" s="91" t="s">
        <v>8</v>
      </c>
      <c r="J26" s="159">
        <v>71.400000000000006</v>
      </c>
      <c r="K26" s="93">
        <v>64</v>
      </c>
      <c r="L26" s="266">
        <v>54</v>
      </c>
      <c r="M26" s="268"/>
      <c r="N26" s="268"/>
      <c r="O26" s="268"/>
      <c r="P26" s="268"/>
      <c r="Q26" s="268"/>
      <c r="R26" s="268"/>
      <c r="T26" s="222">
        <f t="shared" si="0"/>
        <v>0.84375</v>
      </c>
      <c r="W26" s="15">
        <f t="shared" si="1"/>
        <v>0</v>
      </c>
    </row>
    <row r="27" spans="2:23" ht="51.75" customHeight="1" x14ac:dyDescent="0.25">
      <c r="B27" s="307" t="s">
        <v>136</v>
      </c>
      <c r="C27" s="306" t="s">
        <v>278</v>
      </c>
      <c r="D27" s="196">
        <f>32.72+85.147+5.28</f>
        <v>123.14700000000001</v>
      </c>
      <c r="E27" s="196">
        <v>0</v>
      </c>
      <c r="F27" s="196">
        <f>30.57+85.126+4.9</f>
        <v>120.596</v>
      </c>
      <c r="G27" s="196">
        <v>0</v>
      </c>
      <c r="H27" s="263" t="s">
        <v>332</v>
      </c>
      <c r="I27" s="91" t="s">
        <v>8</v>
      </c>
      <c r="J27" s="92">
        <v>65</v>
      </c>
      <c r="K27" s="92">
        <v>68</v>
      </c>
      <c r="L27" s="199">
        <v>68</v>
      </c>
      <c r="T27" s="222">
        <f t="shared" si="0"/>
        <v>1</v>
      </c>
      <c r="W27" s="226">
        <f t="shared" si="1"/>
        <v>-2.5510000000000019</v>
      </c>
    </row>
    <row r="28" spans="2:23" ht="64.5" customHeight="1" x14ac:dyDescent="0.25">
      <c r="B28" s="307"/>
      <c r="C28" s="306"/>
      <c r="D28" s="258">
        <v>52.872999999999998</v>
      </c>
      <c r="E28" s="196">
        <v>0</v>
      </c>
      <c r="F28" s="196">
        <v>47.125999999999998</v>
      </c>
      <c r="G28" s="196">
        <v>0</v>
      </c>
      <c r="H28" s="158" t="s">
        <v>263</v>
      </c>
      <c r="I28" s="91" t="s">
        <v>8</v>
      </c>
      <c r="J28" s="92">
        <v>0.3</v>
      </c>
      <c r="K28" s="92">
        <v>1</v>
      </c>
      <c r="L28" s="169">
        <v>0.52</v>
      </c>
      <c r="T28" s="222">
        <f t="shared" si="0"/>
        <v>0.52</v>
      </c>
      <c r="W28" s="15">
        <f t="shared" si="1"/>
        <v>-5.7469999999999999</v>
      </c>
    </row>
    <row r="29" spans="2:23" ht="84" customHeight="1" x14ac:dyDescent="0.25">
      <c r="B29" s="176" t="s">
        <v>144</v>
      </c>
      <c r="C29" s="128" t="s">
        <v>257</v>
      </c>
      <c r="D29" s="197">
        <v>309</v>
      </c>
      <c r="E29" s="197">
        <v>1750.9</v>
      </c>
      <c r="F29" s="197">
        <v>308.846</v>
      </c>
      <c r="G29" s="197">
        <v>1750.125</v>
      </c>
      <c r="H29" s="262" t="s">
        <v>333</v>
      </c>
      <c r="I29" s="91" t="s">
        <v>8</v>
      </c>
      <c r="J29" s="159">
        <v>3.4</v>
      </c>
      <c r="K29" s="93">
        <v>3.5</v>
      </c>
      <c r="L29" s="266">
        <v>3.5</v>
      </c>
      <c r="T29" s="222">
        <f t="shared" si="0"/>
        <v>1</v>
      </c>
      <c r="W29" s="15">
        <f t="shared" si="1"/>
        <v>-0.15399999999999636</v>
      </c>
    </row>
    <row r="30" spans="2:23" ht="84" customHeight="1" thickBot="1" x14ac:dyDescent="0.3">
      <c r="B30" s="206" t="s">
        <v>13</v>
      </c>
      <c r="C30" s="207" t="s">
        <v>264</v>
      </c>
      <c r="D30" s="208">
        <v>710</v>
      </c>
      <c r="E30" s="208">
        <v>16440.3</v>
      </c>
      <c r="F30" s="208">
        <v>676.81299999999999</v>
      </c>
      <c r="G30" s="208">
        <v>14219.186</v>
      </c>
      <c r="H30" s="207" t="s">
        <v>267</v>
      </c>
      <c r="I30" s="209" t="s">
        <v>8</v>
      </c>
      <c r="J30" s="210">
        <v>94</v>
      </c>
      <c r="K30" s="211">
        <v>96</v>
      </c>
      <c r="L30" s="267">
        <v>96</v>
      </c>
      <c r="T30" s="222">
        <f t="shared" si="0"/>
        <v>1</v>
      </c>
      <c r="W30" s="226">
        <f t="shared" si="1"/>
        <v>-33.187000000000012</v>
      </c>
    </row>
    <row r="31" spans="2:23" s="194" customFormat="1" ht="38.25" thickBot="1" x14ac:dyDescent="0.35">
      <c r="B31" s="212"/>
      <c r="C31" s="213" t="s">
        <v>265</v>
      </c>
      <c r="D31" s="214">
        <f>D22+D23+D24+D26+D27+D28+D29+D30</f>
        <v>2333.8490000000002</v>
      </c>
      <c r="E31" s="214">
        <f>E22+E23+E24+E26+E27+E28+E29+E30</f>
        <v>23436.678999999996</v>
      </c>
      <c r="F31" s="214">
        <f>F22+F23+F24+F26+F27+F28+F29+F30</f>
        <v>2292.21</v>
      </c>
      <c r="G31" s="214">
        <f>G22+G23+G24+G26+G27+G28+G29+G30</f>
        <v>21103.79</v>
      </c>
      <c r="H31" s="215"/>
      <c r="I31" s="215"/>
      <c r="J31" s="216"/>
      <c r="K31" s="216"/>
      <c r="L31" s="217"/>
      <c r="T31" s="222">
        <f>(F31+G31)/(D31+E31)</f>
        <v>0.90785877573016749</v>
      </c>
      <c r="W31" s="15">
        <f t="shared" si="1"/>
        <v>-41.639000000000124</v>
      </c>
    </row>
    <row r="32" spans="2:23" ht="26.25" customHeight="1" thickBot="1" x14ac:dyDescent="0.3">
      <c r="B32" s="298" t="s">
        <v>266</v>
      </c>
      <c r="C32" s="299"/>
      <c r="D32" s="299"/>
      <c r="E32" s="299"/>
      <c r="F32" s="299"/>
      <c r="G32" s="299"/>
      <c r="H32" s="299"/>
      <c r="I32" s="299"/>
      <c r="J32" s="299"/>
      <c r="K32" s="299"/>
      <c r="L32" s="300"/>
      <c r="T32" s="222"/>
      <c r="W32" s="15">
        <f t="shared" si="1"/>
        <v>0</v>
      </c>
    </row>
    <row r="33" spans="2:23" s="181" customFormat="1" ht="50.25" customHeight="1" x14ac:dyDescent="0.25">
      <c r="B33" s="218" t="s">
        <v>4</v>
      </c>
      <c r="C33" s="219" t="s">
        <v>280</v>
      </c>
      <c r="D33" s="205">
        <v>0</v>
      </c>
      <c r="E33" s="205">
        <v>0</v>
      </c>
      <c r="F33" s="205">
        <v>0</v>
      </c>
      <c r="G33" s="205">
        <v>0</v>
      </c>
      <c r="H33" s="219" t="s">
        <v>268</v>
      </c>
      <c r="I33" s="219" t="s">
        <v>296</v>
      </c>
      <c r="J33" s="259">
        <v>0</v>
      </c>
      <c r="K33" s="293">
        <v>1</v>
      </c>
      <c r="L33" s="294">
        <v>0.86</v>
      </c>
      <c r="T33" s="222">
        <f t="shared" si="0"/>
        <v>0.86</v>
      </c>
      <c r="W33" s="15">
        <f t="shared" si="1"/>
        <v>0</v>
      </c>
    </row>
    <row r="34" spans="2:23" ht="95.25" customHeight="1" x14ac:dyDescent="0.25">
      <c r="B34" s="176" t="s">
        <v>5</v>
      </c>
      <c r="C34" s="128" t="s">
        <v>281</v>
      </c>
      <c r="D34" s="159">
        <v>129.322</v>
      </c>
      <c r="E34" s="159">
        <v>0</v>
      </c>
      <c r="F34" s="159">
        <v>129.322</v>
      </c>
      <c r="G34" s="159">
        <v>0</v>
      </c>
      <c r="H34" s="158" t="s">
        <v>270</v>
      </c>
      <c r="I34" s="91" t="s">
        <v>7</v>
      </c>
      <c r="J34" s="161">
        <v>45</v>
      </c>
      <c r="K34" s="161">
        <v>50</v>
      </c>
      <c r="L34" s="177">
        <v>68</v>
      </c>
      <c r="T34" s="222">
        <f t="shared" si="0"/>
        <v>1.36</v>
      </c>
      <c r="W34" s="15">
        <f t="shared" si="1"/>
        <v>0</v>
      </c>
    </row>
    <row r="35" spans="2:23" ht="76.5" x14ac:dyDescent="0.25">
      <c r="B35" s="318" t="s">
        <v>136</v>
      </c>
      <c r="C35" s="315" t="s">
        <v>282</v>
      </c>
      <c r="D35" s="160">
        <v>0</v>
      </c>
      <c r="E35" s="160">
        <v>0</v>
      </c>
      <c r="F35" s="160">
        <v>0</v>
      </c>
      <c r="G35" s="160">
        <v>0</v>
      </c>
      <c r="H35" s="158" t="s">
        <v>269</v>
      </c>
      <c r="I35" s="91" t="s">
        <v>7</v>
      </c>
      <c r="J35" s="161">
        <v>45</v>
      </c>
      <c r="K35" s="161">
        <v>45</v>
      </c>
      <c r="L35" s="286">
        <v>53</v>
      </c>
      <c r="R35" s="223"/>
      <c r="T35" s="222">
        <f t="shared" si="0"/>
        <v>1.1777777777777778</v>
      </c>
      <c r="W35" s="15">
        <f t="shared" si="1"/>
        <v>0</v>
      </c>
    </row>
    <row r="36" spans="2:23" ht="53.25" customHeight="1" x14ac:dyDescent="0.25">
      <c r="B36" s="319"/>
      <c r="C36" s="316"/>
      <c r="D36" s="160">
        <v>0</v>
      </c>
      <c r="E36" s="160">
        <v>0</v>
      </c>
      <c r="F36" s="160">
        <v>0</v>
      </c>
      <c r="G36" s="160">
        <v>0</v>
      </c>
      <c r="H36" s="158" t="s">
        <v>271</v>
      </c>
      <c r="I36" s="91" t="s">
        <v>7</v>
      </c>
      <c r="J36" s="161">
        <v>70</v>
      </c>
      <c r="K36" s="161">
        <v>73</v>
      </c>
      <c r="L36" s="177">
        <v>75</v>
      </c>
      <c r="T36" s="222">
        <f t="shared" si="0"/>
        <v>1.0273972602739727</v>
      </c>
      <c r="W36" s="15">
        <f t="shared" si="1"/>
        <v>0</v>
      </c>
    </row>
    <row r="37" spans="2:23" ht="53.25" customHeight="1" x14ac:dyDescent="0.25">
      <c r="B37" s="320"/>
      <c r="C37" s="317"/>
      <c r="D37" s="283">
        <v>0</v>
      </c>
      <c r="E37" s="283">
        <v>0</v>
      </c>
      <c r="F37" s="283">
        <v>0</v>
      </c>
      <c r="G37" s="283">
        <v>0</v>
      </c>
      <c r="H37" s="284" t="s">
        <v>352</v>
      </c>
      <c r="I37" s="285" t="s">
        <v>14</v>
      </c>
      <c r="J37" s="161">
        <v>0</v>
      </c>
      <c r="K37" s="161">
        <v>0</v>
      </c>
      <c r="L37" s="286">
        <v>6</v>
      </c>
      <c r="T37" s="222"/>
    </row>
    <row r="38" spans="2:23" ht="53.25" customHeight="1" x14ac:dyDescent="0.25">
      <c r="B38" s="280" t="s">
        <v>338</v>
      </c>
      <c r="C38" s="279" t="s">
        <v>337</v>
      </c>
      <c r="D38" s="283">
        <v>0</v>
      </c>
      <c r="E38" s="283">
        <v>0</v>
      </c>
      <c r="F38" s="283">
        <v>0</v>
      </c>
      <c r="G38" s="283">
        <v>0</v>
      </c>
      <c r="H38" s="284" t="s">
        <v>336</v>
      </c>
      <c r="I38" s="285" t="s">
        <v>14</v>
      </c>
      <c r="J38" s="161">
        <v>37</v>
      </c>
      <c r="K38" s="161">
        <v>37</v>
      </c>
      <c r="L38" s="286">
        <v>44</v>
      </c>
      <c r="T38" s="222"/>
    </row>
    <row r="39" spans="2:23" ht="50.25" customHeight="1" x14ac:dyDescent="0.25">
      <c r="B39" s="271" t="s">
        <v>339</v>
      </c>
      <c r="C39" s="270" t="s">
        <v>340</v>
      </c>
      <c r="D39" s="159">
        <v>90.171999999999997</v>
      </c>
      <c r="E39" s="198">
        <v>15557.6</v>
      </c>
      <c r="F39" s="159">
        <v>90.171999999999997</v>
      </c>
      <c r="G39" s="198">
        <v>15356.84</v>
      </c>
      <c r="H39" s="158" t="s">
        <v>341</v>
      </c>
      <c r="I39" s="91" t="s">
        <v>7</v>
      </c>
      <c r="J39" s="161">
        <v>20</v>
      </c>
      <c r="K39" s="161">
        <v>30</v>
      </c>
      <c r="L39" s="177">
        <v>33</v>
      </c>
      <c r="T39" s="222">
        <f t="shared" si="0"/>
        <v>1.1000000000000001</v>
      </c>
      <c r="W39" s="15">
        <f t="shared" si="1"/>
        <v>0</v>
      </c>
    </row>
    <row r="40" spans="2:23" ht="52.5" customHeight="1" thickBot="1" x14ac:dyDescent="0.3">
      <c r="B40" s="220" t="s">
        <v>343</v>
      </c>
      <c r="C40" s="185" t="s">
        <v>344</v>
      </c>
      <c r="D40" s="182">
        <v>0</v>
      </c>
      <c r="E40" s="182">
        <v>0</v>
      </c>
      <c r="F40" s="182">
        <v>0</v>
      </c>
      <c r="G40" s="182">
        <v>0</v>
      </c>
      <c r="H40" s="170" t="s">
        <v>342</v>
      </c>
      <c r="I40" s="171" t="s">
        <v>7</v>
      </c>
      <c r="J40" s="295">
        <v>90</v>
      </c>
      <c r="K40" s="295">
        <v>90</v>
      </c>
      <c r="L40" s="296">
        <v>90</v>
      </c>
      <c r="R40" s="223"/>
      <c r="T40" s="222">
        <f t="shared" si="0"/>
        <v>1</v>
      </c>
      <c r="W40" s="15">
        <f t="shared" si="1"/>
        <v>0</v>
      </c>
    </row>
    <row r="41" spans="2:23" ht="52.5" customHeight="1" thickBot="1" x14ac:dyDescent="0.3">
      <c r="B41" s="281" t="s">
        <v>345</v>
      </c>
      <c r="C41" s="287" t="s">
        <v>346</v>
      </c>
      <c r="D41" s="288">
        <v>0</v>
      </c>
      <c r="E41" s="288">
        <v>0</v>
      </c>
      <c r="F41" s="288">
        <v>0</v>
      </c>
      <c r="G41" s="288">
        <v>0</v>
      </c>
      <c r="H41" s="289" t="s">
        <v>347</v>
      </c>
      <c r="I41" s="290" t="s">
        <v>7</v>
      </c>
      <c r="J41" s="291">
        <v>5</v>
      </c>
      <c r="K41" s="291">
        <v>10</v>
      </c>
      <c r="L41" s="292">
        <v>5</v>
      </c>
      <c r="R41" s="223"/>
      <c r="T41" s="222"/>
    </row>
    <row r="42" spans="2:23" ht="52.5" customHeight="1" thickBot="1" x14ac:dyDescent="0.3">
      <c r="B42" s="281" t="s">
        <v>348</v>
      </c>
      <c r="C42" s="287" t="s">
        <v>349</v>
      </c>
      <c r="D42" s="288">
        <v>0</v>
      </c>
      <c r="E42" s="288">
        <v>0</v>
      </c>
      <c r="F42" s="288">
        <v>0</v>
      </c>
      <c r="G42" s="288">
        <v>0</v>
      </c>
      <c r="H42" s="289" t="s">
        <v>350</v>
      </c>
      <c r="I42" s="290" t="s">
        <v>7</v>
      </c>
      <c r="J42" s="291">
        <v>30</v>
      </c>
      <c r="K42" s="291">
        <v>50</v>
      </c>
      <c r="L42" s="292">
        <v>40</v>
      </c>
      <c r="R42" s="223"/>
      <c r="T42" s="222"/>
    </row>
    <row r="43" spans="2:23" s="194" customFormat="1" ht="46.5" customHeight="1" thickBot="1" x14ac:dyDescent="0.35">
      <c r="B43" s="189"/>
      <c r="C43" s="190" t="s">
        <v>272</v>
      </c>
      <c r="D43" s="195">
        <f>D33+D34+D35+D36+D37+D38+D39+D40</f>
        <v>219.494</v>
      </c>
      <c r="E43" s="195">
        <f t="shared" ref="E43:G43" si="2">E33+E34+E35+E36+E37+E38+E39+E40</f>
        <v>15557.6</v>
      </c>
      <c r="F43" s="195">
        <f t="shared" si="2"/>
        <v>219.494</v>
      </c>
      <c r="G43" s="195">
        <f t="shared" si="2"/>
        <v>15356.84</v>
      </c>
      <c r="H43" s="192"/>
      <c r="I43" s="192"/>
      <c r="J43" s="191"/>
      <c r="K43" s="191"/>
      <c r="L43" s="193"/>
      <c r="T43" s="222">
        <f>(F43+G43)/(D43+E43)</f>
        <v>0.98727522318115113</v>
      </c>
      <c r="W43" s="15">
        <f t="shared" si="1"/>
        <v>0</v>
      </c>
    </row>
    <row r="44" spans="2:23" ht="26.25" customHeight="1" thickBot="1" x14ac:dyDescent="0.3">
      <c r="B44" s="309" t="s">
        <v>273</v>
      </c>
      <c r="C44" s="301"/>
      <c r="D44" s="301"/>
      <c r="E44" s="301"/>
      <c r="F44" s="301"/>
      <c r="G44" s="301"/>
      <c r="H44" s="301"/>
      <c r="I44" s="301"/>
      <c r="J44" s="301"/>
      <c r="K44" s="301"/>
      <c r="L44" s="310"/>
      <c r="T44" s="222"/>
      <c r="W44" s="15">
        <f t="shared" si="1"/>
        <v>0</v>
      </c>
    </row>
    <row r="45" spans="2:23" ht="63.75" customHeight="1" x14ac:dyDescent="0.25">
      <c r="B45" s="313" t="s">
        <v>4</v>
      </c>
      <c r="C45" s="314" t="s">
        <v>274</v>
      </c>
      <c r="D45" s="311">
        <v>794.65700000000004</v>
      </c>
      <c r="E45" s="311">
        <v>0</v>
      </c>
      <c r="F45" s="311">
        <v>768.899</v>
      </c>
      <c r="G45" s="311">
        <v>0</v>
      </c>
      <c r="H45" s="165" t="s">
        <v>283</v>
      </c>
      <c r="I45" s="166" t="s">
        <v>7</v>
      </c>
      <c r="J45" s="167">
        <v>45</v>
      </c>
      <c r="K45" s="167">
        <v>77</v>
      </c>
      <c r="L45" s="168">
        <v>72.849999999999994</v>
      </c>
      <c r="T45" s="224">
        <f t="shared" si="0"/>
        <v>0.946103896103896</v>
      </c>
      <c r="W45" s="226">
        <f t="shared" si="1"/>
        <v>-25.758000000000038</v>
      </c>
    </row>
    <row r="46" spans="2:23" ht="51" x14ac:dyDescent="0.25">
      <c r="B46" s="307"/>
      <c r="C46" s="306"/>
      <c r="D46" s="312"/>
      <c r="E46" s="312"/>
      <c r="F46" s="312"/>
      <c r="G46" s="312"/>
      <c r="H46" s="158" t="s">
        <v>335</v>
      </c>
      <c r="I46" s="91" t="s">
        <v>7</v>
      </c>
      <c r="J46" s="92">
        <v>30</v>
      </c>
      <c r="K46" s="92">
        <v>40</v>
      </c>
      <c r="L46" s="169">
        <v>76.72</v>
      </c>
      <c r="T46" s="222">
        <f>L46/K46</f>
        <v>1.9179999999999999</v>
      </c>
      <c r="W46" s="15">
        <f t="shared" si="1"/>
        <v>0</v>
      </c>
    </row>
    <row r="47" spans="2:23" ht="63.75" x14ac:dyDescent="0.25">
      <c r="B47" s="307"/>
      <c r="C47" s="306"/>
      <c r="D47" s="312"/>
      <c r="E47" s="312"/>
      <c r="F47" s="312"/>
      <c r="G47" s="312"/>
      <c r="H47" s="128" t="s">
        <v>284</v>
      </c>
      <c r="I47" s="91" t="s">
        <v>7</v>
      </c>
      <c r="J47" s="92">
        <v>38</v>
      </c>
      <c r="K47" s="92">
        <v>48</v>
      </c>
      <c r="L47" s="169">
        <v>64</v>
      </c>
      <c r="T47" s="222">
        <f t="shared" si="0"/>
        <v>1.3333333333333333</v>
      </c>
      <c r="W47" s="15">
        <f t="shared" si="1"/>
        <v>0</v>
      </c>
    </row>
    <row r="48" spans="2:23" ht="51" x14ac:dyDescent="0.25">
      <c r="B48" s="307"/>
      <c r="C48" s="306"/>
      <c r="D48" s="312"/>
      <c r="E48" s="312"/>
      <c r="F48" s="312"/>
      <c r="G48" s="312"/>
      <c r="H48" s="128" t="s">
        <v>285</v>
      </c>
      <c r="I48" s="91" t="s">
        <v>7</v>
      </c>
      <c r="J48" s="92">
        <v>35</v>
      </c>
      <c r="K48" s="92">
        <v>45</v>
      </c>
      <c r="L48" s="169">
        <v>52.1</v>
      </c>
      <c r="T48" s="222">
        <f t="shared" si="0"/>
        <v>1.1577777777777778</v>
      </c>
      <c r="W48" s="15">
        <f t="shared" si="1"/>
        <v>0</v>
      </c>
    </row>
    <row r="49" spans="2:23" ht="67.5" customHeight="1" x14ac:dyDescent="0.25">
      <c r="B49" s="307"/>
      <c r="C49" s="306"/>
      <c r="D49" s="312"/>
      <c r="E49" s="312"/>
      <c r="F49" s="312"/>
      <c r="G49" s="312"/>
      <c r="H49" s="128" t="s">
        <v>286</v>
      </c>
      <c r="I49" s="91" t="s">
        <v>7</v>
      </c>
      <c r="J49" s="92">
        <v>7</v>
      </c>
      <c r="K49" s="92">
        <v>17</v>
      </c>
      <c r="L49" s="169">
        <v>25.71</v>
      </c>
      <c r="T49" s="222">
        <f t="shared" si="0"/>
        <v>1.5123529411764707</v>
      </c>
      <c r="W49" s="15">
        <f t="shared" si="1"/>
        <v>0</v>
      </c>
    </row>
    <row r="50" spans="2:23" ht="75" customHeight="1" x14ac:dyDescent="0.25">
      <c r="B50" s="307"/>
      <c r="C50" s="306"/>
      <c r="D50" s="312"/>
      <c r="E50" s="312"/>
      <c r="F50" s="312"/>
      <c r="G50" s="312"/>
      <c r="H50" s="128" t="s">
        <v>287</v>
      </c>
      <c r="I50" s="91" t="s">
        <v>7</v>
      </c>
      <c r="J50" s="92">
        <v>9</v>
      </c>
      <c r="K50" s="92">
        <v>25</v>
      </c>
      <c r="L50" s="169">
        <v>40.15</v>
      </c>
      <c r="T50" s="222">
        <f t="shared" si="0"/>
        <v>1.6059999999999999</v>
      </c>
      <c r="W50" s="15">
        <f t="shared" si="1"/>
        <v>0</v>
      </c>
    </row>
    <row r="51" spans="2:23" ht="51" x14ac:dyDescent="0.25">
      <c r="B51" s="307"/>
      <c r="C51" s="306"/>
      <c r="D51" s="312"/>
      <c r="E51" s="312"/>
      <c r="F51" s="312"/>
      <c r="G51" s="312"/>
      <c r="H51" s="128" t="s">
        <v>288</v>
      </c>
      <c r="I51" s="91" t="s">
        <v>7</v>
      </c>
      <c r="J51" s="92">
        <v>23</v>
      </c>
      <c r="K51" s="92">
        <v>26</v>
      </c>
      <c r="L51" s="169">
        <v>26</v>
      </c>
      <c r="T51" s="222">
        <f t="shared" si="0"/>
        <v>1</v>
      </c>
      <c r="W51" s="15">
        <f t="shared" si="1"/>
        <v>0</v>
      </c>
    </row>
    <row r="52" spans="2:23" ht="51" x14ac:dyDescent="0.25">
      <c r="B52" s="307"/>
      <c r="C52" s="306"/>
      <c r="D52" s="312"/>
      <c r="E52" s="312"/>
      <c r="F52" s="312"/>
      <c r="G52" s="312"/>
      <c r="H52" s="128" t="s">
        <v>289</v>
      </c>
      <c r="I52" s="91" t="s">
        <v>7</v>
      </c>
      <c r="J52" s="92">
        <v>12</v>
      </c>
      <c r="K52" s="92">
        <v>30</v>
      </c>
      <c r="L52" s="265">
        <v>35.299999999999997</v>
      </c>
      <c r="M52" s="15">
        <v>352</v>
      </c>
      <c r="T52" s="222">
        <f t="shared" si="0"/>
        <v>1.1766666666666665</v>
      </c>
      <c r="W52" s="15">
        <f t="shared" si="1"/>
        <v>0</v>
      </c>
    </row>
    <row r="53" spans="2:23" ht="38.25" x14ac:dyDescent="0.25">
      <c r="B53" s="307"/>
      <c r="C53" s="306"/>
      <c r="D53" s="312"/>
      <c r="E53" s="312"/>
      <c r="F53" s="312"/>
      <c r="G53" s="312"/>
      <c r="H53" s="128" t="s">
        <v>290</v>
      </c>
      <c r="I53" s="91" t="s">
        <v>7</v>
      </c>
      <c r="J53" s="92">
        <v>76</v>
      </c>
      <c r="K53" s="92">
        <v>78</v>
      </c>
      <c r="L53" s="169">
        <v>79</v>
      </c>
      <c r="T53" s="222">
        <f t="shared" si="0"/>
        <v>1.0128205128205128</v>
      </c>
      <c r="W53" s="15">
        <f t="shared" si="1"/>
        <v>0</v>
      </c>
    </row>
    <row r="54" spans="2:23" ht="63.75" x14ac:dyDescent="0.25">
      <c r="B54" s="307"/>
      <c r="C54" s="306"/>
      <c r="D54" s="312"/>
      <c r="E54" s="312"/>
      <c r="F54" s="312"/>
      <c r="G54" s="312"/>
      <c r="H54" s="128" t="s">
        <v>291</v>
      </c>
      <c r="I54" s="91" t="s">
        <v>7</v>
      </c>
      <c r="J54" s="92">
        <v>27</v>
      </c>
      <c r="K54" s="92">
        <v>65</v>
      </c>
      <c r="L54" s="169">
        <v>54.5</v>
      </c>
      <c r="M54" s="15">
        <v>1751</v>
      </c>
      <c r="N54" s="15" t="s">
        <v>251</v>
      </c>
      <c r="T54" s="222">
        <f t="shared" si="0"/>
        <v>0.83846153846153848</v>
      </c>
      <c r="W54" s="15">
        <f t="shared" si="1"/>
        <v>0</v>
      </c>
    </row>
    <row r="55" spans="2:23" ht="34.5" customHeight="1" x14ac:dyDescent="0.25">
      <c r="B55" s="307"/>
      <c r="C55" s="306"/>
      <c r="D55" s="312"/>
      <c r="E55" s="312"/>
      <c r="F55" s="312"/>
      <c r="G55" s="312"/>
      <c r="H55" s="128" t="s">
        <v>292</v>
      </c>
      <c r="I55" s="91" t="s">
        <v>14</v>
      </c>
      <c r="J55" s="92">
        <v>0</v>
      </c>
      <c r="K55" s="92">
        <v>0</v>
      </c>
      <c r="L55" s="169">
        <v>0</v>
      </c>
      <c r="T55" s="222" t="e">
        <f t="shared" si="0"/>
        <v>#DIV/0!</v>
      </c>
      <c r="W55" s="15">
        <f t="shared" si="1"/>
        <v>0</v>
      </c>
    </row>
    <row r="56" spans="2:23" ht="51" customHeight="1" x14ac:dyDescent="0.25">
      <c r="B56" s="307" t="s">
        <v>5</v>
      </c>
      <c r="C56" s="308" t="s">
        <v>275</v>
      </c>
      <c r="D56" s="159">
        <v>0</v>
      </c>
      <c r="E56" s="160">
        <v>0</v>
      </c>
      <c r="F56" s="160">
        <v>0</v>
      </c>
      <c r="G56" s="160">
        <v>0</v>
      </c>
      <c r="H56" s="128" t="s">
        <v>293</v>
      </c>
      <c r="I56" s="91" t="s">
        <v>7</v>
      </c>
      <c r="J56" s="92">
        <v>40</v>
      </c>
      <c r="K56" s="92">
        <v>75</v>
      </c>
      <c r="L56" s="169">
        <v>75</v>
      </c>
      <c r="T56" s="225">
        <f t="shared" si="0"/>
        <v>1</v>
      </c>
      <c r="W56" s="15">
        <f t="shared" si="1"/>
        <v>0</v>
      </c>
    </row>
    <row r="57" spans="2:23" ht="53.25" customHeight="1" x14ac:dyDescent="0.25">
      <c r="B57" s="307"/>
      <c r="C57" s="308"/>
      <c r="D57" s="159">
        <v>0</v>
      </c>
      <c r="E57" s="160">
        <v>0</v>
      </c>
      <c r="F57" s="160">
        <v>0</v>
      </c>
      <c r="G57" s="160">
        <v>0</v>
      </c>
      <c r="H57" s="128" t="s">
        <v>294</v>
      </c>
      <c r="I57" s="91" t="s">
        <v>7</v>
      </c>
      <c r="J57" s="92">
        <v>60</v>
      </c>
      <c r="K57" s="92">
        <v>80</v>
      </c>
      <c r="L57" s="169">
        <v>80</v>
      </c>
      <c r="T57" s="222">
        <f t="shared" si="0"/>
        <v>1</v>
      </c>
      <c r="W57" s="15">
        <f t="shared" si="1"/>
        <v>0</v>
      </c>
    </row>
    <row r="58" spans="2:23" ht="77.25" thickBot="1" x14ac:dyDescent="0.3">
      <c r="B58" s="220" t="s">
        <v>136</v>
      </c>
      <c r="C58" s="278" t="s">
        <v>334</v>
      </c>
      <c r="D58" s="183">
        <v>0</v>
      </c>
      <c r="E58" s="182">
        <v>0</v>
      </c>
      <c r="F58" s="182">
        <v>0</v>
      </c>
      <c r="G58" s="182">
        <v>0</v>
      </c>
      <c r="H58" s="185" t="s">
        <v>295</v>
      </c>
      <c r="I58" s="171" t="s">
        <v>7</v>
      </c>
      <c r="J58" s="172">
        <v>50</v>
      </c>
      <c r="K58" s="172">
        <v>90</v>
      </c>
      <c r="L58" s="180">
        <v>50</v>
      </c>
      <c r="M58" s="157"/>
      <c r="T58" s="224">
        <f t="shared" si="0"/>
        <v>0.55555555555555558</v>
      </c>
      <c r="W58" s="15">
        <f t="shared" si="1"/>
        <v>0</v>
      </c>
    </row>
    <row r="59" spans="2:23" s="194" customFormat="1" ht="63" customHeight="1" thickBot="1" x14ac:dyDescent="0.35">
      <c r="B59" s="212"/>
      <c r="C59" s="213" t="s">
        <v>276</v>
      </c>
      <c r="D59" s="221">
        <f>D45+D56+D57+D58</f>
        <v>794.65700000000004</v>
      </c>
      <c r="E59" s="221">
        <f t="shared" ref="E59:G59" si="3">E45+E56+E57+E58</f>
        <v>0</v>
      </c>
      <c r="F59" s="221">
        <f t="shared" si="3"/>
        <v>768.899</v>
      </c>
      <c r="G59" s="221">
        <f t="shared" si="3"/>
        <v>0</v>
      </c>
      <c r="H59" s="215"/>
      <c r="I59" s="215"/>
      <c r="J59" s="216"/>
      <c r="K59" s="216"/>
      <c r="L59" s="217"/>
      <c r="T59" s="222">
        <f>(F59+G59)/(D59+E59)</f>
        <v>0.96758601509833797</v>
      </c>
      <c r="W59" s="226">
        <f t="shared" si="1"/>
        <v>-25.758000000000038</v>
      </c>
    </row>
    <row r="60" spans="2:23" s="194" customFormat="1" ht="69.75" customHeight="1" thickBot="1" x14ac:dyDescent="0.35">
      <c r="B60" s="212"/>
      <c r="C60" s="213" t="s">
        <v>277</v>
      </c>
      <c r="D60" s="214">
        <f>D59+D43+D20+D31</f>
        <v>7184.7</v>
      </c>
      <c r="E60" s="214">
        <f>E59+E43+E20+E31</f>
        <v>38994.278999999995</v>
      </c>
      <c r="F60" s="214">
        <f>F59+F43+F20+F31</f>
        <v>7117.3029999999999</v>
      </c>
      <c r="G60" s="214">
        <f>G59+G43+G20+G31</f>
        <v>36460.630000000005</v>
      </c>
      <c r="H60" s="215"/>
      <c r="I60" s="215"/>
      <c r="J60" s="216"/>
      <c r="K60" s="216"/>
      <c r="L60" s="217"/>
      <c r="W60" s="15">
        <f t="shared" si="1"/>
        <v>-67.396999999999935</v>
      </c>
    </row>
    <row r="62" spans="2:23" x14ac:dyDescent="0.25">
      <c r="E62" s="184"/>
      <c r="G62" s="184"/>
    </row>
    <row r="63" spans="2:23" ht="20.25" x14ac:dyDescent="0.3">
      <c r="B63" s="186" t="s">
        <v>319</v>
      </c>
      <c r="C63" s="186"/>
      <c r="D63" s="186"/>
      <c r="E63" s="186"/>
      <c r="F63" s="186"/>
      <c r="I63" s="186" t="s">
        <v>279</v>
      </c>
    </row>
    <row r="66" spans="2:6" x14ac:dyDescent="0.25">
      <c r="B66" s="15" t="s">
        <v>318</v>
      </c>
    </row>
    <row r="69" spans="2:6" x14ac:dyDescent="0.25">
      <c r="F69" s="184"/>
    </row>
  </sheetData>
  <mergeCells count="35">
    <mergeCell ref="K7:K12"/>
    <mergeCell ref="L7:L12"/>
    <mergeCell ref="C7:C12"/>
    <mergeCell ref="D7:E10"/>
    <mergeCell ref="B7:B12"/>
    <mergeCell ref="D11:D12"/>
    <mergeCell ref="E11:E12"/>
    <mergeCell ref="F7:G10"/>
    <mergeCell ref="F11:F12"/>
    <mergeCell ref="G11:G12"/>
    <mergeCell ref="H7:H12"/>
    <mergeCell ref="I7:I12"/>
    <mergeCell ref="J7:J12"/>
    <mergeCell ref="B56:B57"/>
    <mergeCell ref="C56:C57"/>
    <mergeCell ref="B27:B28"/>
    <mergeCell ref="C27:C28"/>
    <mergeCell ref="B32:L32"/>
    <mergeCell ref="B44:L44"/>
    <mergeCell ref="D45:D55"/>
    <mergeCell ref="E45:E55"/>
    <mergeCell ref="F45:F55"/>
    <mergeCell ref="G45:G55"/>
    <mergeCell ref="B45:B55"/>
    <mergeCell ref="C45:C55"/>
    <mergeCell ref="C35:C37"/>
    <mergeCell ref="B35:B37"/>
    <mergeCell ref="B14:L14"/>
    <mergeCell ref="B21:L21"/>
    <mergeCell ref="D24:D25"/>
    <mergeCell ref="E24:E25"/>
    <mergeCell ref="F24:F25"/>
    <mergeCell ref="G24:G25"/>
    <mergeCell ref="B22:B25"/>
    <mergeCell ref="C22:C25"/>
  </mergeCells>
  <pageMargins left="0.23622047244094491" right="0.23622047244094491" top="0.74803149606299213" bottom="0.74803149606299213" header="0.31496062992125984" footer="0.31496062992125984"/>
  <pageSetup paperSize="9" scale="50" fitToHeight="0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E76"/>
  <sheetViews>
    <sheetView topLeftCell="M1" zoomScale="75" zoomScaleNormal="75" workbookViewId="0">
      <selection activeCell="AC49" sqref="AC49"/>
    </sheetView>
  </sheetViews>
  <sheetFormatPr defaultColWidth="8.85546875" defaultRowHeight="15" x14ac:dyDescent="0.25"/>
  <cols>
    <col min="1" max="1" width="0" style="81" hidden="1" customWidth="1"/>
    <col min="2" max="2" width="0" style="69" hidden="1" customWidth="1"/>
    <col min="3" max="3" width="72.28515625" style="83" hidden="1" customWidth="1"/>
    <col min="4" max="4" width="13" style="71" hidden="1" customWidth="1"/>
    <col min="5" max="5" width="14.7109375" style="71" hidden="1" customWidth="1"/>
    <col min="6" max="6" width="12.5703125" style="71" hidden="1" customWidth="1"/>
    <col min="7" max="7" width="11" style="71" hidden="1" customWidth="1"/>
    <col min="8" max="8" width="12.7109375" style="71" hidden="1" customWidth="1"/>
    <col min="9" max="9" width="9.5703125" style="81" hidden="1" customWidth="1"/>
    <col min="10" max="10" width="0.140625" style="81" hidden="1" customWidth="1"/>
    <col min="11" max="11" width="29.85546875" style="81" hidden="1" customWidth="1"/>
    <col min="12" max="12" width="34.140625" style="81" hidden="1" customWidth="1"/>
    <col min="13" max="13" width="14.42578125" style="81" customWidth="1"/>
    <col min="14" max="14" width="49.85546875" style="81" customWidth="1"/>
    <col min="15" max="15" width="25.7109375" style="71" customWidth="1"/>
    <col min="16" max="16" width="19.7109375" style="71" customWidth="1"/>
    <col min="17" max="17" width="24.28515625" style="71" customWidth="1"/>
    <col min="18" max="18" width="20.7109375" style="71" customWidth="1"/>
    <col min="19" max="19" width="48.28515625" style="81" customWidth="1"/>
    <col min="20" max="20" width="11" style="81" hidden="1" customWidth="1"/>
    <col min="21" max="21" width="21.28515625" style="81" hidden="1" customWidth="1"/>
    <col min="22" max="22" width="22.85546875" style="71" hidden="1" customWidth="1"/>
    <col min="23" max="23" width="18.42578125" style="71" hidden="1" customWidth="1"/>
    <col min="24" max="24" width="8.85546875" style="81"/>
    <col min="25" max="25" width="14.140625" style="71" hidden="1" customWidth="1"/>
    <col min="26" max="26" width="14.42578125" style="141" hidden="1" customWidth="1"/>
    <col min="27" max="27" width="16.42578125" style="141" hidden="1" customWidth="1"/>
    <col min="28" max="28" width="13.85546875" style="81" hidden="1" customWidth="1"/>
    <col min="29" max="29" width="8.85546875" style="81"/>
    <col min="30" max="30" width="12.28515625" style="81" customWidth="1"/>
    <col min="31" max="16384" width="8.85546875" style="81"/>
  </cols>
  <sheetData>
    <row r="1" spans="2:30" s="70" customFormat="1" ht="14.45" customHeight="1" x14ac:dyDescent="0.25">
      <c r="B1" s="69"/>
      <c r="D1" s="71"/>
      <c r="E1" s="71"/>
      <c r="F1" s="71"/>
      <c r="G1" s="71"/>
      <c r="H1" s="71"/>
      <c r="O1" s="71"/>
      <c r="P1" s="71"/>
      <c r="Q1" s="71"/>
      <c r="R1" s="71"/>
      <c r="S1" s="65"/>
      <c r="T1" s="65"/>
      <c r="U1" s="65"/>
      <c r="V1" s="65"/>
      <c r="W1" s="65"/>
      <c r="Y1" s="71"/>
      <c r="Z1" s="137"/>
      <c r="AA1" s="137"/>
    </row>
    <row r="2" spans="2:30" s="70" customFormat="1" x14ac:dyDescent="0.25">
      <c r="B2" s="60" t="s">
        <v>102</v>
      </c>
      <c r="D2" s="71"/>
      <c r="E2" s="71"/>
      <c r="F2" s="71"/>
      <c r="G2" s="71"/>
      <c r="H2" s="71"/>
      <c r="O2" s="254"/>
      <c r="P2" s="254"/>
      <c r="Q2" s="254"/>
      <c r="R2" s="254"/>
      <c r="S2" s="72"/>
      <c r="T2" s="72"/>
      <c r="U2" s="72"/>
      <c r="V2" s="68" t="s">
        <v>229</v>
      </c>
      <c r="W2" s="73"/>
      <c r="Y2" s="71"/>
      <c r="Z2" s="137"/>
      <c r="AA2" s="137"/>
    </row>
    <row r="3" spans="2:30" s="70" customFormat="1" x14ac:dyDescent="0.25">
      <c r="B3" s="60"/>
      <c r="D3" s="71"/>
      <c r="E3" s="71"/>
      <c r="F3" s="71"/>
      <c r="G3" s="71"/>
      <c r="H3" s="71"/>
      <c r="O3" s="71"/>
      <c r="P3" s="71"/>
      <c r="Q3" s="71"/>
      <c r="R3" s="71"/>
      <c r="S3" s="72"/>
      <c r="T3" s="72"/>
      <c r="U3" s="72"/>
      <c r="V3" s="73"/>
      <c r="W3" s="73"/>
      <c r="Y3" s="71"/>
      <c r="Z3" s="137"/>
      <c r="AA3" s="137"/>
    </row>
    <row r="4" spans="2:30" s="70" customFormat="1" x14ac:dyDescent="0.25">
      <c r="B4" s="60"/>
      <c r="D4" s="71"/>
      <c r="E4" s="71"/>
      <c r="F4" s="71"/>
      <c r="G4" s="71"/>
      <c r="H4" s="71"/>
      <c r="O4" s="71"/>
      <c r="P4" s="71"/>
      <c r="Q4" s="71"/>
      <c r="R4" s="71"/>
      <c r="S4" s="72"/>
      <c r="T4" s="72"/>
      <c r="U4" s="72"/>
      <c r="V4" s="73"/>
      <c r="W4" s="73"/>
      <c r="Y4" s="71"/>
      <c r="Z4" s="137"/>
      <c r="AA4" s="137"/>
    </row>
    <row r="5" spans="2:30" s="70" customFormat="1" x14ac:dyDescent="0.25">
      <c r="B5" s="60"/>
      <c r="D5" s="71"/>
      <c r="E5" s="71"/>
      <c r="F5" s="71"/>
      <c r="G5" s="71"/>
      <c r="H5" s="71"/>
      <c r="O5" s="71"/>
      <c r="P5" s="71"/>
      <c r="Q5" s="71"/>
      <c r="R5" s="71"/>
      <c r="S5" s="72"/>
      <c r="T5" s="72"/>
      <c r="U5" s="72"/>
      <c r="V5" s="73"/>
      <c r="W5" s="73"/>
      <c r="Y5" s="71"/>
      <c r="Z5" s="137"/>
      <c r="AA5" s="137"/>
    </row>
    <row r="6" spans="2:30" s="70" customFormat="1" x14ac:dyDescent="0.25">
      <c r="B6" s="60"/>
      <c r="D6" s="71"/>
      <c r="E6" s="71"/>
      <c r="F6" s="71"/>
      <c r="G6" s="71"/>
      <c r="H6" s="71"/>
      <c r="O6" s="71"/>
      <c r="P6" s="71"/>
      <c r="Q6" s="71"/>
      <c r="R6" s="71"/>
      <c r="S6" s="72"/>
      <c r="T6" s="72"/>
      <c r="U6" s="72"/>
      <c r="V6" s="73"/>
      <c r="W6" s="73"/>
      <c r="Y6" s="71"/>
      <c r="Z6" s="137"/>
      <c r="AA6" s="137"/>
    </row>
    <row r="7" spans="2:30" s="74" customFormat="1" ht="14.45" customHeight="1" x14ac:dyDescent="0.2">
      <c r="B7" s="364" t="s">
        <v>29</v>
      </c>
      <c r="C7" s="350" t="s">
        <v>30</v>
      </c>
      <c r="D7" s="350" t="s">
        <v>31</v>
      </c>
      <c r="E7" s="350"/>
      <c r="F7" s="350"/>
      <c r="G7" s="350"/>
      <c r="H7" s="350"/>
      <c r="I7" s="350" t="s">
        <v>33</v>
      </c>
      <c r="J7" s="350" t="s">
        <v>34</v>
      </c>
      <c r="K7" s="350"/>
      <c r="L7" s="350" t="s">
        <v>35</v>
      </c>
      <c r="M7" s="327" t="s">
        <v>16</v>
      </c>
      <c r="N7" s="327"/>
      <c r="O7" s="327" t="s">
        <v>17</v>
      </c>
      <c r="P7" s="327"/>
      <c r="Q7" s="327" t="s">
        <v>21</v>
      </c>
      <c r="R7" s="327"/>
      <c r="S7" s="327" t="s">
        <v>24</v>
      </c>
      <c r="T7" s="327" t="s">
        <v>25</v>
      </c>
      <c r="U7" s="327" t="s">
        <v>26</v>
      </c>
      <c r="V7" s="327" t="s">
        <v>27</v>
      </c>
      <c r="W7" s="327" t="s">
        <v>28</v>
      </c>
      <c r="Y7" s="148"/>
      <c r="Z7" s="138"/>
      <c r="AA7" s="138"/>
    </row>
    <row r="8" spans="2:30" s="74" customFormat="1" ht="14.25" x14ac:dyDescent="0.2">
      <c r="B8" s="364"/>
      <c r="C8" s="350"/>
      <c r="D8" s="350" t="s">
        <v>32</v>
      </c>
      <c r="E8" s="350"/>
      <c r="F8" s="350"/>
      <c r="G8" s="350"/>
      <c r="H8" s="350"/>
      <c r="I8" s="350"/>
      <c r="J8" s="350"/>
      <c r="K8" s="350"/>
      <c r="L8" s="350"/>
      <c r="M8" s="327"/>
      <c r="N8" s="327"/>
      <c r="O8" s="327"/>
      <c r="P8" s="327"/>
      <c r="Q8" s="327"/>
      <c r="R8" s="327"/>
      <c r="S8" s="327"/>
      <c r="T8" s="327"/>
      <c r="U8" s="327"/>
      <c r="V8" s="327"/>
      <c r="W8" s="327"/>
      <c r="Y8" s="148"/>
      <c r="Z8" s="138" t="s">
        <v>236</v>
      </c>
      <c r="AA8" s="138"/>
    </row>
    <row r="9" spans="2:30" s="74" customFormat="1" ht="14.25" x14ac:dyDescent="0.2">
      <c r="B9" s="364"/>
      <c r="C9" s="350"/>
      <c r="D9" s="350" t="s">
        <v>36</v>
      </c>
      <c r="E9" s="350" t="s">
        <v>37</v>
      </c>
      <c r="F9" s="350"/>
      <c r="G9" s="350"/>
      <c r="H9" s="350"/>
      <c r="I9" s="350"/>
      <c r="J9" s="350"/>
      <c r="K9" s="350"/>
      <c r="L9" s="350"/>
      <c r="M9" s="327"/>
      <c r="N9" s="327"/>
      <c r="O9" s="327"/>
      <c r="P9" s="327"/>
      <c r="Q9" s="327"/>
      <c r="R9" s="327"/>
      <c r="S9" s="327"/>
      <c r="T9" s="327"/>
      <c r="U9" s="327"/>
      <c r="V9" s="327"/>
      <c r="W9" s="327"/>
      <c r="Y9" s="148"/>
      <c r="Z9" s="138"/>
      <c r="AA9" s="138"/>
    </row>
    <row r="10" spans="2:30" s="74" customFormat="1" ht="42.75" x14ac:dyDescent="0.2">
      <c r="B10" s="364"/>
      <c r="C10" s="350"/>
      <c r="D10" s="350"/>
      <c r="E10" s="58" t="s">
        <v>38</v>
      </c>
      <c r="F10" s="58" t="s">
        <v>39</v>
      </c>
      <c r="G10" s="58" t="s">
        <v>40</v>
      </c>
      <c r="H10" s="58" t="s">
        <v>41</v>
      </c>
      <c r="I10" s="350"/>
      <c r="J10" s="350"/>
      <c r="K10" s="350"/>
      <c r="L10" s="350"/>
      <c r="M10" s="327"/>
      <c r="N10" s="327"/>
      <c r="O10" s="66" t="s">
        <v>19</v>
      </c>
      <c r="P10" s="66" t="s">
        <v>20</v>
      </c>
      <c r="Q10" s="66" t="s">
        <v>19</v>
      </c>
      <c r="R10" s="66" t="s">
        <v>20</v>
      </c>
      <c r="S10" s="327"/>
      <c r="T10" s="327"/>
      <c r="U10" s="327"/>
      <c r="V10" s="327"/>
      <c r="W10" s="327"/>
      <c r="Y10" s="148"/>
      <c r="Z10" s="139" t="s">
        <v>19</v>
      </c>
      <c r="AA10" s="139" t="s">
        <v>20</v>
      </c>
    </row>
    <row r="11" spans="2:30" s="74" customFormat="1" ht="24.75" customHeight="1" x14ac:dyDescent="0.2">
      <c r="B11" s="67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358" t="s">
        <v>224</v>
      </c>
      <c r="N11" s="359"/>
      <c r="O11" s="359"/>
      <c r="P11" s="359"/>
      <c r="Q11" s="359"/>
      <c r="R11" s="359"/>
      <c r="S11" s="359"/>
      <c r="T11" s="359"/>
      <c r="U11" s="359"/>
      <c r="V11" s="359"/>
      <c r="W11" s="360"/>
      <c r="Z11" s="138"/>
      <c r="AA11" s="138"/>
    </row>
    <row r="12" spans="2:30" s="74" customFormat="1" ht="70.900000000000006" customHeight="1" x14ac:dyDescent="0.25">
      <c r="B12" s="67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356" t="s">
        <v>223</v>
      </c>
      <c r="N12" s="357"/>
      <c r="O12" s="253">
        <f>O13+O14+O15+O16</f>
        <v>3836.7</v>
      </c>
      <c r="P12" s="253">
        <f t="shared" ref="P12:Q12" si="0">P13+P14+P15+P16</f>
        <v>0</v>
      </c>
      <c r="Q12" s="253">
        <f t="shared" si="0"/>
        <v>3836.7</v>
      </c>
      <c r="R12" s="253">
        <f t="shared" ref="R12" si="1">R13+R14</f>
        <v>0</v>
      </c>
      <c r="S12" s="78"/>
      <c r="T12" s="78" t="s">
        <v>198</v>
      </c>
      <c r="U12" s="78"/>
      <c r="V12" s="154">
        <v>1</v>
      </c>
      <c r="W12" s="90">
        <f>Q12/O12</f>
        <v>1</v>
      </c>
      <c r="Z12" s="138"/>
      <c r="AA12" s="138"/>
    </row>
    <row r="13" spans="2:30" s="74" customFormat="1" x14ac:dyDescent="0.2">
      <c r="B13" s="67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230">
        <v>1</v>
      </c>
      <c r="N13" s="88" t="s">
        <v>311</v>
      </c>
      <c r="O13" s="255">
        <v>206.33600000000001</v>
      </c>
      <c r="P13" s="256">
        <v>0</v>
      </c>
      <c r="Q13" s="256">
        <v>206.33600000000001</v>
      </c>
      <c r="R13" s="256">
        <v>0</v>
      </c>
      <c r="S13" s="361" t="s">
        <v>313</v>
      </c>
      <c r="T13" s="252" t="s">
        <v>198</v>
      </c>
      <c r="U13" s="143">
        <v>0</v>
      </c>
      <c r="V13" s="131">
        <v>1</v>
      </c>
      <c r="W13" s="132">
        <f>(Q13+R13)/(O13+P13)</f>
        <v>1</v>
      </c>
      <c r="Z13" s="333" t="s">
        <v>242</v>
      </c>
      <c r="AA13" s="333" t="s">
        <v>243</v>
      </c>
      <c r="AD13" s="249"/>
    </row>
    <row r="14" spans="2:30" s="74" customFormat="1" ht="30" x14ac:dyDescent="0.2">
      <c r="B14" s="67"/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230">
        <v>2</v>
      </c>
      <c r="N14" s="88" t="s">
        <v>312</v>
      </c>
      <c r="O14" s="256">
        <v>3560.364</v>
      </c>
      <c r="P14" s="256">
        <v>0</v>
      </c>
      <c r="Q14" s="256">
        <v>3560.364</v>
      </c>
      <c r="R14" s="256">
        <v>0</v>
      </c>
      <c r="S14" s="362"/>
      <c r="T14" s="252" t="s">
        <v>198</v>
      </c>
      <c r="U14" s="143">
        <v>0</v>
      </c>
      <c r="V14" s="131">
        <v>1</v>
      </c>
      <c r="W14" s="132">
        <f>(Q14+R14)/(O14+P14)</f>
        <v>1</v>
      </c>
      <c r="Z14" s="334"/>
      <c r="AA14" s="334"/>
    </row>
    <row r="15" spans="2:30" s="74" customFormat="1" ht="30" x14ac:dyDescent="0.2">
      <c r="B15" s="229"/>
      <c r="C15" s="227"/>
      <c r="D15" s="227"/>
      <c r="E15" s="227"/>
      <c r="F15" s="227"/>
      <c r="G15" s="227"/>
      <c r="H15" s="227"/>
      <c r="I15" s="227"/>
      <c r="J15" s="227"/>
      <c r="K15" s="227"/>
      <c r="L15" s="227"/>
      <c r="M15" s="239">
        <v>3</v>
      </c>
      <c r="N15" s="240" t="s">
        <v>314</v>
      </c>
      <c r="O15" s="256">
        <v>20</v>
      </c>
      <c r="P15" s="257">
        <v>0</v>
      </c>
      <c r="Q15" s="256">
        <v>20</v>
      </c>
      <c r="R15" s="256">
        <v>0</v>
      </c>
      <c r="S15" s="362"/>
      <c r="T15" s="241"/>
      <c r="U15" s="242"/>
      <c r="V15" s="243"/>
      <c r="W15" s="244"/>
      <c r="Z15" s="234"/>
      <c r="AA15" s="234"/>
    </row>
    <row r="16" spans="2:30" s="74" customFormat="1" ht="27.75" customHeight="1" x14ac:dyDescent="0.2">
      <c r="B16" s="229"/>
      <c r="C16" s="227"/>
      <c r="D16" s="227"/>
      <c r="E16" s="227"/>
      <c r="F16" s="227"/>
      <c r="G16" s="227"/>
      <c r="H16" s="227"/>
      <c r="I16" s="227"/>
      <c r="J16" s="227"/>
      <c r="K16" s="227"/>
      <c r="L16" s="227"/>
      <c r="M16" s="230">
        <v>4</v>
      </c>
      <c r="N16" s="88" t="s">
        <v>315</v>
      </c>
      <c r="O16" s="256">
        <v>50</v>
      </c>
      <c r="P16" s="257">
        <v>0</v>
      </c>
      <c r="Q16" s="256">
        <v>50</v>
      </c>
      <c r="R16" s="256">
        <v>0</v>
      </c>
      <c r="S16" s="363"/>
      <c r="T16" s="241"/>
      <c r="U16" s="242"/>
      <c r="V16" s="243"/>
      <c r="W16" s="244"/>
      <c r="Z16" s="234"/>
      <c r="AA16" s="234"/>
    </row>
    <row r="17" spans="2:31" s="74" customFormat="1" ht="26.25" customHeight="1" x14ac:dyDescent="0.25">
      <c r="B17" s="67"/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336" t="s">
        <v>233</v>
      </c>
      <c r="N17" s="337"/>
      <c r="O17" s="85">
        <f>O12</f>
        <v>3836.7</v>
      </c>
      <c r="P17" s="85">
        <f t="shared" ref="P17:R17" si="2">P12</f>
        <v>0</v>
      </c>
      <c r="Q17" s="85">
        <f t="shared" si="2"/>
        <v>3836.7</v>
      </c>
      <c r="R17" s="85">
        <f t="shared" si="2"/>
        <v>0</v>
      </c>
      <c r="S17" s="87"/>
      <c r="T17" s="84"/>
      <c r="U17" s="84"/>
      <c r="V17" s="155">
        <v>1</v>
      </c>
      <c r="W17" s="156">
        <f>Q17/O17</f>
        <v>1</v>
      </c>
      <c r="Z17" s="138"/>
      <c r="AA17" s="138"/>
      <c r="AC17" s="264">
        <f>(Q17+R17)/(O17+P17)</f>
        <v>1</v>
      </c>
      <c r="AD17" s="74">
        <f>O17+P17</f>
        <v>3836.7</v>
      </c>
      <c r="AE17" s="74">
        <f>Q17+R17</f>
        <v>3836.7</v>
      </c>
    </row>
    <row r="18" spans="2:31" s="74" customFormat="1" ht="28.15" customHeight="1" x14ac:dyDescent="0.2">
      <c r="B18" s="67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358" t="s">
        <v>185</v>
      </c>
      <c r="N18" s="359"/>
      <c r="O18" s="359"/>
      <c r="P18" s="359"/>
      <c r="Q18" s="359"/>
      <c r="R18" s="359"/>
      <c r="S18" s="359"/>
      <c r="T18" s="359"/>
      <c r="U18" s="359"/>
      <c r="V18" s="359"/>
      <c r="W18" s="360"/>
      <c r="Z18" s="138"/>
      <c r="AA18" s="138"/>
    </row>
    <row r="19" spans="2:31" s="77" customFormat="1" ht="39.6" customHeight="1" x14ac:dyDescent="0.25">
      <c r="B19" s="62" t="s">
        <v>42</v>
      </c>
      <c r="C19" s="75"/>
      <c r="D19" s="76">
        <f>D20+D21+D22+D23++D24+D25+D26</f>
        <v>5654.5260000000007</v>
      </c>
      <c r="E19" s="76">
        <f t="shared" ref="E19:H19" si="3">E20+E21+E22+E23++E24+E25+E26</f>
        <v>4692.6660000000002</v>
      </c>
      <c r="F19" s="76">
        <f t="shared" si="3"/>
        <v>420.93399999999997</v>
      </c>
      <c r="G19" s="76">
        <f t="shared" si="3"/>
        <v>540.92599999999993</v>
      </c>
      <c r="H19" s="76">
        <f t="shared" si="3"/>
        <v>0</v>
      </c>
      <c r="M19" s="356" t="s">
        <v>42</v>
      </c>
      <c r="N19" s="357"/>
      <c r="O19" s="246">
        <f>O20+O21+O22+O23+O24+O25+O26+O27+O28</f>
        <v>610.38100000000009</v>
      </c>
      <c r="P19" s="246">
        <f t="shared" ref="P19:R19" si="4">P20+P21+P22+P23+P24+P25+P26+P27+P28</f>
        <v>5245.4789999999994</v>
      </c>
      <c r="Q19" s="246">
        <f t="shared" si="4"/>
        <v>610.38100000000009</v>
      </c>
      <c r="R19" s="246">
        <f t="shared" si="4"/>
        <v>5134.4789999999994</v>
      </c>
      <c r="S19" s="79"/>
      <c r="T19" s="80"/>
      <c r="U19" s="80"/>
      <c r="V19" s="154">
        <v>1</v>
      </c>
      <c r="W19" s="90">
        <f>Q19/O19</f>
        <v>1</v>
      </c>
      <c r="Z19" s="140"/>
      <c r="AA19" s="140"/>
      <c r="AD19" s="74"/>
    </row>
    <row r="20" spans="2:31" ht="90" x14ac:dyDescent="0.25">
      <c r="B20" s="60">
        <v>1</v>
      </c>
      <c r="C20" s="55" t="s">
        <v>43</v>
      </c>
      <c r="D20" s="53">
        <f>E20+F20+G20+H20</f>
        <v>83.858000000000004</v>
      </c>
      <c r="E20" s="53">
        <v>0</v>
      </c>
      <c r="F20" s="53">
        <v>0</v>
      </c>
      <c r="G20" s="53">
        <v>83.858000000000004</v>
      </c>
      <c r="H20" s="53">
        <v>0</v>
      </c>
      <c r="I20" s="53">
        <v>2021</v>
      </c>
      <c r="J20" s="335" t="s">
        <v>44</v>
      </c>
      <c r="K20" s="335"/>
      <c r="L20" s="54"/>
      <c r="M20" s="95">
        <v>1</v>
      </c>
      <c r="N20" s="96" t="s">
        <v>43</v>
      </c>
      <c r="O20" s="97">
        <v>59.933999999999997</v>
      </c>
      <c r="P20" s="97">
        <f>E20+F20+H20</f>
        <v>0</v>
      </c>
      <c r="Q20" s="247">
        <f>59934/1000</f>
        <v>59.933999999999997</v>
      </c>
      <c r="R20" s="247">
        <v>0</v>
      </c>
      <c r="S20" s="98" t="s">
        <v>45</v>
      </c>
      <c r="T20" s="121" t="s">
        <v>198</v>
      </c>
      <c r="U20" s="99">
        <v>0</v>
      </c>
      <c r="V20" s="130">
        <v>1</v>
      </c>
      <c r="W20" s="132">
        <f t="shared" ref="W20:W52" si="5">(Q20+R20)/(O20+P20)</f>
        <v>1</v>
      </c>
      <c r="Y20" s="147">
        <f>O20-Q20</f>
        <v>0</v>
      </c>
      <c r="Z20" s="141" t="s">
        <v>244</v>
      </c>
      <c r="AD20" s="74"/>
    </row>
    <row r="21" spans="2:31" ht="75" x14ac:dyDescent="0.25">
      <c r="B21" s="60">
        <v>2</v>
      </c>
      <c r="C21" s="55" t="s">
        <v>46</v>
      </c>
      <c r="D21" s="53">
        <f t="shared" ref="D21:D26" si="6">E21+F21+G21+H21</f>
        <v>60</v>
      </c>
      <c r="E21" s="53">
        <v>0</v>
      </c>
      <c r="F21" s="53">
        <v>0</v>
      </c>
      <c r="G21" s="53">
        <v>60</v>
      </c>
      <c r="H21" s="53">
        <v>0</v>
      </c>
      <c r="I21" s="53">
        <v>2021</v>
      </c>
      <c r="J21" s="335" t="s">
        <v>47</v>
      </c>
      <c r="K21" s="335"/>
      <c r="L21" s="54"/>
      <c r="M21" s="95">
        <v>2</v>
      </c>
      <c r="N21" s="96" t="s">
        <v>46</v>
      </c>
      <c r="O21" s="107">
        <f>G21</f>
        <v>60</v>
      </c>
      <c r="P21" s="97">
        <f t="shared" ref="P21:P25" si="7">E21+F21+H21</f>
        <v>0</v>
      </c>
      <c r="Q21" s="248">
        <v>60</v>
      </c>
      <c r="R21" s="247">
        <v>0</v>
      </c>
      <c r="S21" s="98" t="s">
        <v>45</v>
      </c>
      <c r="T21" s="121" t="s">
        <v>198</v>
      </c>
      <c r="U21" s="99">
        <v>0</v>
      </c>
      <c r="V21" s="130">
        <v>1</v>
      </c>
      <c r="W21" s="132">
        <f t="shared" si="5"/>
        <v>1</v>
      </c>
      <c r="Y21" s="147">
        <f>O21-Q21</f>
        <v>0</v>
      </c>
      <c r="Z21" s="141" t="s">
        <v>244</v>
      </c>
      <c r="AD21" s="74"/>
    </row>
    <row r="22" spans="2:31" ht="45" x14ac:dyDescent="0.25">
      <c r="B22" s="60">
        <v>3</v>
      </c>
      <c r="C22" s="54" t="s">
        <v>184</v>
      </c>
      <c r="D22" s="53">
        <f t="shared" si="6"/>
        <v>1630.491</v>
      </c>
      <c r="E22" s="53">
        <v>1581.576</v>
      </c>
      <c r="F22" s="53">
        <v>48.914999999999999</v>
      </c>
      <c r="G22" s="53">
        <v>0</v>
      </c>
      <c r="H22" s="53">
        <v>0</v>
      </c>
      <c r="I22" s="335">
        <v>2021</v>
      </c>
      <c r="J22" s="335"/>
      <c r="K22" s="53" t="s">
        <v>49</v>
      </c>
      <c r="L22" s="54"/>
      <c r="M22" s="95">
        <v>3</v>
      </c>
      <c r="N22" s="98" t="s">
        <v>184</v>
      </c>
      <c r="O22" s="97">
        <f t="shared" ref="O22:O26" si="8">G22</f>
        <v>0</v>
      </c>
      <c r="P22" s="97">
        <v>2787.5320000000002</v>
      </c>
      <c r="Q22" s="97">
        <v>0</v>
      </c>
      <c r="R22" s="97">
        <v>2787.5320000000002</v>
      </c>
      <c r="S22" s="98" t="s">
        <v>226</v>
      </c>
      <c r="T22" s="121" t="s">
        <v>198</v>
      </c>
      <c r="U22" s="99">
        <v>0</v>
      </c>
      <c r="V22" s="130">
        <v>1</v>
      </c>
      <c r="W22" s="132">
        <f t="shared" si="5"/>
        <v>1</v>
      </c>
      <c r="Y22" s="81"/>
      <c r="AA22" s="141" t="s">
        <v>245</v>
      </c>
      <c r="AD22" s="74"/>
    </row>
    <row r="23" spans="2:31" ht="75" x14ac:dyDescent="0.25">
      <c r="B23" s="60">
        <v>4</v>
      </c>
      <c r="C23" s="54" t="s">
        <v>50</v>
      </c>
      <c r="D23" s="53">
        <f t="shared" si="6"/>
        <v>3207.3090000000002</v>
      </c>
      <c r="E23" s="53">
        <v>3111.09</v>
      </c>
      <c r="F23" s="53">
        <v>96.218999999999994</v>
      </c>
      <c r="G23" s="53">
        <v>0</v>
      </c>
      <c r="H23" s="53">
        <v>0</v>
      </c>
      <c r="I23" s="335">
        <v>2021</v>
      </c>
      <c r="J23" s="335"/>
      <c r="K23" s="55" t="s">
        <v>52</v>
      </c>
      <c r="L23" s="54" t="s">
        <v>48</v>
      </c>
      <c r="M23" s="95">
        <v>4</v>
      </c>
      <c r="N23" s="98" t="s">
        <v>50</v>
      </c>
      <c r="O23" s="97">
        <f t="shared" si="8"/>
        <v>0</v>
      </c>
      <c r="P23" s="97">
        <v>1174.0029999999999</v>
      </c>
      <c r="Q23" s="97">
        <v>0</v>
      </c>
      <c r="R23" s="97">
        <v>1174.0029999999999</v>
      </c>
      <c r="S23" s="98" t="s">
        <v>226</v>
      </c>
      <c r="T23" s="121" t="s">
        <v>198</v>
      </c>
      <c r="U23" s="99">
        <v>0</v>
      </c>
      <c r="V23" s="130">
        <v>1</v>
      </c>
      <c r="W23" s="132">
        <f t="shared" si="5"/>
        <v>1</v>
      </c>
      <c r="Y23" s="81"/>
      <c r="AA23" s="141" t="s">
        <v>247</v>
      </c>
      <c r="AD23" s="74"/>
    </row>
    <row r="24" spans="2:31" ht="30" x14ac:dyDescent="0.25">
      <c r="B24" s="60">
        <v>5</v>
      </c>
      <c r="C24" s="54" t="s">
        <v>54</v>
      </c>
      <c r="D24" s="53">
        <f t="shared" si="6"/>
        <v>198.792</v>
      </c>
      <c r="E24" s="53">
        <v>0</v>
      </c>
      <c r="F24" s="53">
        <v>0</v>
      </c>
      <c r="G24" s="53">
        <v>198.792</v>
      </c>
      <c r="H24" s="53">
        <v>0</v>
      </c>
      <c r="I24" s="335">
        <v>2021</v>
      </c>
      <c r="J24" s="335"/>
      <c r="K24" s="53" t="s">
        <v>55</v>
      </c>
      <c r="L24" s="55"/>
      <c r="M24" s="95">
        <v>5</v>
      </c>
      <c r="N24" s="98" t="s">
        <v>54</v>
      </c>
      <c r="O24" s="97">
        <v>289.839</v>
      </c>
      <c r="P24" s="97">
        <f t="shared" si="7"/>
        <v>0</v>
      </c>
      <c r="Q24" s="97">
        <f>289839/1000</f>
        <v>289.839</v>
      </c>
      <c r="R24" s="97">
        <v>0</v>
      </c>
      <c r="S24" s="96" t="s">
        <v>226</v>
      </c>
      <c r="T24" s="121" t="s">
        <v>198</v>
      </c>
      <c r="U24" s="99">
        <v>0</v>
      </c>
      <c r="V24" s="130">
        <v>1</v>
      </c>
      <c r="W24" s="132">
        <f t="shared" si="5"/>
        <v>1</v>
      </c>
      <c r="Y24" s="150">
        <f t="shared" ref="Y24:Y25" si="9">O24-Q24</f>
        <v>0</v>
      </c>
      <c r="Z24" s="141" t="s">
        <v>244</v>
      </c>
      <c r="AB24" s="81" t="s">
        <v>250</v>
      </c>
      <c r="AD24" s="74"/>
    </row>
    <row r="25" spans="2:31" ht="45" x14ac:dyDescent="0.25">
      <c r="B25" s="60">
        <v>6</v>
      </c>
      <c r="C25" s="54" t="s">
        <v>56</v>
      </c>
      <c r="D25" s="53">
        <f t="shared" si="6"/>
        <v>198.27600000000001</v>
      </c>
      <c r="E25" s="53">
        <v>0</v>
      </c>
      <c r="F25" s="53">
        <v>0</v>
      </c>
      <c r="G25" s="53">
        <v>198.27600000000001</v>
      </c>
      <c r="H25" s="53">
        <v>0</v>
      </c>
      <c r="I25" s="335">
        <v>2021</v>
      </c>
      <c r="J25" s="335"/>
      <c r="K25" s="53" t="s">
        <v>57</v>
      </c>
      <c r="L25" s="54" t="s">
        <v>48</v>
      </c>
      <c r="M25" s="95">
        <v>6</v>
      </c>
      <c r="N25" s="98" t="s">
        <v>56</v>
      </c>
      <c r="O25" s="97">
        <v>200.608</v>
      </c>
      <c r="P25" s="97">
        <f t="shared" si="7"/>
        <v>0</v>
      </c>
      <c r="Q25" s="247">
        <v>200.608</v>
      </c>
      <c r="R25" s="247">
        <v>0</v>
      </c>
      <c r="S25" s="98" t="s">
        <v>226</v>
      </c>
      <c r="T25" s="121" t="s">
        <v>198</v>
      </c>
      <c r="U25" s="99">
        <v>0</v>
      </c>
      <c r="V25" s="130">
        <v>1</v>
      </c>
      <c r="W25" s="132">
        <f t="shared" si="5"/>
        <v>1</v>
      </c>
      <c r="Y25" s="147">
        <f t="shared" si="9"/>
        <v>0</v>
      </c>
      <c r="Z25" s="141" t="s">
        <v>244</v>
      </c>
      <c r="AD25" s="74"/>
    </row>
    <row r="26" spans="2:31" ht="105" x14ac:dyDescent="0.25">
      <c r="B26" s="60">
        <v>7</v>
      </c>
      <c r="C26" s="55" t="s">
        <v>58</v>
      </c>
      <c r="D26" s="53">
        <f t="shared" si="6"/>
        <v>275.8</v>
      </c>
      <c r="E26" s="53">
        <v>0</v>
      </c>
      <c r="F26" s="53">
        <v>275.8</v>
      </c>
      <c r="G26" s="53">
        <v>0</v>
      </c>
      <c r="H26" s="53">
        <v>0</v>
      </c>
      <c r="I26" s="335">
        <v>2021</v>
      </c>
      <c r="J26" s="335"/>
      <c r="K26" s="55" t="s">
        <v>59</v>
      </c>
      <c r="L26" s="54"/>
      <c r="M26" s="95">
        <v>7</v>
      </c>
      <c r="N26" s="96" t="s">
        <v>58</v>
      </c>
      <c r="O26" s="97">
        <f t="shared" si="8"/>
        <v>0</v>
      </c>
      <c r="P26" s="97">
        <v>722.4</v>
      </c>
      <c r="Q26" s="97">
        <v>0</v>
      </c>
      <c r="R26" s="97">
        <v>611.4</v>
      </c>
      <c r="S26" s="98" t="s">
        <v>227</v>
      </c>
      <c r="T26" s="121" t="s">
        <v>198</v>
      </c>
      <c r="U26" s="99">
        <v>0</v>
      </c>
      <c r="V26" s="130">
        <v>1</v>
      </c>
      <c r="W26" s="132">
        <f t="shared" si="5"/>
        <v>0.84634551495016608</v>
      </c>
      <c r="Y26" s="81"/>
      <c r="AA26" s="141" t="s">
        <v>246</v>
      </c>
      <c r="AD26" s="74"/>
    </row>
    <row r="27" spans="2:31" ht="120.75" customHeight="1" x14ac:dyDescent="0.25">
      <c r="B27" s="60"/>
      <c r="C27" s="55"/>
      <c r="D27" s="228"/>
      <c r="E27" s="228"/>
      <c r="F27" s="228"/>
      <c r="G27" s="228"/>
      <c r="H27" s="228"/>
      <c r="I27" s="228"/>
      <c r="J27" s="228"/>
      <c r="K27" s="55"/>
      <c r="L27" s="233"/>
      <c r="M27" s="95">
        <v>8</v>
      </c>
      <c r="N27" s="96" t="s">
        <v>297</v>
      </c>
      <c r="O27" s="97">
        <v>0</v>
      </c>
      <c r="P27" s="97">
        <v>561.54399999999998</v>
      </c>
      <c r="Q27" s="97">
        <v>0</v>
      </c>
      <c r="R27" s="97">
        <v>561.54399999999998</v>
      </c>
      <c r="S27" s="98" t="s">
        <v>298</v>
      </c>
      <c r="T27" s="121"/>
      <c r="U27" s="99"/>
      <c r="V27" s="130"/>
      <c r="W27" s="132"/>
      <c r="Y27" s="81"/>
      <c r="AD27" s="74"/>
    </row>
    <row r="28" spans="2:31" ht="120.75" customHeight="1" x14ac:dyDescent="0.25">
      <c r="B28" s="60"/>
      <c r="C28" s="55"/>
      <c r="D28" s="228"/>
      <c r="E28" s="228"/>
      <c r="F28" s="228"/>
      <c r="G28" s="228"/>
      <c r="H28" s="228"/>
      <c r="I28" s="228"/>
      <c r="J28" s="228"/>
      <c r="K28" s="55"/>
      <c r="L28" s="233"/>
      <c r="M28" s="95"/>
      <c r="N28" s="96"/>
      <c r="O28" s="97"/>
      <c r="P28" s="97"/>
      <c r="Q28" s="97"/>
      <c r="R28" s="97"/>
      <c r="S28" s="98"/>
      <c r="T28" s="121"/>
      <c r="U28" s="99"/>
      <c r="V28" s="130"/>
      <c r="W28" s="132"/>
      <c r="Y28" s="81"/>
      <c r="AD28" s="74"/>
    </row>
    <row r="29" spans="2:31" s="82" customFormat="1" ht="71.45" customHeight="1" x14ac:dyDescent="0.25">
      <c r="B29" s="62" t="s">
        <v>61</v>
      </c>
      <c r="C29" s="63"/>
      <c r="D29" s="64"/>
      <c r="E29" s="64"/>
      <c r="F29" s="64"/>
      <c r="G29" s="64"/>
      <c r="H29" s="64"/>
      <c r="I29" s="64"/>
      <c r="J29" s="64"/>
      <c r="K29" s="64"/>
      <c r="L29" s="64"/>
      <c r="M29" s="340" t="s">
        <v>61</v>
      </c>
      <c r="N29" s="341"/>
      <c r="O29" s="100">
        <f>O30+O31+O32+O33+O34+O35+O297+O36+O37</f>
        <v>528.44799999999998</v>
      </c>
      <c r="P29" s="100">
        <f>P30+P31+P32+P33+P34+P35+P297+P36+P37</f>
        <v>0</v>
      </c>
      <c r="Q29" s="100">
        <f>Q30+Q31+Q32+Q33+Q34+Q35+Q297+Q36+Q37</f>
        <v>528.44775000000004</v>
      </c>
      <c r="R29" s="100">
        <f>R30+R31+R32+R33+R34+R35+R297+R36+R37</f>
        <v>0</v>
      </c>
      <c r="S29" s="101"/>
      <c r="T29" s="102"/>
      <c r="U29" s="144">
        <v>0</v>
      </c>
      <c r="V29" s="103">
        <v>1</v>
      </c>
      <c r="W29" s="104">
        <f>Q29/O29</f>
        <v>0.9999995269165558</v>
      </c>
      <c r="Z29" s="142"/>
      <c r="AA29" s="142"/>
      <c r="AD29" s="74"/>
    </row>
    <row r="30" spans="2:31" ht="30" x14ac:dyDescent="0.25">
      <c r="B30" s="61">
        <v>8</v>
      </c>
      <c r="C30" s="55" t="s">
        <v>63</v>
      </c>
      <c r="D30" s="53">
        <f>E30+F30+G30+H30</f>
        <v>11708.434000000001</v>
      </c>
      <c r="E30" s="53">
        <v>8957.5</v>
      </c>
      <c r="F30" s="53">
        <v>278</v>
      </c>
      <c r="G30" s="53">
        <v>2472.9340000000002</v>
      </c>
      <c r="H30" s="53">
        <v>0</v>
      </c>
      <c r="I30" s="335">
        <v>2021</v>
      </c>
      <c r="J30" s="335"/>
      <c r="K30" s="55" t="s">
        <v>64</v>
      </c>
      <c r="L30" s="55"/>
      <c r="M30" s="105">
        <v>1</v>
      </c>
      <c r="N30" s="96" t="s">
        <v>299</v>
      </c>
      <c r="O30" s="97">
        <v>528.44799999999998</v>
      </c>
      <c r="P30" s="97">
        <v>0</v>
      </c>
      <c r="Q30" s="107">
        <f>528447.75/1000</f>
        <v>528.44775000000004</v>
      </c>
      <c r="R30" s="97">
        <v>0</v>
      </c>
      <c r="S30" s="96" t="s">
        <v>300</v>
      </c>
      <c r="T30" s="121" t="s">
        <v>198</v>
      </c>
      <c r="U30" s="99">
        <v>0</v>
      </c>
      <c r="V30" s="130">
        <v>1</v>
      </c>
      <c r="W30" s="132">
        <f t="shared" si="5"/>
        <v>0.9999995269165558</v>
      </c>
      <c r="Y30" s="81"/>
      <c r="Z30" s="141" t="s">
        <v>249</v>
      </c>
      <c r="AA30" s="141" t="s">
        <v>248</v>
      </c>
      <c r="AD30" s="74"/>
    </row>
    <row r="31" spans="2:31" ht="45" x14ac:dyDescent="0.25">
      <c r="B31" s="60">
        <v>9</v>
      </c>
      <c r="C31" s="55" t="s">
        <v>66</v>
      </c>
      <c r="D31" s="53">
        <f t="shared" ref="D31:D37" si="10">E31+F31+G31+H31</f>
        <v>300.10399999999998</v>
      </c>
      <c r="E31" s="53">
        <v>0</v>
      </c>
      <c r="F31" s="53">
        <v>0</v>
      </c>
      <c r="G31" s="53">
        <v>300.10399999999998</v>
      </c>
      <c r="H31" s="53">
        <v>0</v>
      </c>
      <c r="I31" s="335">
        <v>2021</v>
      </c>
      <c r="J31" s="335"/>
      <c r="K31" s="55" t="s">
        <v>65</v>
      </c>
      <c r="L31" s="54" t="s">
        <v>62</v>
      </c>
      <c r="M31" s="95"/>
      <c r="N31" s="96"/>
      <c r="O31" s="97"/>
      <c r="P31" s="97"/>
      <c r="Q31" s="97"/>
      <c r="R31" s="97"/>
      <c r="S31" s="98"/>
      <c r="T31" s="121" t="s">
        <v>198</v>
      </c>
      <c r="U31" s="99">
        <v>0</v>
      </c>
      <c r="V31" s="130">
        <v>1</v>
      </c>
      <c r="W31" s="132" t="e">
        <f t="shared" si="5"/>
        <v>#DIV/0!</v>
      </c>
      <c r="Y31" s="147">
        <f t="shared" ref="Y31:Y37" si="11">O31-Q31</f>
        <v>0</v>
      </c>
      <c r="Z31" s="141" t="s">
        <v>244</v>
      </c>
      <c r="AD31" s="74"/>
    </row>
    <row r="32" spans="2:31" ht="30" x14ac:dyDescent="0.25">
      <c r="B32" s="61">
        <v>11</v>
      </c>
      <c r="C32" s="55" t="s">
        <v>67</v>
      </c>
      <c r="D32" s="53">
        <f t="shared" si="10"/>
        <v>493.08</v>
      </c>
      <c r="E32" s="53">
        <v>0</v>
      </c>
      <c r="F32" s="53">
        <v>0</v>
      </c>
      <c r="G32" s="53">
        <v>493.08</v>
      </c>
      <c r="H32" s="53">
        <v>0</v>
      </c>
      <c r="I32" s="335">
        <v>2021</v>
      </c>
      <c r="J32" s="335"/>
      <c r="K32" s="55" t="s">
        <v>68</v>
      </c>
      <c r="L32" s="349"/>
      <c r="M32" s="105"/>
      <c r="N32" s="96"/>
      <c r="O32" s="97"/>
      <c r="P32" s="97"/>
      <c r="Q32" s="97"/>
      <c r="R32" s="97"/>
      <c r="S32" s="347"/>
      <c r="T32" s="121" t="s">
        <v>198</v>
      </c>
      <c r="U32" s="99">
        <v>0</v>
      </c>
      <c r="V32" s="130">
        <v>1</v>
      </c>
      <c r="W32" s="132" t="e">
        <f t="shared" si="5"/>
        <v>#DIV/0!</v>
      </c>
      <c r="Y32" s="147">
        <f t="shared" si="11"/>
        <v>0</v>
      </c>
      <c r="Z32" s="141" t="s">
        <v>244</v>
      </c>
      <c r="AD32" s="74"/>
    </row>
    <row r="33" spans="2:30" ht="28.9" customHeight="1" x14ac:dyDescent="0.25">
      <c r="B33" s="61">
        <v>12</v>
      </c>
      <c r="C33" s="55" t="s">
        <v>70</v>
      </c>
      <c r="D33" s="53">
        <f t="shared" si="10"/>
        <v>219.48500000000001</v>
      </c>
      <c r="E33" s="53">
        <v>0</v>
      </c>
      <c r="F33" s="53">
        <v>0</v>
      </c>
      <c r="G33" s="53">
        <v>219.48500000000001</v>
      </c>
      <c r="H33" s="53">
        <v>0</v>
      </c>
      <c r="I33" s="335">
        <v>2021</v>
      </c>
      <c r="J33" s="335"/>
      <c r="K33" s="55" t="s">
        <v>51</v>
      </c>
      <c r="L33" s="349"/>
      <c r="M33" s="105"/>
      <c r="N33" s="96"/>
      <c r="O33" s="97"/>
      <c r="P33" s="97"/>
      <c r="Q33" s="97"/>
      <c r="R33" s="97"/>
      <c r="S33" s="348"/>
      <c r="T33" s="121" t="s">
        <v>198</v>
      </c>
      <c r="U33" s="99">
        <v>0</v>
      </c>
      <c r="V33" s="130">
        <v>1</v>
      </c>
      <c r="W33" s="132" t="e">
        <f t="shared" si="5"/>
        <v>#DIV/0!</v>
      </c>
      <c r="Y33" s="149">
        <f t="shared" si="11"/>
        <v>0</v>
      </c>
      <c r="Z33" s="141" t="s">
        <v>244</v>
      </c>
      <c r="AD33" s="74"/>
    </row>
    <row r="34" spans="2:30" ht="54" customHeight="1" x14ac:dyDescent="0.25">
      <c r="B34" s="60">
        <v>14</v>
      </c>
      <c r="C34" s="55" t="s">
        <v>71</v>
      </c>
      <c r="D34" s="53">
        <f t="shared" si="10"/>
        <v>163.102</v>
      </c>
      <c r="E34" s="53">
        <v>0</v>
      </c>
      <c r="F34" s="53">
        <v>0</v>
      </c>
      <c r="G34" s="53">
        <v>163.102</v>
      </c>
      <c r="H34" s="53">
        <v>0</v>
      </c>
      <c r="I34" s="335">
        <v>2021</v>
      </c>
      <c r="J34" s="335"/>
      <c r="K34" s="55" t="s">
        <v>72</v>
      </c>
      <c r="L34" s="55"/>
      <c r="M34" s="95"/>
      <c r="N34" s="96"/>
      <c r="O34" s="97"/>
      <c r="P34" s="97"/>
      <c r="Q34" s="97"/>
      <c r="R34" s="97"/>
      <c r="S34" s="96"/>
      <c r="T34" s="121" t="s">
        <v>198</v>
      </c>
      <c r="U34" s="99">
        <v>0</v>
      </c>
      <c r="V34" s="130">
        <v>1</v>
      </c>
      <c r="W34" s="132" t="e">
        <f t="shared" si="5"/>
        <v>#DIV/0!</v>
      </c>
      <c r="Y34" s="147">
        <f t="shared" si="11"/>
        <v>0</v>
      </c>
      <c r="Z34" s="141" t="s">
        <v>244</v>
      </c>
      <c r="AD34" s="74"/>
    </row>
    <row r="35" spans="2:30" ht="57.75" customHeight="1" x14ac:dyDescent="0.25">
      <c r="B35" s="61">
        <v>15</v>
      </c>
      <c r="C35" s="55" t="s">
        <v>74</v>
      </c>
      <c r="D35" s="53">
        <f t="shared" si="10"/>
        <v>50</v>
      </c>
      <c r="E35" s="56">
        <v>0</v>
      </c>
      <c r="F35" s="53">
        <v>0</v>
      </c>
      <c r="G35" s="53">
        <v>50</v>
      </c>
      <c r="H35" s="53">
        <v>0</v>
      </c>
      <c r="I35" s="335">
        <v>2021</v>
      </c>
      <c r="J35" s="335"/>
      <c r="K35" s="55" t="s">
        <v>68</v>
      </c>
      <c r="L35" s="55" t="s">
        <v>75</v>
      </c>
      <c r="M35" s="105"/>
      <c r="N35" s="96"/>
      <c r="O35" s="97"/>
      <c r="P35" s="97"/>
      <c r="Q35" s="97"/>
      <c r="R35" s="97"/>
      <c r="S35" s="96"/>
      <c r="T35" s="121" t="s">
        <v>198</v>
      </c>
      <c r="U35" s="99">
        <v>0</v>
      </c>
      <c r="V35" s="130">
        <v>1</v>
      </c>
      <c r="W35" s="132" t="e">
        <f t="shared" si="5"/>
        <v>#DIV/0!</v>
      </c>
      <c r="Y35" s="147">
        <f t="shared" si="11"/>
        <v>0</v>
      </c>
      <c r="Z35" s="141" t="s">
        <v>244</v>
      </c>
      <c r="AD35" s="74"/>
    </row>
    <row r="36" spans="2:30" ht="45" customHeight="1" x14ac:dyDescent="0.25">
      <c r="B36" s="61">
        <v>16</v>
      </c>
      <c r="C36" s="55" t="s">
        <v>76</v>
      </c>
      <c r="D36" s="53">
        <f t="shared" si="10"/>
        <v>29.346</v>
      </c>
      <c r="E36" s="56">
        <v>0</v>
      </c>
      <c r="F36" s="53">
        <v>0</v>
      </c>
      <c r="G36" s="53">
        <v>29.346</v>
      </c>
      <c r="H36" s="53">
        <v>0</v>
      </c>
      <c r="I36" s="335">
        <v>2021</v>
      </c>
      <c r="J36" s="335"/>
      <c r="K36" s="55" t="s">
        <v>77</v>
      </c>
      <c r="L36" s="55" t="s">
        <v>78</v>
      </c>
      <c r="M36" s="105"/>
      <c r="N36" s="96"/>
      <c r="O36" s="97"/>
      <c r="P36" s="97"/>
      <c r="Q36" s="97"/>
      <c r="R36" s="97"/>
      <c r="S36" s="96"/>
      <c r="T36" s="121" t="s">
        <v>198</v>
      </c>
      <c r="U36" s="99">
        <v>0</v>
      </c>
      <c r="V36" s="130">
        <v>1</v>
      </c>
      <c r="W36" s="132" t="e">
        <f t="shared" si="5"/>
        <v>#DIV/0!</v>
      </c>
      <c r="Y36" s="147">
        <f t="shared" si="11"/>
        <v>0</v>
      </c>
      <c r="Z36" s="141" t="s">
        <v>244</v>
      </c>
      <c r="AD36" s="74"/>
    </row>
    <row r="37" spans="2:30" ht="69" customHeight="1" x14ac:dyDescent="0.25">
      <c r="B37" s="61">
        <v>17</v>
      </c>
      <c r="C37" s="55" t="s">
        <v>79</v>
      </c>
      <c r="D37" s="53">
        <f t="shared" si="10"/>
        <v>243.309</v>
      </c>
      <c r="E37" s="56">
        <v>0</v>
      </c>
      <c r="F37" s="53">
        <v>0</v>
      </c>
      <c r="G37" s="53">
        <v>243.309</v>
      </c>
      <c r="H37" s="53">
        <v>0</v>
      </c>
      <c r="I37" s="335">
        <v>2021</v>
      </c>
      <c r="J37" s="335"/>
      <c r="K37" s="55" t="s">
        <v>69</v>
      </c>
      <c r="L37" s="55" t="s">
        <v>75</v>
      </c>
      <c r="M37" s="105"/>
      <c r="N37" s="96"/>
      <c r="O37" s="97"/>
      <c r="P37" s="97"/>
      <c r="Q37" s="97"/>
      <c r="R37" s="97"/>
      <c r="S37" s="96"/>
      <c r="T37" s="121" t="s">
        <v>198</v>
      </c>
      <c r="U37" s="99">
        <v>0</v>
      </c>
      <c r="V37" s="130">
        <v>1</v>
      </c>
      <c r="W37" s="132" t="e">
        <f t="shared" si="5"/>
        <v>#DIV/0!</v>
      </c>
      <c r="Y37" s="147">
        <f t="shared" si="11"/>
        <v>0</v>
      </c>
      <c r="Z37" s="141" t="s">
        <v>244</v>
      </c>
      <c r="AD37" s="74"/>
    </row>
    <row r="38" spans="2:30" s="82" customFormat="1" ht="63" customHeight="1" x14ac:dyDescent="0.25">
      <c r="B38" s="62" t="s">
        <v>80</v>
      </c>
      <c r="C38" s="63"/>
      <c r="D38" s="64"/>
      <c r="E38" s="64"/>
      <c r="F38" s="64"/>
      <c r="G38" s="64"/>
      <c r="H38" s="64"/>
      <c r="I38" s="64"/>
      <c r="J38" s="64"/>
      <c r="K38" s="64"/>
      <c r="L38" s="64"/>
      <c r="M38" s="340" t="s">
        <v>80</v>
      </c>
      <c r="N38" s="341"/>
      <c r="O38" s="245">
        <f>O39+O41+O40+O42</f>
        <v>176.02</v>
      </c>
      <c r="P38" s="245">
        <f t="shared" ref="P38:R38" si="12">P39+P41+P40+P42</f>
        <v>0</v>
      </c>
      <c r="Q38" s="245">
        <f t="shared" si="12"/>
        <v>167.72246999999999</v>
      </c>
      <c r="R38" s="245">
        <f t="shared" si="12"/>
        <v>0</v>
      </c>
      <c r="S38" s="101"/>
      <c r="T38" s="102"/>
      <c r="U38" s="145">
        <v>0</v>
      </c>
      <c r="V38" s="146">
        <v>1</v>
      </c>
      <c r="W38" s="104">
        <f>Q38/O38</f>
        <v>0.95286029996591282</v>
      </c>
      <c r="Z38" s="142"/>
      <c r="AA38" s="142"/>
      <c r="AD38" s="74"/>
    </row>
    <row r="39" spans="2:30" ht="123" customHeight="1" x14ac:dyDescent="0.25">
      <c r="B39" s="61">
        <v>18</v>
      </c>
      <c r="C39" s="54" t="s">
        <v>81</v>
      </c>
      <c r="D39" s="53">
        <f>E39+F39+G39+H39</f>
        <v>24.824999999999999</v>
      </c>
      <c r="E39" s="53">
        <v>0</v>
      </c>
      <c r="F39" s="53">
        <v>0</v>
      </c>
      <c r="G39" s="53">
        <v>24.824999999999999</v>
      </c>
      <c r="H39" s="53">
        <v>0</v>
      </c>
      <c r="I39" s="335">
        <v>2021</v>
      </c>
      <c r="J39" s="335"/>
      <c r="K39" s="55" t="s">
        <v>44</v>
      </c>
      <c r="L39" s="55"/>
      <c r="M39" s="105">
        <v>1</v>
      </c>
      <c r="N39" s="98" t="s">
        <v>81</v>
      </c>
      <c r="O39" s="107">
        <v>32.72</v>
      </c>
      <c r="P39" s="97">
        <f t="shared" ref="P39" si="13">E39+F39+H39</f>
        <v>0</v>
      </c>
      <c r="Q39" s="107">
        <f>30570/1000</f>
        <v>30.57</v>
      </c>
      <c r="R39" s="97">
        <v>0</v>
      </c>
      <c r="S39" s="96" t="s">
        <v>228</v>
      </c>
      <c r="T39" s="121" t="s">
        <v>198</v>
      </c>
      <c r="U39" s="99">
        <v>0</v>
      </c>
      <c r="V39" s="130">
        <v>1</v>
      </c>
      <c r="W39" s="132">
        <f t="shared" si="5"/>
        <v>0.93429095354523228</v>
      </c>
      <c r="Y39" s="149">
        <f t="shared" ref="Y39" si="14">O39-Q39</f>
        <v>2.1499999999999986</v>
      </c>
      <c r="Z39" s="141" t="s">
        <v>244</v>
      </c>
      <c r="AD39" s="74"/>
    </row>
    <row r="40" spans="2:30" ht="123" customHeight="1" x14ac:dyDescent="0.25">
      <c r="B40" s="61"/>
      <c r="C40" s="233"/>
      <c r="D40" s="228"/>
      <c r="E40" s="228"/>
      <c r="F40" s="228"/>
      <c r="G40" s="228"/>
      <c r="H40" s="228"/>
      <c r="I40" s="228"/>
      <c r="J40" s="228"/>
      <c r="K40" s="55"/>
      <c r="L40" s="55"/>
      <c r="M40" s="105">
        <v>2</v>
      </c>
      <c r="N40" s="98" t="s">
        <v>301</v>
      </c>
      <c r="O40" s="107">
        <v>85.147000000000006</v>
      </c>
      <c r="P40" s="97">
        <v>0</v>
      </c>
      <c r="Q40" s="97">
        <v>85.126469999999998</v>
      </c>
      <c r="R40" s="97"/>
      <c r="S40" s="96" t="s">
        <v>228</v>
      </c>
      <c r="T40" s="121"/>
      <c r="U40" s="99"/>
      <c r="V40" s="130"/>
      <c r="W40" s="132"/>
      <c r="Y40" s="149"/>
      <c r="AD40" s="74"/>
    </row>
    <row r="41" spans="2:30" ht="81.75" customHeight="1" x14ac:dyDescent="0.25">
      <c r="B41" s="61"/>
      <c r="C41" s="54"/>
      <c r="D41" s="53"/>
      <c r="E41" s="53"/>
      <c r="F41" s="53"/>
      <c r="G41" s="53"/>
      <c r="H41" s="53"/>
      <c r="I41" s="335"/>
      <c r="J41" s="335"/>
      <c r="K41" s="55"/>
      <c r="L41" s="55"/>
      <c r="M41" s="105">
        <v>3</v>
      </c>
      <c r="N41" s="98" t="s">
        <v>302</v>
      </c>
      <c r="O41" s="107">
        <v>5.28</v>
      </c>
      <c r="P41" s="97">
        <v>0</v>
      </c>
      <c r="Q41" s="248">
        <v>4.9000000000000004</v>
      </c>
      <c r="R41" s="247"/>
      <c r="S41" s="96" t="s">
        <v>228</v>
      </c>
      <c r="T41" s="121"/>
      <c r="U41" s="99"/>
      <c r="V41" s="130"/>
      <c r="W41" s="132"/>
      <c r="Y41" s="147"/>
      <c r="AD41" s="74"/>
    </row>
    <row r="42" spans="2:30" ht="120.75" customHeight="1" x14ac:dyDescent="0.25">
      <c r="B42" s="60"/>
      <c r="C42" s="55"/>
      <c r="D42" s="228"/>
      <c r="E42" s="228"/>
      <c r="F42" s="228"/>
      <c r="G42" s="228"/>
      <c r="H42" s="228"/>
      <c r="I42" s="228"/>
      <c r="J42" s="228"/>
      <c r="K42" s="55"/>
      <c r="L42" s="233"/>
      <c r="M42" s="95">
        <v>4</v>
      </c>
      <c r="N42" s="96" t="s">
        <v>316</v>
      </c>
      <c r="O42" s="97">
        <v>52.872999999999998</v>
      </c>
      <c r="P42" s="97">
        <v>0</v>
      </c>
      <c r="Q42" s="97">
        <f>47126/1000</f>
        <v>47.125999999999998</v>
      </c>
      <c r="R42" s="97">
        <v>0</v>
      </c>
      <c r="S42" s="98" t="s">
        <v>82</v>
      </c>
      <c r="T42" s="121"/>
      <c r="U42" s="99"/>
      <c r="V42" s="130"/>
      <c r="W42" s="132"/>
      <c r="Y42" s="81"/>
      <c r="AD42" s="74"/>
    </row>
    <row r="43" spans="2:30" s="82" customFormat="1" ht="60" customHeight="1" x14ac:dyDescent="0.25">
      <c r="B43" s="62" t="s">
        <v>83</v>
      </c>
      <c r="C43" s="63"/>
      <c r="D43" s="64"/>
      <c r="E43" s="64"/>
      <c r="F43" s="64"/>
      <c r="G43" s="64"/>
      <c r="H43" s="64"/>
      <c r="I43" s="64"/>
      <c r="J43" s="64"/>
      <c r="K43" s="64"/>
      <c r="L43" s="64"/>
      <c r="M43" s="340" t="s">
        <v>83</v>
      </c>
      <c r="N43" s="341"/>
      <c r="O43" s="100">
        <f>O44</f>
        <v>309</v>
      </c>
      <c r="P43" s="100">
        <f>P44</f>
        <v>1750.9</v>
      </c>
      <c r="Q43" s="100">
        <f t="shared" ref="Q43:R43" si="15">Q44</f>
        <v>308.846</v>
      </c>
      <c r="R43" s="100">
        <f t="shared" si="15"/>
        <v>1750.125</v>
      </c>
      <c r="S43" s="101"/>
      <c r="T43" s="102"/>
      <c r="U43" s="144">
        <v>0</v>
      </c>
      <c r="V43" s="146">
        <v>1</v>
      </c>
      <c r="W43" s="104">
        <f>Q43/O43</f>
        <v>0.99950161812297733</v>
      </c>
      <c r="Z43" s="142"/>
      <c r="AA43" s="142"/>
      <c r="AD43" s="74"/>
    </row>
    <row r="44" spans="2:30" ht="40.15" customHeight="1" x14ac:dyDescent="0.25">
      <c r="B44" s="61"/>
      <c r="C44" s="55" t="s">
        <v>84</v>
      </c>
      <c r="D44" s="53">
        <f>E44+F44+G44+H44</f>
        <v>2097.1949999999997</v>
      </c>
      <c r="E44" s="53">
        <v>0</v>
      </c>
      <c r="F44" s="53">
        <v>1782.6</v>
      </c>
      <c r="G44" s="53">
        <v>314.59500000000003</v>
      </c>
      <c r="H44" s="53">
        <v>0</v>
      </c>
      <c r="I44" s="335">
        <v>2021</v>
      </c>
      <c r="J44" s="335"/>
      <c r="K44" s="55" t="s">
        <v>44</v>
      </c>
      <c r="L44" s="55"/>
      <c r="M44" s="105">
        <v>1</v>
      </c>
      <c r="N44" s="96" t="s">
        <v>84</v>
      </c>
      <c r="O44" s="106">
        <v>309</v>
      </c>
      <c r="P44" s="107">
        <v>1750.9</v>
      </c>
      <c r="Q44" s="107">
        <v>308.846</v>
      </c>
      <c r="R44" s="97">
        <v>1750.125</v>
      </c>
      <c r="S44" s="96" t="s">
        <v>85</v>
      </c>
      <c r="T44" s="121" t="s">
        <v>198</v>
      </c>
      <c r="U44" s="99">
        <v>0</v>
      </c>
      <c r="V44" s="130">
        <v>1</v>
      </c>
      <c r="W44" s="132">
        <f t="shared" si="5"/>
        <v>0.99954900723336082</v>
      </c>
      <c r="Y44" s="81"/>
      <c r="AD44" s="74"/>
    </row>
    <row r="45" spans="2:30" s="82" customFormat="1" ht="112.9" customHeight="1" x14ac:dyDescent="0.25">
      <c r="B45" s="62" t="s">
        <v>86</v>
      </c>
      <c r="C45" s="63"/>
      <c r="D45" s="64"/>
      <c r="E45" s="64"/>
      <c r="F45" s="64"/>
      <c r="G45" s="64"/>
      <c r="H45" s="64"/>
      <c r="I45" s="64"/>
      <c r="J45" s="64"/>
      <c r="K45" s="64"/>
      <c r="L45" s="64"/>
      <c r="M45" s="340" t="s">
        <v>86</v>
      </c>
      <c r="N45" s="341"/>
      <c r="O45" s="245">
        <f>O46+O47+O48+O49+O50+O51+O52</f>
        <v>710</v>
      </c>
      <c r="P45" s="245">
        <f>P46+P47+P48+P49+P50+P51+P52</f>
        <v>16440.3</v>
      </c>
      <c r="Q45" s="245">
        <f>Q46+Q47+Q48+Q49+Q50+Q51+Q52</f>
        <v>676.81349</v>
      </c>
      <c r="R45" s="245">
        <f>R46+R47+R48+R49+R50+R51+R52</f>
        <v>14219.186000000002</v>
      </c>
      <c r="S45" s="101"/>
      <c r="T45" s="102"/>
      <c r="U45" s="144">
        <v>0</v>
      </c>
      <c r="V45" s="146">
        <v>1</v>
      </c>
      <c r="W45" s="104">
        <f>Q45/O45</f>
        <v>0.95325843661971832</v>
      </c>
      <c r="Z45" s="142"/>
      <c r="AA45" s="142"/>
      <c r="AD45" s="74"/>
    </row>
    <row r="46" spans="2:30" ht="60" x14ac:dyDescent="0.25">
      <c r="B46" s="61">
        <v>20</v>
      </c>
      <c r="C46" s="55" t="s">
        <v>87</v>
      </c>
      <c r="D46" s="53">
        <f>E46+F46+G46+H46</f>
        <v>1869.6020000000001</v>
      </c>
      <c r="E46" s="53">
        <v>0</v>
      </c>
      <c r="F46" s="53">
        <v>0</v>
      </c>
      <c r="G46" s="53">
        <v>1869.6020000000001</v>
      </c>
      <c r="H46" s="53">
        <v>0</v>
      </c>
      <c r="I46" s="335">
        <v>2021</v>
      </c>
      <c r="J46" s="335"/>
      <c r="K46" s="55" t="s">
        <v>53</v>
      </c>
      <c r="L46" s="55" t="s">
        <v>88</v>
      </c>
      <c r="M46" s="105"/>
      <c r="N46" s="96" t="s">
        <v>303</v>
      </c>
      <c r="O46" s="107">
        <v>150</v>
      </c>
      <c r="P46" s="97">
        <v>0</v>
      </c>
      <c r="Q46" s="248">
        <v>150</v>
      </c>
      <c r="R46" s="247">
        <v>0</v>
      </c>
      <c r="S46" s="96" t="s">
        <v>317</v>
      </c>
      <c r="T46" s="121" t="s">
        <v>198</v>
      </c>
      <c r="U46" s="99">
        <v>0</v>
      </c>
      <c r="V46" s="130">
        <v>1</v>
      </c>
      <c r="W46" s="132">
        <f t="shared" si="5"/>
        <v>1</v>
      </c>
      <c r="Y46" s="147">
        <f t="shared" ref="Y46:Y49" si="16">O46-Q46</f>
        <v>0</v>
      </c>
      <c r="Z46" s="141" t="s">
        <v>244</v>
      </c>
      <c r="AD46" s="74"/>
    </row>
    <row r="47" spans="2:30" ht="75" x14ac:dyDescent="0.25">
      <c r="B47" s="61">
        <v>21</v>
      </c>
      <c r="C47" s="55" t="s">
        <v>89</v>
      </c>
      <c r="D47" s="53">
        <f t="shared" ref="D47:D52" si="17">E47+F47+G47+H47</f>
        <v>267.839</v>
      </c>
      <c r="E47" s="56">
        <v>0</v>
      </c>
      <c r="F47" s="53">
        <v>0</v>
      </c>
      <c r="G47" s="53">
        <v>267.839</v>
      </c>
      <c r="H47" s="53">
        <v>0</v>
      </c>
      <c r="I47" s="335">
        <v>2021</v>
      </c>
      <c r="J47" s="335"/>
      <c r="K47" s="55" t="s">
        <v>90</v>
      </c>
      <c r="L47" s="55" t="s">
        <v>91</v>
      </c>
      <c r="M47" s="105"/>
      <c r="N47" s="96" t="s">
        <v>304</v>
      </c>
      <c r="O47" s="107">
        <v>0</v>
      </c>
      <c r="P47" s="97">
        <v>395.9</v>
      </c>
      <c r="Q47" s="107">
        <v>0</v>
      </c>
      <c r="R47" s="97">
        <v>0</v>
      </c>
      <c r="S47" s="96" t="s">
        <v>97</v>
      </c>
      <c r="T47" s="121" t="s">
        <v>198</v>
      </c>
      <c r="U47" s="99">
        <v>0</v>
      </c>
      <c r="V47" s="130">
        <v>1</v>
      </c>
      <c r="W47" s="132">
        <f t="shared" si="5"/>
        <v>0</v>
      </c>
      <c r="Y47" s="151">
        <f t="shared" si="16"/>
        <v>0</v>
      </c>
      <c r="Z47" s="141" t="s">
        <v>244</v>
      </c>
      <c r="AD47" s="74"/>
    </row>
    <row r="48" spans="2:30" ht="30" x14ac:dyDescent="0.25">
      <c r="B48" s="61">
        <v>22</v>
      </c>
      <c r="C48" s="55" t="s">
        <v>92</v>
      </c>
      <c r="D48" s="53">
        <f t="shared" si="17"/>
        <v>97.44</v>
      </c>
      <c r="E48" s="56">
        <v>0</v>
      </c>
      <c r="F48" s="53">
        <v>0</v>
      </c>
      <c r="G48" s="53">
        <v>97.44</v>
      </c>
      <c r="H48" s="53"/>
      <c r="I48" s="335">
        <v>2021</v>
      </c>
      <c r="J48" s="335"/>
      <c r="K48" s="55" t="s">
        <v>77</v>
      </c>
      <c r="L48" s="55" t="s">
        <v>91</v>
      </c>
      <c r="M48" s="105"/>
      <c r="N48" s="96"/>
      <c r="O48" s="97"/>
      <c r="P48" s="97"/>
      <c r="Q48" s="235"/>
      <c r="R48" s="235"/>
      <c r="S48" s="96"/>
      <c r="T48" s="121" t="s">
        <v>198</v>
      </c>
      <c r="U48" s="99">
        <v>0</v>
      </c>
      <c r="V48" s="130">
        <v>1</v>
      </c>
      <c r="W48" s="132" t="e">
        <f t="shared" si="5"/>
        <v>#DIV/0!</v>
      </c>
      <c r="Y48" s="147">
        <f t="shared" si="16"/>
        <v>0</v>
      </c>
      <c r="Z48" s="141" t="s">
        <v>244</v>
      </c>
      <c r="AD48" s="74"/>
    </row>
    <row r="49" spans="2:31" ht="64.150000000000006" customHeight="1" x14ac:dyDescent="0.25">
      <c r="B49" s="61">
        <v>23</v>
      </c>
      <c r="C49" s="55" t="s">
        <v>93</v>
      </c>
      <c r="D49" s="53">
        <f t="shared" si="17"/>
        <v>661.19</v>
      </c>
      <c r="E49" s="53">
        <v>0</v>
      </c>
      <c r="F49" s="53">
        <v>0</v>
      </c>
      <c r="G49" s="53">
        <v>661.19</v>
      </c>
      <c r="H49" s="53">
        <v>0</v>
      </c>
      <c r="I49" s="335">
        <v>2021</v>
      </c>
      <c r="J49" s="335"/>
      <c r="K49" s="55" t="s">
        <v>73</v>
      </c>
      <c r="L49" s="55" t="s">
        <v>88</v>
      </c>
      <c r="M49" s="105">
        <v>4</v>
      </c>
      <c r="N49" s="96" t="s">
        <v>235</v>
      </c>
      <c r="O49" s="107">
        <v>350</v>
      </c>
      <c r="P49" s="97">
        <f t="shared" ref="P49" si="18">E49+F49+H49</f>
        <v>0</v>
      </c>
      <c r="Q49" s="107">
        <f>350000/1000</f>
        <v>350</v>
      </c>
      <c r="R49" s="97">
        <v>0</v>
      </c>
      <c r="S49" s="96" t="s">
        <v>88</v>
      </c>
      <c r="T49" s="121" t="s">
        <v>198</v>
      </c>
      <c r="U49" s="99">
        <v>0</v>
      </c>
      <c r="V49" s="130">
        <v>1</v>
      </c>
      <c r="W49" s="132">
        <f t="shared" si="5"/>
        <v>1</v>
      </c>
      <c r="Y49" s="151">
        <f t="shared" si="16"/>
        <v>0</v>
      </c>
      <c r="Z49" s="141" t="s">
        <v>244</v>
      </c>
      <c r="AD49" s="74"/>
    </row>
    <row r="50" spans="2:31" ht="74.25" customHeight="1" x14ac:dyDescent="0.25">
      <c r="B50" s="61">
        <v>24</v>
      </c>
      <c r="C50" s="55" t="s">
        <v>94</v>
      </c>
      <c r="D50" s="53">
        <f t="shared" si="17"/>
        <v>2657.8</v>
      </c>
      <c r="E50" s="53">
        <v>0</v>
      </c>
      <c r="F50" s="53">
        <v>2447.8000000000002</v>
      </c>
      <c r="G50" s="53">
        <v>210</v>
      </c>
      <c r="H50" s="53">
        <v>0</v>
      </c>
      <c r="I50" s="335">
        <v>2021</v>
      </c>
      <c r="J50" s="335"/>
      <c r="K50" s="55" t="s">
        <v>73</v>
      </c>
      <c r="L50" s="55"/>
      <c r="M50" s="105">
        <v>5</v>
      </c>
      <c r="N50" s="96" t="s">
        <v>94</v>
      </c>
      <c r="O50" s="107">
        <f t="shared" ref="O50:O51" si="19">G50</f>
        <v>210</v>
      </c>
      <c r="P50" s="107">
        <v>2927.2</v>
      </c>
      <c r="Q50" s="107">
        <f>176813.49/1000</f>
        <v>176.81349</v>
      </c>
      <c r="R50" s="97">
        <v>2110.384</v>
      </c>
      <c r="S50" s="96" t="s">
        <v>88</v>
      </c>
      <c r="T50" s="121" t="s">
        <v>198</v>
      </c>
      <c r="U50" s="99">
        <v>0</v>
      </c>
      <c r="V50" s="130">
        <v>1</v>
      </c>
      <c r="W50" s="132">
        <f t="shared" si="5"/>
        <v>0.72905695843427265</v>
      </c>
      <c r="Y50" s="81"/>
      <c r="Z50" s="141" t="s">
        <v>238</v>
      </c>
      <c r="AA50" s="141" t="s">
        <v>237</v>
      </c>
      <c r="AD50" s="250"/>
    </row>
    <row r="51" spans="2:31" ht="60" x14ac:dyDescent="0.25">
      <c r="B51" s="61">
        <v>25</v>
      </c>
      <c r="C51" s="55" t="s">
        <v>95</v>
      </c>
      <c r="D51" s="53">
        <f t="shared" si="17"/>
        <v>7999.3899999999994</v>
      </c>
      <c r="E51" s="53">
        <v>6639.4939999999997</v>
      </c>
      <c r="F51" s="53">
        <v>1359.896</v>
      </c>
      <c r="G51" s="53">
        <v>0</v>
      </c>
      <c r="H51" s="53">
        <v>0</v>
      </c>
      <c r="I51" s="335">
        <v>2021</v>
      </c>
      <c r="J51" s="335"/>
      <c r="K51" s="55" t="s">
        <v>73</v>
      </c>
      <c r="L51" s="55"/>
      <c r="M51" s="105">
        <v>6</v>
      </c>
      <c r="N51" s="96" t="s">
        <v>95</v>
      </c>
      <c r="O51" s="97">
        <f t="shared" si="19"/>
        <v>0</v>
      </c>
      <c r="P51" s="107">
        <v>8353</v>
      </c>
      <c r="Q51" s="97">
        <v>0</v>
      </c>
      <c r="R51" s="97">
        <v>8054.4939999999997</v>
      </c>
      <c r="S51" s="96" t="s">
        <v>97</v>
      </c>
      <c r="T51" s="121" t="s">
        <v>198</v>
      </c>
      <c r="U51" s="99">
        <v>0</v>
      </c>
      <c r="V51" s="130">
        <v>1</v>
      </c>
      <c r="W51" s="132">
        <f t="shared" si="5"/>
        <v>0.964263617861846</v>
      </c>
      <c r="Y51" s="81"/>
      <c r="AA51" s="141" t="s">
        <v>239</v>
      </c>
      <c r="AD51" s="74"/>
    </row>
    <row r="52" spans="2:31" ht="60" x14ac:dyDescent="0.25">
      <c r="B52" s="61">
        <v>26</v>
      </c>
      <c r="C52" s="55" t="s">
        <v>98</v>
      </c>
      <c r="D52" s="53">
        <f t="shared" si="17"/>
        <v>4226</v>
      </c>
      <c r="E52" s="53">
        <v>0</v>
      </c>
      <c r="F52" s="53">
        <v>496.423</v>
      </c>
      <c r="G52" s="53">
        <v>3729.5770000000002</v>
      </c>
      <c r="H52" s="53">
        <v>0</v>
      </c>
      <c r="I52" s="335">
        <v>2021</v>
      </c>
      <c r="J52" s="335"/>
      <c r="K52" s="55" t="s">
        <v>96</v>
      </c>
      <c r="L52" s="55" t="s">
        <v>99</v>
      </c>
      <c r="M52" s="105">
        <v>7</v>
      </c>
      <c r="N52" s="96" t="s">
        <v>98</v>
      </c>
      <c r="O52" s="97">
        <v>0</v>
      </c>
      <c r="P52" s="97">
        <v>4764.2</v>
      </c>
      <c r="Q52" s="97">
        <v>0</v>
      </c>
      <c r="R52" s="97">
        <v>4054.308</v>
      </c>
      <c r="S52" s="96" t="s">
        <v>99</v>
      </c>
      <c r="T52" s="121" t="s">
        <v>198</v>
      </c>
      <c r="U52" s="99">
        <v>0</v>
      </c>
      <c r="V52" s="130">
        <v>1</v>
      </c>
      <c r="W52" s="132">
        <f t="shared" si="5"/>
        <v>0.85099450065068638</v>
      </c>
      <c r="Y52" s="81"/>
      <c r="AA52" s="141" t="s">
        <v>240</v>
      </c>
      <c r="AB52" s="81" t="s">
        <v>241</v>
      </c>
      <c r="AD52" s="74"/>
    </row>
    <row r="53" spans="2:31" ht="25.9" customHeight="1" x14ac:dyDescent="0.25">
      <c r="B53" s="61"/>
      <c r="C53" s="57" t="s">
        <v>100</v>
      </c>
      <c r="D53" s="58" t="e">
        <f>D20+D21+D22+D23+D24+D25+D26+D30+D31+#REF!+D32+D33+#REF!+D34+D35+D36+D37+D39+D41+D44+D46+D47+D48+D49+D50+D51+D52</f>
        <v>#REF!</v>
      </c>
      <c r="E53" s="58" t="e">
        <f>E20+E21+E22+E23+E24+E25+E26+E30+E31+#REF!+E32+E33+#REF!+E34+E35+E36+E37+E39+E41+E44+E46+E47+E48+E49+E50+E51+E52</f>
        <v>#REF!</v>
      </c>
      <c r="F53" s="58" t="e">
        <f>F20+F21+F22+F23+F24+F25+F26+F30+F31+#REF!+F32+F33+#REF!+F34+F35+F36+F37+F39+F41+F44+F46+F47+F48+F49+F50+F51+F52</f>
        <v>#REF!</v>
      </c>
      <c r="G53" s="58" t="e">
        <f>G20+G21+G22+G23+G24+G25+G26+G30+G31+#REF!+G32+G33+#REF!+G34+G35+G36+G37+G39+G41+G44+G46+G47+G48+G49+G50+G51+G52</f>
        <v>#REF!</v>
      </c>
      <c r="H53" s="58" t="e">
        <f>H20+H21+H22+H23+H24+H25+H26+H30+H31+#REF!+H32+H33+#REF!+H34+H35+H36+H37+H39+H41+H44+H46+H47+H48+H49+H50+H51+H52</f>
        <v>#REF!</v>
      </c>
      <c r="I53" s="350" t="s">
        <v>101</v>
      </c>
      <c r="J53" s="350"/>
      <c r="K53" s="59"/>
      <c r="L53" s="55"/>
      <c r="M53" s="338" t="s">
        <v>234</v>
      </c>
      <c r="N53" s="339"/>
      <c r="O53" s="108">
        <f>O19+O29+O38+O43+O45</f>
        <v>2333.8490000000002</v>
      </c>
      <c r="P53" s="108">
        <f>P19+P29+P38+P43+P45</f>
        <v>23436.678999999996</v>
      </c>
      <c r="Q53" s="108">
        <f>Q19+Q29+Q38+Q43+Q45</f>
        <v>2292.2107100000003</v>
      </c>
      <c r="R53" s="108">
        <f>R19+R29+R38+R43+R45</f>
        <v>21103.79</v>
      </c>
      <c r="S53" s="109"/>
      <c r="T53" s="110"/>
      <c r="U53" s="110"/>
      <c r="V53" s="133">
        <v>1</v>
      </c>
      <c r="W53" s="134">
        <f>Q53/O53</f>
        <v>0.98215896144095016</v>
      </c>
      <c r="Y53" s="81"/>
      <c r="AC53" s="264">
        <f>(Q53+R53)/(O53+P53)</f>
        <v>0.90785880328101942</v>
      </c>
      <c r="AD53" s="74">
        <f>O53+P53</f>
        <v>25770.527999999998</v>
      </c>
      <c r="AE53" s="74">
        <f>Q53+R53</f>
        <v>23396.00071</v>
      </c>
    </row>
    <row r="54" spans="2:31" ht="31.15" customHeight="1" x14ac:dyDescent="0.25">
      <c r="B54" s="61"/>
      <c r="C54" s="57"/>
      <c r="D54" s="58"/>
      <c r="E54" s="58"/>
      <c r="F54" s="58"/>
      <c r="G54" s="58"/>
      <c r="H54" s="58"/>
      <c r="I54" s="58"/>
      <c r="J54" s="58"/>
      <c r="K54" s="59"/>
      <c r="L54" s="55"/>
      <c r="M54" s="344" t="s">
        <v>225</v>
      </c>
      <c r="N54" s="345"/>
      <c r="O54" s="345"/>
      <c r="P54" s="345"/>
      <c r="Q54" s="345"/>
      <c r="R54" s="345"/>
      <c r="S54" s="345"/>
      <c r="T54" s="345"/>
      <c r="U54" s="345"/>
      <c r="V54" s="345"/>
      <c r="W54" s="346"/>
      <c r="Y54" s="81"/>
      <c r="AD54" s="74"/>
    </row>
    <row r="55" spans="2:31" ht="91.15" customHeight="1" x14ac:dyDescent="0.25">
      <c r="M55" s="340" t="s">
        <v>186</v>
      </c>
      <c r="N55" s="341"/>
      <c r="O55" s="100">
        <f>O56+O57+O58</f>
        <v>794.65700000000004</v>
      </c>
      <c r="P55" s="100">
        <f t="shared" ref="P55:R55" si="20">P56+P57+P58</f>
        <v>0</v>
      </c>
      <c r="Q55" s="100">
        <f t="shared" si="20"/>
        <v>768.89919000000009</v>
      </c>
      <c r="R55" s="100">
        <f t="shared" si="20"/>
        <v>0</v>
      </c>
      <c r="S55" s="112"/>
      <c r="T55" s="112"/>
      <c r="U55" s="112"/>
      <c r="V55" s="103">
        <v>1</v>
      </c>
      <c r="W55" s="104">
        <f>Q55/O55</f>
        <v>0.96758625419520627</v>
      </c>
      <c r="Y55" s="81"/>
      <c r="AD55" s="74"/>
    </row>
    <row r="56" spans="2:31" ht="254.45" customHeight="1" x14ac:dyDescent="0.25">
      <c r="M56" s="105">
        <v>1</v>
      </c>
      <c r="N56" s="96" t="s">
        <v>187</v>
      </c>
      <c r="O56" s="113">
        <v>420.87900000000002</v>
      </c>
      <c r="P56" s="113">
        <v>0</v>
      </c>
      <c r="Q56" s="251">
        <f>395121.19/1000</f>
        <v>395.12119000000001</v>
      </c>
      <c r="R56" s="113">
        <v>0</v>
      </c>
      <c r="S56" s="129" t="s">
        <v>188</v>
      </c>
      <c r="T56" s="121" t="s">
        <v>198</v>
      </c>
      <c r="U56" s="99">
        <v>0</v>
      </c>
      <c r="V56" s="130">
        <v>1</v>
      </c>
      <c r="W56" s="132">
        <f t="shared" ref="W56" si="21">(Q56+R56)/(O56+P56)</f>
        <v>0.93879996388510711</v>
      </c>
      <c r="Y56" s="151">
        <f>O56-Q56</f>
        <v>25.757810000000006</v>
      </c>
      <c r="Z56" s="141" t="s">
        <v>244</v>
      </c>
      <c r="AD56" s="74"/>
    </row>
    <row r="57" spans="2:31" ht="60" x14ac:dyDescent="0.25">
      <c r="M57" s="236"/>
      <c r="N57" s="96" t="s">
        <v>176</v>
      </c>
      <c r="O57" s="113">
        <v>16</v>
      </c>
      <c r="P57" s="113">
        <v>0</v>
      </c>
      <c r="Q57" s="251">
        <v>16</v>
      </c>
      <c r="R57" s="113">
        <v>0</v>
      </c>
      <c r="S57" s="129" t="s">
        <v>169</v>
      </c>
      <c r="T57" s="121"/>
      <c r="U57" s="99"/>
      <c r="V57" s="130"/>
      <c r="W57" s="132"/>
      <c r="Y57" s="151"/>
      <c r="AD57" s="74"/>
    </row>
    <row r="58" spans="2:31" ht="75" x14ac:dyDescent="0.25">
      <c r="M58" s="236"/>
      <c r="N58" s="96" t="s">
        <v>305</v>
      </c>
      <c r="O58" s="113">
        <v>357.77800000000002</v>
      </c>
      <c r="P58" s="113">
        <v>0</v>
      </c>
      <c r="Q58" s="113">
        <v>357.77800000000002</v>
      </c>
      <c r="R58" s="113">
        <v>0</v>
      </c>
      <c r="S58" s="129" t="s">
        <v>169</v>
      </c>
      <c r="T58" s="121"/>
      <c r="U58" s="99"/>
      <c r="V58" s="130"/>
      <c r="W58" s="132"/>
      <c r="Y58" s="151"/>
      <c r="AD58" s="74"/>
    </row>
    <row r="59" spans="2:31" x14ac:dyDescent="0.25">
      <c r="M59" s="351" t="s">
        <v>232</v>
      </c>
      <c r="N59" s="339"/>
      <c r="O59" s="114">
        <f>O55</f>
        <v>794.65700000000004</v>
      </c>
      <c r="P59" s="114">
        <f>P55</f>
        <v>0</v>
      </c>
      <c r="Q59" s="114">
        <f>Q55</f>
        <v>768.89919000000009</v>
      </c>
      <c r="R59" s="114">
        <f>R55</f>
        <v>0</v>
      </c>
      <c r="S59" s="115"/>
      <c r="T59" s="116"/>
      <c r="U59" s="116"/>
      <c r="V59" s="117">
        <f>V55</f>
        <v>1</v>
      </c>
      <c r="W59" s="118">
        <f>W55</f>
        <v>0.96758625419520627</v>
      </c>
      <c r="Y59" s="81"/>
      <c r="AC59" s="264">
        <f>(Q59+R59)/(O59+P59)</f>
        <v>0.96758625419520627</v>
      </c>
      <c r="AD59" s="74">
        <f>O59+P59</f>
        <v>794.65700000000004</v>
      </c>
      <c r="AE59" s="74">
        <f>Q59+R59</f>
        <v>768.89919000000009</v>
      </c>
    </row>
    <row r="60" spans="2:31" ht="15.75" x14ac:dyDescent="0.25">
      <c r="M60" s="352" t="s">
        <v>189</v>
      </c>
      <c r="N60" s="353"/>
      <c r="O60" s="353"/>
      <c r="P60" s="353"/>
      <c r="Q60" s="353"/>
      <c r="R60" s="353"/>
      <c r="S60" s="353"/>
      <c r="T60" s="353"/>
      <c r="U60" s="353"/>
      <c r="V60" s="353"/>
      <c r="W60" s="354"/>
      <c r="Y60" s="81"/>
      <c r="AD60" s="74"/>
    </row>
    <row r="61" spans="2:31" ht="76.150000000000006" customHeight="1" x14ac:dyDescent="0.25">
      <c r="M61" s="340" t="s">
        <v>191</v>
      </c>
      <c r="N61" s="341"/>
      <c r="O61" s="100">
        <f>O62+O63+O64</f>
        <v>129.322</v>
      </c>
      <c r="P61" s="100">
        <f t="shared" ref="P61:R61" si="22">P62+P63+P64</f>
        <v>15557.6</v>
      </c>
      <c r="Q61" s="100">
        <f t="shared" si="22"/>
        <v>129.322</v>
      </c>
      <c r="R61" s="100">
        <f t="shared" si="22"/>
        <v>15356.844000000001</v>
      </c>
      <c r="S61" s="119"/>
      <c r="T61" s="112"/>
      <c r="U61" s="112"/>
      <c r="V61" s="103">
        <v>1</v>
      </c>
      <c r="W61" s="104">
        <f>Q61/O61</f>
        <v>1</v>
      </c>
      <c r="Y61" s="81"/>
      <c r="AD61" s="74"/>
    </row>
    <row r="62" spans="2:31" ht="45" x14ac:dyDescent="0.25">
      <c r="M62" s="121">
        <v>1</v>
      </c>
      <c r="N62" s="96" t="s">
        <v>190</v>
      </c>
      <c r="O62" s="113">
        <v>0</v>
      </c>
      <c r="P62" s="120">
        <v>324.2</v>
      </c>
      <c r="Q62" s="113">
        <v>0</v>
      </c>
      <c r="R62" s="113">
        <v>303.60899999999998</v>
      </c>
      <c r="S62" s="342" t="s">
        <v>193</v>
      </c>
      <c r="T62" s="121" t="s">
        <v>198</v>
      </c>
      <c r="U62" s="99">
        <v>0</v>
      </c>
      <c r="V62" s="99">
        <v>1</v>
      </c>
      <c r="W62" s="132">
        <f t="shared" ref="W62:W70" si="23">(Q62+R62)/(O62+P62)</f>
        <v>0.93648673658235659</v>
      </c>
      <c r="Y62" s="81"/>
      <c r="AD62" s="74"/>
    </row>
    <row r="63" spans="2:31" ht="60" x14ac:dyDescent="0.25">
      <c r="M63" s="121">
        <v>2</v>
      </c>
      <c r="N63" s="96" t="s">
        <v>192</v>
      </c>
      <c r="O63" s="113">
        <v>0</v>
      </c>
      <c r="P63" s="120">
        <v>15233.4</v>
      </c>
      <c r="Q63" s="113">
        <v>0</v>
      </c>
      <c r="R63" s="113">
        <v>15053.235000000001</v>
      </c>
      <c r="S63" s="342"/>
      <c r="T63" s="121" t="s">
        <v>198</v>
      </c>
      <c r="U63" s="99">
        <v>0</v>
      </c>
      <c r="V63" s="130">
        <v>1</v>
      </c>
      <c r="W63" s="132">
        <f t="shared" si="23"/>
        <v>0.98817302768915682</v>
      </c>
      <c r="Y63" s="81"/>
      <c r="AD63" s="74"/>
    </row>
    <row r="64" spans="2:31" ht="75" x14ac:dyDescent="0.25">
      <c r="M64" s="121"/>
      <c r="N64" s="32" t="s">
        <v>306</v>
      </c>
      <c r="O64" s="113">
        <v>129.322</v>
      </c>
      <c r="P64" s="120">
        <v>0</v>
      </c>
      <c r="Q64" s="113">
        <v>129.322</v>
      </c>
      <c r="R64" s="113">
        <v>0</v>
      </c>
      <c r="S64" s="231" t="s">
        <v>307</v>
      </c>
      <c r="T64" s="121"/>
      <c r="U64" s="99"/>
      <c r="V64" s="130"/>
      <c r="W64" s="132"/>
      <c r="Y64" s="81"/>
      <c r="AD64" s="74"/>
    </row>
    <row r="65" spans="2:31" ht="118.9" customHeight="1" x14ac:dyDescent="0.25">
      <c r="M65" s="340" t="s">
        <v>194</v>
      </c>
      <c r="N65" s="341"/>
      <c r="O65" s="111">
        <f>O66+O67+O68+O69+O70</f>
        <v>90.171999999999997</v>
      </c>
      <c r="P65" s="111">
        <f t="shared" ref="P65:R65" si="24">P66+P67+P68+P69+P70</f>
        <v>0</v>
      </c>
      <c r="Q65" s="111">
        <f t="shared" si="24"/>
        <v>90.171999999999997</v>
      </c>
      <c r="R65" s="111">
        <f t="shared" si="24"/>
        <v>0</v>
      </c>
      <c r="S65" s="119"/>
      <c r="T65" s="112"/>
      <c r="U65" s="112"/>
      <c r="V65" s="103">
        <v>1</v>
      </c>
      <c r="W65" s="104">
        <f>Q65/O65</f>
        <v>1</v>
      </c>
      <c r="Y65" s="81"/>
      <c r="AD65" s="74"/>
    </row>
    <row r="66" spans="2:31" ht="31.15" customHeight="1" x14ac:dyDescent="0.25">
      <c r="M66" s="121">
        <v>1</v>
      </c>
      <c r="N66" s="122" t="s">
        <v>195</v>
      </c>
      <c r="O66" s="113">
        <v>21.477</v>
      </c>
      <c r="P66" s="113">
        <v>0</v>
      </c>
      <c r="Q66" s="113">
        <f>21477/1000</f>
        <v>21.477</v>
      </c>
      <c r="R66" s="113">
        <v>0</v>
      </c>
      <c r="S66" s="342" t="s">
        <v>197</v>
      </c>
      <c r="T66" s="121" t="s">
        <v>198</v>
      </c>
      <c r="U66" s="99">
        <v>0</v>
      </c>
      <c r="V66" s="130">
        <v>1</v>
      </c>
      <c r="W66" s="132">
        <f t="shared" si="23"/>
        <v>1</v>
      </c>
      <c r="Y66" s="147">
        <f t="shared" ref="Y66:Y69" si="25">O66-Q66</f>
        <v>0</v>
      </c>
      <c r="Z66" s="141" t="s">
        <v>244</v>
      </c>
      <c r="AD66" s="74"/>
    </row>
    <row r="67" spans="2:31" ht="36" customHeight="1" x14ac:dyDescent="0.25">
      <c r="M67" s="121">
        <v>2</v>
      </c>
      <c r="N67" s="123" t="s">
        <v>196</v>
      </c>
      <c r="O67" s="113">
        <v>24.411000000000001</v>
      </c>
      <c r="P67" s="113">
        <v>0</v>
      </c>
      <c r="Q67" s="113">
        <v>24.411000000000001</v>
      </c>
      <c r="R67" s="113">
        <v>0</v>
      </c>
      <c r="S67" s="343"/>
      <c r="T67" s="121" t="s">
        <v>198</v>
      </c>
      <c r="U67" s="99">
        <v>0</v>
      </c>
      <c r="V67" s="130">
        <v>1</v>
      </c>
      <c r="W67" s="132">
        <f t="shared" si="23"/>
        <v>1</v>
      </c>
      <c r="Y67" s="147">
        <f t="shared" si="25"/>
        <v>0</v>
      </c>
      <c r="Z67" s="141" t="s">
        <v>244</v>
      </c>
      <c r="AD67" s="74"/>
    </row>
    <row r="68" spans="2:31" ht="41.25" customHeight="1" x14ac:dyDescent="0.25">
      <c r="M68" s="121"/>
      <c r="N68" s="122" t="s">
        <v>309</v>
      </c>
      <c r="O68" s="113">
        <v>18.896999999999998</v>
      </c>
      <c r="P68" s="113">
        <v>0</v>
      </c>
      <c r="Q68" s="113">
        <v>18.896999999999998</v>
      </c>
      <c r="R68" s="113">
        <v>0</v>
      </c>
      <c r="S68" s="343"/>
      <c r="T68" s="121" t="s">
        <v>198</v>
      </c>
      <c r="U68" s="99">
        <v>0</v>
      </c>
      <c r="V68" s="130">
        <v>1</v>
      </c>
      <c r="W68" s="132">
        <f t="shared" si="23"/>
        <v>1</v>
      </c>
      <c r="Y68" s="147">
        <f t="shared" si="25"/>
        <v>0</v>
      </c>
      <c r="Z68" s="141" t="s">
        <v>244</v>
      </c>
      <c r="AD68" s="74"/>
    </row>
    <row r="69" spans="2:31" ht="50.25" customHeight="1" x14ac:dyDescent="0.25">
      <c r="M69" s="121">
        <v>4</v>
      </c>
      <c r="N69" s="123" t="s">
        <v>310</v>
      </c>
      <c r="O69" s="113">
        <v>13.452</v>
      </c>
      <c r="P69" s="113">
        <v>0</v>
      </c>
      <c r="Q69" s="113">
        <v>13.452</v>
      </c>
      <c r="R69" s="113">
        <v>0</v>
      </c>
      <c r="S69" s="343"/>
      <c r="T69" s="121" t="s">
        <v>198</v>
      </c>
      <c r="U69" s="99">
        <v>0</v>
      </c>
      <c r="V69" s="130">
        <v>1</v>
      </c>
      <c r="W69" s="132">
        <f t="shared" si="23"/>
        <v>1</v>
      </c>
      <c r="Y69" s="147">
        <f t="shared" si="25"/>
        <v>0</v>
      </c>
      <c r="Z69" s="141" t="s">
        <v>244</v>
      </c>
      <c r="AD69" s="74"/>
    </row>
    <row r="70" spans="2:31" ht="31.5" customHeight="1" x14ac:dyDescent="0.25">
      <c r="M70" s="237"/>
      <c r="N70" s="238" t="s">
        <v>308</v>
      </c>
      <c r="O70" s="113">
        <v>11.935</v>
      </c>
      <c r="P70" s="113">
        <v>0</v>
      </c>
      <c r="Q70" s="113">
        <v>11.935</v>
      </c>
      <c r="R70" s="113">
        <v>0</v>
      </c>
      <c r="S70" s="232"/>
      <c r="T70" s="121"/>
      <c r="U70" s="99"/>
      <c r="V70" s="130"/>
      <c r="W70" s="132">
        <f t="shared" si="23"/>
        <v>1</v>
      </c>
      <c r="Y70" s="147"/>
      <c r="AD70" s="74"/>
    </row>
    <row r="71" spans="2:31" ht="25.9" customHeight="1" x14ac:dyDescent="0.25">
      <c r="B71" s="61"/>
      <c r="C71" s="57" t="s">
        <v>100</v>
      </c>
      <c r="D71" s="58" t="e">
        <f>D34+D35+D36+D37+D38+D39+D41+D44+D45+D46+D47+D48+D49+D50+D51+D52+D53+D55+D56+D61+D63+D65+D66+#REF!+D67+D68+D69</f>
        <v>#REF!</v>
      </c>
      <c r="E71" s="58" t="e">
        <f>E34+E35+E36+E37+E38+E39+E41+E44+E45+E46+E47+E48+E49+E50+E51+E52+E53+E55+E56+E61+E63+E65+E66+#REF!+E67+E68+E69</f>
        <v>#REF!</v>
      </c>
      <c r="F71" s="58" t="e">
        <f>F34+F35+F36+F37+F38+F39+F41+F44+F45+F46+F47+F48+F49+F50+F51+F52+F53+F55+F56+F61+F63+F65+F66+#REF!+F67+F68+F69</f>
        <v>#REF!</v>
      </c>
      <c r="G71" s="58" t="e">
        <f>G34+G35+G36+G37+G38+G39+G41+G44+G45+G46+G47+G48+G49+G50+G51+G52+G53+G55+G56+G61+G63+G65+G66+#REF!+G67+G68+G69</f>
        <v>#REF!</v>
      </c>
      <c r="H71" s="58" t="e">
        <f>H34+H35+H36+H37+H38+H39+H41+H44+H45+H46+H47+H48+H49+H50+H51+H52+H53+H55+H56+H61+H63+H65+H66+#REF!+H67+H68+H69</f>
        <v>#REF!</v>
      </c>
      <c r="I71" s="350" t="s">
        <v>101</v>
      </c>
      <c r="J71" s="350"/>
      <c r="K71" s="59"/>
      <c r="L71" s="55"/>
      <c r="M71" s="355" t="s">
        <v>231</v>
      </c>
      <c r="N71" s="339"/>
      <c r="O71" s="124">
        <f>O61+O65</f>
        <v>219.494</v>
      </c>
      <c r="P71" s="124">
        <f t="shared" ref="P71:R71" si="26">P61+P65</f>
        <v>15557.6</v>
      </c>
      <c r="Q71" s="124">
        <f t="shared" si="26"/>
        <v>219.494</v>
      </c>
      <c r="R71" s="124">
        <f t="shared" si="26"/>
        <v>15356.844000000001</v>
      </c>
      <c r="S71" s="125"/>
      <c r="T71" s="116"/>
      <c r="U71" s="116"/>
      <c r="V71" s="135">
        <v>1</v>
      </c>
      <c r="W71" s="136">
        <f>Q71/O71</f>
        <v>1</v>
      </c>
      <c r="Y71" s="81"/>
      <c r="AC71" s="264">
        <f>(Q71+R71)/(O71+P71)</f>
        <v>0.98727547671326543</v>
      </c>
      <c r="AD71" s="74">
        <f>O71+P71</f>
        <v>15777.094000000001</v>
      </c>
      <c r="AE71" s="74">
        <f>Q71+R71</f>
        <v>15576.338000000002</v>
      </c>
    </row>
    <row r="72" spans="2:31" x14ac:dyDescent="0.25">
      <c r="M72" s="110"/>
      <c r="N72" s="126" t="s">
        <v>230</v>
      </c>
      <c r="O72" s="127">
        <f>O17+O53+O59+O71</f>
        <v>7184.7</v>
      </c>
      <c r="P72" s="127">
        <f>P17+P53+P59+P71</f>
        <v>38994.278999999995</v>
      </c>
      <c r="Q72" s="127">
        <f>Q17+Q53+Q59+Q71</f>
        <v>7117.3038999999999</v>
      </c>
      <c r="R72" s="127">
        <f>R17+R53+R59+R71</f>
        <v>36460.634000000005</v>
      </c>
      <c r="S72" s="110"/>
      <c r="T72" s="110"/>
      <c r="U72" s="110"/>
      <c r="V72" s="152">
        <v>1</v>
      </c>
      <c r="W72" s="153">
        <f>Q72/O72</f>
        <v>0.99061949698665219</v>
      </c>
      <c r="Y72" s="81"/>
      <c r="AC72" s="264">
        <f>(Q72+R72)/(O72+P72)</f>
        <v>0.94367478111631731</v>
      </c>
      <c r="AD72" s="74">
        <f>O72+P72</f>
        <v>46178.978999999992</v>
      </c>
      <c r="AE72" s="74">
        <f>Q72+R72</f>
        <v>43577.937900000004</v>
      </c>
    </row>
    <row r="74" spans="2:31" x14ac:dyDescent="0.25">
      <c r="Q74" s="94"/>
    </row>
    <row r="76" spans="2:31" x14ac:dyDescent="0.25">
      <c r="O76" s="94"/>
      <c r="P76" s="94"/>
    </row>
  </sheetData>
  <autoFilter ref="A10:AB72">
    <filterColumn colId="9" showButton="0"/>
    <filterColumn colId="12" showButton="0"/>
  </autoFilter>
  <mergeCells count="68">
    <mergeCell ref="I53:J53"/>
    <mergeCell ref="I47:J47"/>
    <mergeCell ref="I48:J48"/>
    <mergeCell ref="I46:J46"/>
    <mergeCell ref="I44:J44"/>
    <mergeCell ref="I41:J41"/>
    <mergeCell ref="I50:J50"/>
    <mergeCell ref="I49:J49"/>
    <mergeCell ref="I51:J51"/>
    <mergeCell ref="I52:J52"/>
    <mergeCell ref="I31:J31"/>
    <mergeCell ref="I34:J34"/>
    <mergeCell ref="I35:J35"/>
    <mergeCell ref="I36:J36"/>
    <mergeCell ref="I39:J39"/>
    <mergeCell ref="I37:J37"/>
    <mergeCell ref="D9:D10"/>
    <mergeCell ref="E9:H9"/>
    <mergeCell ref="J20:K20"/>
    <mergeCell ref="B7:B10"/>
    <mergeCell ref="C7:C10"/>
    <mergeCell ref="D7:H7"/>
    <mergeCell ref="D8:H8"/>
    <mergeCell ref="I7:I10"/>
    <mergeCell ref="J7:K10"/>
    <mergeCell ref="O7:P9"/>
    <mergeCell ref="M12:N12"/>
    <mergeCell ref="M11:W11"/>
    <mergeCell ref="L7:L10"/>
    <mergeCell ref="S13:S16"/>
    <mergeCell ref="I71:J71"/>
    <mergeCell ref="M59:N59"/>
    <mergeCell ref="M60:W60"/>
    <mergeCell ref="M71:N71"/>
    <mergeCell ref="Q7:R9"/>
    <mergeCell ref="M19:N19"/>
    <mergeCell ref="M29:N29"/>
    <mergeCell ref="M38:N38"/>
    <mergeCell ref="M43:N43"/>
    <mergeCell ref="M18:W18"/>
    <mergeCell ref="T7:T10"/>
    <mergeCell ref="U7:U10"/>
    <mergeCell ref="V7:V10"/>
    <mergeCell ref="W7:W10"/>
    <mergeCell ref="S7:S10"/>
    <mergeCell ref="M7:N10"/>
    <mergeCell ref="I26:J26"/>
    <mergeCell ref="M17:N17"/>
    <mergeCell ref="M53:N53"/>
    <mergeCell ref="M65:N65"/>
    <mergeCell ref="S66:S69"/>
    <mergeCell ref="M55:N55"/>
    <mergeCell ref="S62:S63"/>
    <mergeCell ref="M61:N61"/>
    <mergeCell ref="M54:W54"/>
    <mergeCell ref="S32:S33"/>
    <mergeCell ref="M45:N45"/>
    <mergeCell ref="I25:J25"/>
    <mergeCell ref="I30:J30"/>
    <mergeCell ref="L32:L33"/>
    <mergeCell ref="I32:J32"/>
    <mergeCell ref="I33:J33"/>
    <mergeCell ref="Z13:Z14"/>
    <mergeCell ref="AA13:AA14"/>
    <mergeCell ref="J21:K21"/>
    <mergeCell ref="I22:J22"/>
    <mergeCell ref="I24:J24"/>
    <mergeCell ref="I23:J23"/>
  </mergeCells>
  <pageMargins left="0.25" right="0.25" top="0.75" bottom="0.75" header="0.3" footer="0.3"/>
  <pageSetup paperSize="9" scale="6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9"/>
  <sheetViews>
    <sheetView workbookViewId="0">
      <selection activeCell="D10" sqref="D10:D12"/>
    </sheetView>
  </sheetViews>
  <sheetFormatPr defaultRowHeight="15" x14ac:dyDescent="0.25"/>
  <cols>
    <col min="2" max="2" width="17.28515625" customWidth="1"/>
    <col min="3" max="3" width="39.7109375" customWidth="1"/>
    <col min="4" max="4" width="47.5703125" customWidth="1"/>
    <col min="5" max="5" width="16.140625" customWidth="1"/>
    <col min="6" max="6" width="22.5703125" customWidth="1"/>
    <col min="7" max="7" width="13.42578125" customWidth="1"/>
    <col min="8" max="8" width="14.85546875" customWidth="1"/>
    <col min="9" max="9" width="10.7109375" customWidth="1"/>
    <col min="10" max="11" width="11.7109375" customWidth="1"/>
    <col min="12" max="12" width="12.85546875" customWidth="1"/>
  </cols>
  <sheetData>
    <row r="2" spans="2:12" ht="15.75" thickBot="1" x14ac:dyDescent="0.3"/>
    <row r="3" spans="2:12" x14ac:dyDescent="0.25">
      <c r="B3" s="9" t="s">
        <v>0</v>
      </c>
      <c r="C3" s="12" t="s">
        <v>103</v>
      </c>
      <c r="D3" s="12" t="s">
        <v>107</v>
      </c>
      <c r="E3" s="12" t="s">
        <v>2</v>
      </c>
      <c r="F3" s="365" t="s">
        <v>111</v>
      </c>
      <c r="G3" s="12" t="s">
        <v>112</v>
      </c>
      <c r="H3" s="370" t="s">
        <v>117</v>
      </c>
      <c r="I3" s="371"/>
      <c r="J3" s="371"/>
      <c r="K3" s="371"/>
      <c r="L3" s="372"/>
    </row>
    <row r="4" spans="2:12" x14ac:dyDescent="0.25">
      <c r="B4" s="10" t="s">
        <v>1</v>
      </c>
      <c r="C4" s="13" t="s">
        <v>104</v>
      </c>
      <c r="D4" s="13" t="s">
        <v>108</v>
      </c>
      <c r="E4" s="13" t="s">
        <v>3</v>
      </c>
      <c r="F4" s="369"/>
      <c r="G4" s="13" t="s">
        <v>113</v>
      </c>
      <c r="H4" s="373"/>
      <c r="I4" s="374"/>
      <c r="J4" s="374"/>
      <c r="K4" s="374"/>
      <c r="L4" s="375"/>
    </row>
    <row r="5" spans="2:12" x14ac:dyDescent="0.25">
      <c r="B5" s="1"/>
      <c r="C5" s="13" t="s">
        <v>105</v>
      </c>
      <c r="D5" s="13" t="s">
        <v>109</v>
      </c>
      <c r="E5" s="3"/>
      <c r="F5" s="369"/>
      <c r="G5" s="13" t="s">
        <v>114</v>
      </c>
      <c r="H5" s="373"/>
      <c r="I5" s="374"/>
      <c r="J5" s="374"/>
      <c r="K5" s="374"/>
      <c r="L5" s="375"/>
    </row>
    <row r="6" spans="2:12" ht="15.75" thickBot="1" x14ac:dyDescent="0.3">
      <c r="B6" s="1"/>
      <c r="C6" s="13" t="s">
        <v>106</v>
      </c>
      <c r="D6" s="13" t="s">
        <v>110</v>
      </c>
      <c r="E6" s="3"/>
      <c r="F6" s="369"/>
      <c r="G6" s="13" t="s">
        <v>115</v>
      </c>
      <c r="H6" s="376"/>
      <c r="I6" s="377"/>
      <c r="J6" s="377"/>
      <c r="K6" s="377"/>
      <c r="L6" s="378"/>
    </row>
    <row r="7" spans="2:12" ht="15.75" thickBot="1" x14ac:dyDescent="0.3">
      <c r="B7" s="2"/>
      <c r="C7" s="4"/>
      <c r="D7" s="4"/>
      <c r="E7" s="4"/>
      <c r="F7" s="366"/>
      <c r="G7" s="14" t="s">
        <v>116</v>
      </c>
      <c r="H7" s="14">
        <v>2020</v>
      </c>
      <c r="I7" s="14">
        <v>2021</v>
      </c>
      <c r="J7" s="14">
        <v>2022</v>
      </c>
      <c r="K7" s="14">
        <v>2023</v>
      </c>
      <c r="L7" s="14">
        <v>2024</v>
      </c>
    </row>
    <row r="8" spans="2:12" ht="15.75" thickBot="1" x14ac:dyDescent="0.3">
      <c r="B8" s="11">
        <v>1</v>
      </c>
      <c r="C8" s="14">
        <v>2</v>
      </c>
      <c r="D8" s="14">
        <v>3</v>
      </c>
      <c r="E8" s="14">
        <v>4</v>
      </c>
      <c r="F8" s="14">
        <v>5</v>
      </c>
      <c r="G8" s="14">
        <v>6</v>
      </c>
      <c r="H8" s="14">
        <v>7</v>
      </c>
      <c r="I8" s="14">
        <v>8</v>
      </c>
      <c r="J8" s="14">
        <v>9</v>
      </c>
      <c r="K8" s="14">
        <v>10</v>
      </c>
      <c r="L8" s="14">
        <v>11</v>
      </c>
    </row>
    <row r="9" spans="2:12" ht="77.25" thickBot="1" x14ac:dyDescent="0.3">
      <c r="B9" s="365" t="s">
        <v>4</v>
      </c>
      <c r="C9" s="367" t="s">
        <v>118</v>
      </c>
      <c r="D9" s="5" t="s">
        <v>6</v>
      </c>
      <c r="E9" s="5" t="s">
        <v>119</v>
      </c>
      <c r="F9" s="5" t="s">
        <v>120</v>
      </c>
      <c r="G9" s="5" t="s">
        <v>121</v>
      </c>
      <c r="H9" s="5" t="s">
        <v>122</v>
      </c>
      <c r="I9" s="5" t="s">
        <v>123</v>
      </c>
      <c r="J9" s="5">
        <v>100</v>
      </c>
      <c r="K9" s="5">
        <v>100</v>
      </c>
      <c r="L9" s="5" t="s">
        <v>122</v>
      </c>
    </row>
    <row r="10" spans="2:12" x14ac:dyDescent="0.25">
      <c r="B10" s="369"/>
      <c r="C10" s="379"/>
      <c r="D10" s="380" t="s">
        <v>124</v>
      </c>
      <c r="E10" s="367" t="s">
        <v>119</v>
      </c>
      <c r="F10" s="367" t="s">
        <v>125</v>
      </c>
      <c r="G10" s="367" t="s">
        <v>126</v>
      </c>
      <c r="H10" s="367" t="s">
        <v>12</v>
      </c>
      <c r="I10" s="367" t="s">
        <v>127</v>
      </c>
      <c r="J10" s="367">
        <v>0</v>
      </c>
      <c r="K10" s="367">
        <v>0</v>
      </c>
      <c r="L10" s="367" t="s">
        <v>12</v>
      </c>
    </row>
    <row r="11" spans="2:12" x14ac:dyDescent="0.25">
      <c r="B11" s="369"/>
      <c r="C11" s="379"/>
      <c r="D11" s="381"/>
      <c r="E11" s="379"/>
      <c r="F11" s="379"/>
      <c r="G11" s="379"/>
      <c r="H11" s="379"/>
      <c r="I11" s="379"/>
      <c r="J11" s="379"/>
      <c r="K11" s="379"/>
      <c r="L11" s="379"/>
    </row>
    <row r="12" spans="2:12" ht="33.75" customHeight="1" thickBot="1" x14ac:dyDescent="0.3">
      <c r="B12" s="369"/>
      <c r="C12" s="379"/>
      <c r="D12" s="382"/>
      <c r="E12" s="368"/>
      <c r="F12" s="368"/>
      <c r="G12" s="368"/>
      <c r="H12" s="368"/>
      <c r="I12" s="368"/>
      <c r="J12" s="368"/>
      <c r="K12" s="368"/>
      <c r="L12" s="368"/>
    </row>
    <row r="13" spans="2:12" ht="51.75" thickBot="1" x14ac:dyDescent="0.3">
      <c r="B13" s="369"/>
      <c r="C13" s="379"/>
      <c r="D13" s="5" t="s">
        <v>9</v>
      </c>
      <c r="E13" s="5" t="s">
        <v>8</v>
      </c>
      <c r="F13" s="5" t="s">
        <v>128</v>
      </c>
      <c r="G13" s="5" t="s">
        <v>10</v>
      </c>
      <c r="H13" s="5" t="s">
        <v>129</v>
      </c>
      <c r="I13" s="5" t="s">
        <v>130</v>
      </c>
      <c r="J13" s="5">
        <v>72.400000000000006</v>
      </c>
      <c r="K13" s="5">
        <v>85</v>
      </c>
      <c r="L13" s="5" t="s">
        <v>131</v>
      </c>
    </row>
    <row r="14" spans="2:12" ht="39" thickBot="1" x14ac:dyDescent="0.3">
      <c r="B14" s="366"/>
      <c r="C14" s="368"/>
      <c r="D14" s="5" t="s">
        <v>11</v>
      </c>
      <c r="E14" s="5" t="s">
        <v>119</v>
      </c>
      <c r="F14" s="5" t="s">
        <v>132</v>
      </c>
      <c r="G14" s="5" t="s">
        <v>12</v>
      </c>
      <c r="H14" s="5" t="s">
        <v>10</v>
      </c>
      <c r="I14" s="5" t="s">
        <v>129</v>
      </c>
      <c r="J14" s="5">
        <v>66.5</v>
      </c>
      <c r="K14" s="5">
        <v>73.5</v>
      </c>
      <c r="L14" s="5" t="s">
        <v>133</v>
      </c>
    </row>
    <row r="15" spans="2:12" ht="77.25" thickBot="1" x14ac:dyDescent="0.3">
      <c r="B15" s="11" t="s">
        <v>5</v>
      </c>
      <c r="C15" s="5" t="s">
        <v>134</v>
      </c>
      <c r="D15" s="8" t="s">
        <v>15</v>
      </c>
      <c r="E15" s="5" t="s">
        <v>119</v>
      </c>
      <c r="F15" s="5" t="s">
        <v>135</v>
      </c>
      <c r="G15" s="5">
        <v>71.400000000000006</v>
      </c>
      <c r="H15" s="5">
        <v>71.400000000000006</v>
      </c>
      <c r="I15" s="5">
        <v>64</v>
      </c>
      <c r="J15" s="5">
        <v>64</v>
      </c>
      <c r="K15" s="5">
        <v>57.1</v>
      </c>
      <c r="L15" s="5">
        <v>57.1</v>
      </c>
    </row>
    <row r="16" spans="2:12" ht="51.75" thickBot="1" x14ac:dyDescent="0.3">
      <c r="B16" s="365" t="s">
        <v>136</v>
      </c>
      <c r="C16" s="367" t="s">
        <v>137</v>
      </c>
      <c r="D16" s="5" t="s">
        <v>138</v>
      </c>
      <c r="E16" s="5" t="s">
        <v>119</v>
      </c>
      <c r="F16" s="5" t="s">
        <v>139</v>
      </c>
      <c r="G16" s="5">
        <v>65</v>
      </c>
      <c r="H16" s="5">
        <v>66</v>
      </c>
      <c r="I16" s="5">
        <v>67</v>
      </c>
      <c r="J16" s="5">
        <v>68</v>
      </c>
      <c r="K16" s="5">
        <v>69</v>
      </c>
      <c r="L16" s="5">
        <v>70</v>
      </c>
    </row>
    <row r="17" spans="2:12" ht="26.25" thickBot="1" x14ac:dyDescent="0.3">
      <c r="B17" s="366"/>
      <c r="C17" s="368"/>
      <c r="D17" s="5" t="s">
        <v>140</v>
      </c>
      <c r="E17" s="5" t="s">
        <v>119</v>
      </c>
      <c r="F17" s="5" t="s">
        <v>141</v>
      </c>
      <c r="G17" s="5">
        <v>0.3</v>
      </c>
      <c r="H17" s="5" t="s">
        <v>142</v>
      </c>
      <c r="I17" s="5">
        <v>1</v>
      </c>
      <c r="J17" s="5">
        <v>1</v>
      </c>
      <c r="K17" s="5">
        <v>1</v>
      </c>
      <c r="L17" s="5" t="s">
        <v>143</v>
      </c>
    </row>
    <row r="18" spans="2:12" ht="51.75" thickBot="1" x14ac:dyDescent="0.3">
      <c r="B18" s="28" t="s">
        <v>144</v>
      </c>
      <c r="C18" s="5" t="s">
        <v>145</v>
      </c>
      <c r="D18" s="5" t="s">
        <v>146</v>
      </c>
      <c r="E18" s="5" t="s">
        <v>119</v>
      </c>
      <c r="F18" s="5" t="s">
        <v>141</v>
      </c>
      <c r="G18" s="21">
        <v>3.4</v>
      </c>
      <c r="H18" s="21">
        <v>3.5</v>
      </c>
      <c r="I18" s="5">
        <v>3.5</v>
      </c>
      <c r="J18" s="5">
        <v>3.5</v>
      </c>
      <c r="K18" s="5">
        <v>3.6</v>
      </c>
      <c r="L18" s="5">
        <v>3.6</v>
      </c>
    </row>
    <row r="19" spans="2:12" ht="64.5" thickBot="1" x14ac:dyDescent="0.3">
      <c r="B19" s="28" t="s">
        <v>13</v>
      </c>
      <c r="C19" s="5" t="s">
        <v>147</v>
      </c>
      <c r="D19" s="5" t="s">
        <v>148</v>
      </c>
      <c r="E19" s="5" t="s">
        <v>119</v>
      </c>
      <c r="F19" s="5" t="s">
        <v>141</v>
      </c>
      <c r="G19" s="21">
        <v>94</v>
      </c>
      <c r="H19" s="21">
        <v>96</v>
      </c>
      <c r="I19" s="5">
        <v>96</v>
      </c>
      <c r="J19" s="5">
        <v>96</v>
      </c>
      <c r="K19" s="5">
        <v>96</v>
      </c>
      <c r="L19" s="5">
        <v>96</v>
      </c>
    </row>
  </sheetData>
  <mergeCells count="15">
    <mergeCell ref="B16:B17"/>
    <mergeCell ref="C16:C17"/>
    <mergeCell ref="F3:F7"/>
    <mergeCell ref="H3:L6"/>
    <mergeCell ref="B9:B14"/>
    <mergeCell ref="C9:C14"/>
    <mergeCell ref="D10:D12"/>
    <mergeCell ref="E10:E12"/>
    <mergeCell ref="F10:F12"/>
    <mergeCell ref="G10:G12"/>
    <mergeCell ref="H10:H12"/>
    <mergeCell ref="I10:I12"/>
    <mergeCell ref="J10:J12"/>
    <mergeCell ref="K10:K12"/>
    <mergeCell ref="L10:L1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8"/>
  <sheetViews>
    <sheetView topLeftCell="D1" workbookViewId="0">
      <selection activeCell="K7" sqref="K7"/>
    </sheetView>
  </sheetViews>
  <sheetFormatPr defaultRowHeight="15" x14ac:dyDescent="0.25"/>
  <cols>
    <col min="2" max="2" width="0" hidden="1" customWidth="1"/>
    <col min="3" max="3" width="62" customWidth="1"/>
    <col min="4" max="4" width="22.42578125" customWidth="1"/>
    <col min="5" max="5" width="9.28515625" customWidth="1"/>
    <col min="6" max="6" width="8.7109375" customWidth="1"/>
    <col min="7" max="7" width="20.85546875" customWidth="1"/>
    <col min="8" max="8" width="24.5703125" customWidth="1"/>
    <col min="9" max="9" width="21" customWidth="1"/>
    <col min="10" max="10" width="26" customWidth="1"/>
    <col min="11" max="11" width="32.85546875" customWidth="1"/>
  </cols>
  <sheetData>
    <row r="1" spans="1:11" ht="15.75" thickBot="1" x14ac:dyDescent="0.3"/>
    <row r="2" spans="1:11" x14ac:dyDescent="0.25">
      <c r="B2" s="389" t="s">
        <v>29</v>
      </c>
      <c r="C2" s="389" t="s">
        <v>30</v>
      </c>
      <c r="D2" s="400" t="s">
        <v>31</v>
      </c>
      <c r="E2" s="401"/>
      <c r="F2" s="401"/>
      <c r="G2" s="401"/>
      <c r="H2" s="402"/>
      <c r="I2" s="389" t="s">
        <v>33</v>
      </c>
      <c r="J2" s="389" t="s">
        <v>34</v>
      </c>
      <c r="K2" s="389" t="s">
        <v>35</v>
      </c>
    </row>
    <row r="3" spans="1:11" ht="15.75" thickBot="1" x14ac:dyDescent="0.3">
      <c r="B3" s="390"/>
      <c r="C3" s="390"/>
      <c r="D3" s="403" t="s">
        <v>32</v>
      </c>
      <c r="E3" s="404"/>
      <c r="F3" s="404"/>
      <c r="G3" s="404"/>
      <c r="H3" s="405"/>
      <c r="I3" s="390"/>
      <c r="J3" s="390"/>
      <c r="K3" s="390"/>
    </row>
    <row r="4" spans="1:11" ht="15.75" thickBot="1" x14ac:dyDescent="0.3">
      <c r="B4" s="390"/>
      <c r="C4" s="390"/>
      <c r="D4" s="389" t="s">
        <v>36</v>
      </c>
      <c r="E4" s="392" t="s">
        <v>37</v>
      </c>
      <c r="F4" s="393"/>
      <c r="G4" s="393"/>
      <c r="H4" s="394"/>
      <c r="I4" s="390"/>
      <c r="J4" s="390"/>
      <c r="K4" s="390"/>
    </row>
    <row r="5" spans="1:11" ht="15.75" thickBot="1" x14ac:dyDescent="0.3">
      <c r="B5" s="391"/>
      <c r="C5" s="391"/>
      <c r="D5" s="391"/>
      <c r="E5" s="19" t="s">
        <v>38</v>
      </c>
      <c r="F5" s="19" t="s">
        <v>39</v>
      </c>
      <c r="G5" s="19" t="s">
        <v>40</v>
      </c>
      <c r="H5" s="19" t="s">
        <v>41</v>
      </c>
      <c r="I5" s="391"/>
      <c r="J5" s="391"/>
      <c r="K5" s="391"/>
    </row>
    <row r="6" spans="1:11" ht="24.75" customHeight="1" thickBot="1" x14ac:dyDescent="0.3">
      <c r="B6" s="29">
        <v>1</v>
      </c>
      <c r="C6" s="395" t="s">
        <v>149</v>
      </c>
      <c r="D6" s="396"/>
      <c r="E6" s="396"/>
      <c r="F6" s="396"/>
      <c r="G6" s="396"/>
      <c r="H6" s="396"/>
      <c r="I6" s="396"/>
      <c r="J6" s="396"/>
      <c r="K6" s="397"/>
    </row>
    <row r="7" spans="1:11" s="38" customFormat="1" ht="114.75" customHeight="1" thickBot="1" x14ac:dyDescent="0.3">
      <c r="A7" s="36"/>
      <c r="B7" s="398"/>
      <c r="C7" s="51" t="s">
        <v>150</v>
      </c>
      <c r="D7" s="37">
        <v>121.154</v>
      </c>
      <c r="E7" s="37">
        <v>0</v>
      </c>
      <c r="F7" s="37">
        <v>0</v>
      </c>
      <c r="G7" s="37">
        <v>121.154</v>
      </c>
      <c r="H7" s="37">
        <v>0</v>
      </c>
      <c r="I7" s="37">
        <v>2021</v>
      </c>
      <c r="J7" s="37" t="s">
        <v>152</v>
      </c>
      <c r="K7" s="37" t="s">
        <v>153</v>
      </c>
    </row>
    <row r="8" spans="1:11" ht="45.75" thickBot="1" x14ac:dyDescent="0.3">
      <c r="B8" s="398"/>
      <c r="C8" s="51"/>
      <c r="D8" s="19">
        <v>525</v>
      </c>
      <c r="E8" s="19">
        <v>0</v>
      </c>
      <c r="F8" s="19">
        <v>0</v>
      </c>
      <c r="G8" s="19">
        <v>525</v>
      </c>
      <c r="H8" s="19">
        <v>0</v>
      </c>
      <c r="I8" s="19">
        <v>2022</v>
      </c>
      <c r="J8" s="3"/>
      <c r="K8" s="18" t="s">
        <v>154</v>
      </c>
    </row>
    <row r="9" spans="1:11" ht="150.75" thickBot="1" x14ac:dyDescent="0.3">
      <c r="B9" s="398"/>
      <c r="C9" s="51"/>
      <c r="D9" s="19">
        <v>535</v>
      </c>
      <c r="E9" s="19">
        <v>0</v>
      </c>
      <c r="F9" s="19">
        <v>0</v>
      </c>
      <c r="G9" s="19">
        <v>535</v>
      </c>
      <c r="H9" s="19">
        <v>0</v>
      </c>
      <c r="I9" s="19">
        <v>2023</v>
      </c>
      <c r="J9" s="3"/>
      <c r="K9" s="18" t="s">
        <v>155</v>
      </c>
    </row>
    <row r="10" spans="1:11" ht="45.75" thickBot="1" x14ac:dyDescent="0.3">
      <c r="B10" s="399"/>
      <c r="C10" s="52"/>
      <c r="D10" s="18">
        <v>550</v>
      </c>
      <c r="E10" s="18">
        <v>0</v>
      </c>
      <c r="F10" s="18">
        <v>0</v>
      </c>
      <c r="G10" s="18">
        <v>550</v>
      </c>
      <c r="H10" s="18">
        <v>0</v>
      </c>
      <c r="I10" s="18">
        <v>2024</v>
      </c>
      <c r="J10" s="4"/>
      <c r="K10" s="18" t="s">
        <v>156</v>
      </c>
    </row>
    <row r="11" spans="1:11" ht="90.75" thickBot="1" x14ac:dyDescent="0.3">
      <c r="B11" s="383">
        <v>36892</v>
      </c>
      <c r="C11" s="386" t="s">
        <v>159</v>
      </c>
      <c r="D11" s="17">
        <v>152</v>
      </c>
      <c r="E11" s="17">
        <v>0</v>
      </c>
      <c r="F11" s="17">
        <v>0</v>
      </c>
      <c r="G11" s="17">
        <v>152</v>
      </c>
      <c r="H11" s="17">
        <v>0</v>
      </c>
      <c r="I11" s="17">
        <v>2020</v>
      </c>
      <c r="J11" s="389" t="s">
        <v>44</v>
      </c>
      <c r="K11" s="18" t="s">
        <v>157</v>
      </c>
    </row>
    <row r="12" spans="1:11" s="44" customFormat="1" ht="45.75" thickBot="1" x14ac:dyDescent="0.3">
      <c r="A12" s="42"/>
      <c r="B12" s="384"/>
      <c r="C12" s="387"/>
      <c r="D12" s="43">
        <v>121.154</v>
      </c>
      <c r="E12" s="43">
        <v>0</v>
      </c>
      <c r="F12" s="43">
        <v>0</v>
      </c>
      <c r="G12" s="43">
        <v>121.154</v>
      </c>
      <c r="H12" s="43">
        <v>0</v>
      </c>
      <c r="I12" s="43">
        <v>2021</v>
      </c>
      <c r="J12" s="390"/>
      <c r="K12" s="43" t="s">
        <v>158</v>
      </c>
    </row>
    <row r="13" spans="1:11" ht="15.75" hidden="1" thickBot="1" x14ac:dyDescent="0.3">
      <c r="B13" s="384"/>
      <c r="C13" s="387"/>
      <c r="D13" s="19">
        <v>180</v>
      </c>
      <c r="E13" s="19">
        <v>0</v>
      </c>
      <c r="F13" s="19">
        <v>0</v>
      </c>
      <c r="G13" s="19">
        <v>180</v>
      </c>
      <c r="H13" s="19">
        <v>0</v>
      </c>
      <c r="I13" s="19">
        <v>2022</v>
      </c>
      <c r="J13" s="390"/>
      <c r="K13" s="3"/>
    </row>
    <row r="14" spans="1:11" ht="15.75" hidden="1" thickBot="1" x14ac:dyDescent="0.3">
      <c r="B14" s="384"/>
      <c r="C14" s="387"/>
      <c r="D14" s="19">
        <v>180</v>
      </c>
      <c r="E14" s="19">
        <v>0</v>
      </c>
      <c r="F14" s="19">
        <v>0</v>
      </c>
      <c r="G14" s="19">
        <v>180</v>
      </c>
      <c r="H14" s="19">
        <v>0</v>
      </c>
      <c r="I14" s="19">
        <v>2023</v>
      </c>
      <c r="J14" s="390"/>
      <c r="K14" s="3"/>
    </row>
    <row r="15" spans="1:11" ht="15.75" hidden="1" thickBot="1" x14ac:dyDescent="0.3">
      <c r="B15" s="385"/>
      <c r="C15" s="388"/>
      <c r="D15" s="19">
        <v>190</v>
      </c>
      <c r="E15" s="19">
        <v>0</v>
      </c>
      <c r="F15" s="19">
        <v>0</v>
      </c>
      <c r="G15" s="19">
        <v>190</v>
      </c>
      <c r="H15" s="19">
        <v>0</v>
      </c>
      <c r="I15" s="19">
        <v>2024</v>
      </c>
      <c r="J15" s="391"/>
      <c r="K15" s="3"/>
    </row>
    <row r="16" spans="1:11" hidden="1" x14ac:dyDescent="0.25">
      <c r="B16" s="383">
        <v>37257</v>
      </c>
      <c r="C16" s="386" t="s">
        <v>160</v>
      </c>
      <c r="D16" s="18">
        <v>30</v>
      </c>
      <c r="E16" s="18">
        <v>0</v>
      </c>
      <c r="F16" s="18">
        <v>0</v>
      </c>
      <c r="G16" s="18">
        <v>30</v>
      </c>
      <c r="H16" s="18">
        <v>0</v>
      </c>
      <c r="I16" s="18">
        <v>2020</v>
      </c>
      <c r="J16" s="389" t="s">
        <v>151</v>
      </c>
      <c r="K16" s="3"/>
    </row>
    <row r="17" spans="1:11" s="41" customFormat="1" ht="15.75" hidden="1" thickBot="1" x14ac:dyDescent="0.3">
      <c r="A17" s="39"/>
      <c r="B17" s="384"/>
      <c r="C17" s="387"/>
      <c r="D17" s="40">
        <v>0</v>
      </c>
      <c r="E17" s="40">
        <v>0</v>
      </c>
      <c r="F17" s="40">
        <v>0</v>
      </c>
      <c r="G17" s="40">
        <v>0</v>
      </c>
      <c r="H17" s="40">
        <v>0</v>
      </c>
      <c r="I17" s="40">
        <v>2021</v>
      </c>
      <c r="J17" s="390"/>
      <c r="K17" s="45"/>
    </row>
    <row r="18" spans="1:11" ht="15.75" hidden="1" thickBot="1" x14ac:dyDescent="0.3">
      <c r="B18" s="384"/>
      <c r="C18" s="387"/>
      <c r="D18" s="19">
        <v>35</v>
      </c>
      <c r="E18" s="19">
        <v>0</v>
      </c>
      <c r="F18" s="19">
        <v>0</v>
      </c>
      <c r="G18" s="19">
        <v>35</v>
      </c>
      <c r="H18" s="19">
        <v>0</v>
      </c>
      <c r="I18" s="19">
        <v>2022</v>
      </c>
      <c r="J18" s="390"/>
      <c r="K18" s="3"/>
    </row>
    <row r="19" spans="1:11" ht="15.75" hidden="1" thickBot="1" x14ac:dyDescent="0.3">
      <c r="B19" s="384"/>
      <c r="C19" s="387"/>
      <c r="D19" s="19">
        <v>35</v>
      </c>
      <c r="E19" s="19">
        <v>0</v>
      </c>
      <c r="F19" s="19">
        <v>0</v>
      </c>
      <c r="G19" s="19">
        <v>35</v>
      </c>
      <c r="H19" s="19">
        <v>0</v>
      </c>
      <c r="I19" s="19">
        <v>2023</v>
      </c>
      <c r="J19" s="390"/>
      <c r="K19" s="3"/>
    </row>
    <row r="20" spans="1:11" ht="15.75" hidden="1" thickBot="1" x14ac:dyDescent="0.3">
      <c r="B20" s="385"/>
      <c r="C20" s="388"/>
      <c r="D20" s="19">
        <v>40</v>
      </c>
      <c r="E20" s="19">
        <v>0</v>
      </c>
      <c r="F20" s="19">
        <v>0</v>
      </c>
      <c r="G20" s="19">
        <v>40</v>
      </c>
      <c r="H20" s="19">
        <v>0</v>
      </c>
      <c r="I20" s="19">
        <v>2024</v>
      </c>
      <c r="J20" s="391"/>
      <c r="K20" s="3"/>
    </row>
    <row r="21" spans="1:11" hidden="1" x14ac:dyDescent="0.25">
      <c r="B21" s="383">
        <v>37622</v>
      </c>
      <c r="C21" s="386" t="s">
        <v>161</v>
      </c>
      <c r="D21" s="18">
        <v>50</v>
      </c>
      <c r="E21" s="18">
        <v>0</v>
      </c>
      <c r="F21" s="18">
        <v>0</v>
      </c>
      <c r="G21" s="18">
        <v>50</v>
      </c>
      <c r="H21" s="18">
        <v>0</v>
      </c>
      <c r="I21" s="18">
        <v>2020</v>
      </c>
      <c r="J21" s="389" t="s">
        <v>151</v>
      </c>
      <c r="K21" s="3"/>
    </row>
    <row r="22" spans="1:11" s="44" customFormat="1" ht="15.75" hidden="1" thickBot="1" x14ac:dyDescent="0.3">
      <c r="A22" s="42"/>
      <c r="B22" s="384"/>
      <c r="C22" s="387"/>
      <c r="D22" s="43">
        <v>0</v>
      </c>
      <c r="E22" s="43">
        <v>0</v>
      </c>
      <c r="F22" s="43">
        <v>0</v>
      </c>
      <c r="G22" s="43">
        <v>0</v>
      </c>
      <c r="H22" s="43">
        <v>0</v>
      </c>
      <c r="I22" s="43">
        <v>2021</v>
      </c>
      <c r="J22" s="390"/>
      <c r="K22" s="46"/>
    </row>
    <row r="23" spans="1:11" ht="15.75" hidden="1" thickBot="1" x14ac:dyDescent="0.3">
      <c r="B23" s="384"/>
      <c r="C23" s="387"/>
      <c r="D23" s="19">
        <v>60</v>
      </c>
      <c r="E23" s="19">
        <v>0</v>
      </c>
      <c r="F23" s="19">
        <v>0</v>
      </c>
      <c r="G23" s="19">
        <v>60</v>
      </c>
      <c r="H23" s="19">
        <v>0</v>
      </c>
      <c r="I23" s="19">
        <v>2022</v>
      </c>
      <c r="J23" s="390"/>
      <c r="K23" s="3"/>
    </row>
    <row r="24" spans="1:11" ht="15.75" hidden="1" thickBot="1" x14ac:dyDescent="0.3">
      <c r="B24" s="384"/>
      <c r="C24" s="387"/>
      <c r="D24" s="19">
        <v>70</v>
      </c>
      <c r="E24" s="19">
        <v>0</v>
      </c>
      <c r="F24" s="19">
        <v>0</v>
      </c>
      <c r="G24" s="19">
        <v>70</v>
      </c>
      <c r="H24" s="19">
        <v>0</v>
      </c>
      <c r="I24" s="19">
        <v>2023</v>
      </c>
      <c r="J24" s="390"/>
      <c r="K24" s="3"/>
    </row>
    <row r="25" spans="1:11" ht="15.75" hidden="1" thickBot="1" x14ac:dyDescent="0.3">
      <c r="B25" s="385"/>
      <c r="C25" s="388"/>
      <c r="D25" s="19">
        <v>70</v>
      </c>
      <c r="E25" s="19">
        <v>0</v>
      </c>
      <c r="F25" s="19">
        <v>0</v>
      </c>
      <c r="G25" s="19">
        <v>70</v>
      </c>
      <c r="H25" s="19">
        <v>0</v>
      </c>
      <c r="I25" s="19">
        <v>2024</v>
      </c>
      <c r="J25" s="391"/>
      <c r="K25" s="3"/>
    </row>
    <row r="26" spans="1:11" hidden="1" x14ac:dyDescent="0.25">
      <c r="B26" s="383">
        <v>37987</v>
      </c>
      <c r="C26" s="386" t="s">
        <v>162</v>
      </c>
      <c r="D26" s="18">
        <v>15</v>
      </c>
      <c r="E26" s="18">
        <v>0</v>
      </c>
      <c r="F26" s="18">
        <v>0</v>
      </c>
      <c r="G26" s="18">
        <v>15</v>
      </c>
      <c r="H26" s="18">
        <v>0</v>
      </c>
      <c r="I26" s="18">
        <v>2020</v>
      </c>
      <c r="J26" s="389" t="s">
        <v>151</v>
      </c>
      <c r="K26" s="3"/>
    </row>
    <row r="27" spans="1:11" s="41" customFormat="1" ht="15.75" hidden="1" thickBot="1" x14ac:dyDescent="0.3">
      <c r="A27" s="39"/>
      <c r="B27" s="384"/>
      <c r="C27" s="387"/>
      <c r="D27" s="40">
        <v>0</v>
      </c>
      <c r="E27" s="40">
        <v>0</v>
      </c>
      <c r="F27" s="40">
        <v>0</v>
      </c>
      <c r="G27" s="40">
        <v>0</v>
      </c>
      <c r="H27" s="40">
        <v>0</v>
      </c>
      <c r="I27" s="40">
        <v>2021</v>
      </c>
      <c r="J27" s="390"/>
      <c r="K27" s="45"/>
    </row>
    <row r="28" spans="1:11" ht="15.75" hidden="1" thickBot="1" x14ac:dyDescent="0.3">
      <c r="B28" s="384"/>
      <c r="C28" s="387"/>
      <c r="D28" s="19">
        <v>30</v>
      </c>
      <c r="E28" s="19">
        <v>0</v>
      </c>
      <c r="F28" s="19">
        <v>0</v>
      </c>
      <c r="G28" s="19">
        <v>30</v>
      </c>
      <c r="H28" s="19">
        <v>0</v>
      </c>
      <c r="I28" s="19">
        <v>2022</v>
      </c>
      <c r="J28" s="390"/>
      <c r="K28" s="3"/>
    </row>
    <row r="29" spans="1:11" ht="15.75" hidden="1" thickBot="1" x14ac:dyDescent="0.3">
      <c r="B29" s="384"/>
      <c r="C29" s="387"/>
      <c r="D29" s="19">
        <v>30</v>
      </c>
      <c r="E29" s="19">
        <v>0</v>
      </c>
      <c r="F29" s="19">
        <v>0</v>
      </c>
      <c r="G29" s="19">
        <v>30</v>
      </c>
      <c r="H29" s="19">
        <v>0</v>
      </c>
      <c r="I29" s="19">
        <v>2023</v>
      </c>
      <c r="J29" s="390"/>
      <c r="K29" s="3"/>
    </row>
    <row r="30" spans="1:11" ht="15.75" hidden="1" thickBot="1" x14ac:dyDescent="0.3">
      <c r="B30" s="385"/>
      <c r="C30" s="388"/>
      <c r="D30" s="19">
        <v>30</v>
      </c>
      <c r="E30" s="19">
        <v>0</v>
      </c>
      <c r="F30" s="19">
        <v>0</v>
      </c>
      <c r="G30" s="19">
        <v>30</v>
      </c>
      <c r="H30" s="19">
        <v>0</v>
      </c>
      <c r="I30" s="19">
        <v>2024</v>
      </c>
      <c r="J30" s="391"/>
      <c r="K30" s="3"/>
    </row>
    <row r="31" spans="1:11" ht="15.75" hidden="1" thickBot="1" x14ac:dyDescent="0.3">
      <c r="B31" s="383">
        <v>38353</v>
      </c>
      <c r="C31" s="386" t="s">
        <v>163</v>
      </c>
      <c r="D31" s="19">
        <v>60</v>
      </c>
      <c r="E31" s="19">
        <v>0</v>
      </c>
      <c r="F31" s="19">
        <v>0</v>
      </c>
      <c r="G31" s="19">
        <v>60</v>
      </c>
      <c r="H31" s="19">
        <v>0</v>
      </c>
      <c r="I31" s="19">
        <v>2020</v>
      </c>
      <c r="J31" s="18" t="s">
        <v>151</v>
      </c>
      <c r="K31" s="3"/>
    </row>
    <row r="32" spans="1:11" s="50" customFormat="1" ht="30.75" hidden="1" thickBot="1" x14ac:dyDescent="0.3">
      <c r="B32" s="384"/>
      <c r="C32" s="387"/>
      <c r="D32" s="47">
        <v>0</v>
      </c>
      <c r="E32" s="47">
        <v>0</v>
      </c>
      <c r="F32" s="47">
        <v>0</v>
      </c>
      <c r="G32" s="47">
        <v>0</v>
      </c>
      <c r="H32" s="47">
        <v>0</v>
      </c>
      <c r="I32" s="47">
        <v>2021</v>
      </c>
      <c r="J32" s="48" t="s">
        <v>44</v>
      </c>
      <c r="K32" s="49"/>
    </row>
    <row r="33" spans="2:11" ht="15.75" hidden="1" thickBot="1" x14ac:dyDescent="0.3">
      <c r="B33" s="384"/>
      <c r="C33" s="387"/>
      <c r="D33" s="19">
        <v>150</v>
      </c>
      <c r="E33" s="19">
        <v>0</v>
      </c>
      <c r="F33" s="19">
        <v>0</v>
      </c>
      <c r="G33" s="19">
        <v>150</v>
      </c>
      <c r="H33" s="19">
        <v>0</v>
      </c>
      <c r="I33" s="19">
        <v>2022</v>
      </c>
      <c r="J33" s="3"/>
      <c r="K33" s="3"/>
    </row>
    <row r="34" spans="2:11" ht="15.75" hidden="1" thickBot="1" x14ac:dyDescent="0.3">
      <c r="B34" s="384"/>
      <c r="C34" s="387"/>
      <c r="D34" s="19">
        <v>150</v>
      </c>
      <c r="E34" s="19">
        <v>0</v>
      </c>
      <c r="F34" s="19">
        <v>0</v>
      </c>
      <c r="G34" s="19">
        <v>150</v>
      </c>
      <c r="H34" s="19">
        <v>0</v>
      </c>
      <c r="I34" s="19">
        <v>2023</v>
      </c>
      <c r="J34" s="3"/>
      <c r="K34" s="3"/>
    </row>
    <row r="35" spans="2:11" ht="15.75" hidden="1" thickBot="1" x14ac:dyDescent="0.3">
      <c r="B35" s="385"/>
      <c r="C35" s="388"/>
      <c r="D35" s="19">
        <v>150</v>
      </c>
      <c r="E35" s="19">
        <v>0</v>
      </c>
      <c r="F35" s="19">
        <v>0</v>
      </c>
      <c r="G35" s="19">
        <v>150</v>
      </c>
      <c r="H35" s="19">
        <v>0</v>
      </c>
      <c r="I35" s="19">
        <v>2024</v>
      </c>
      <c r="J35" s="4"/>
      <c r="K35" s="3"/>
    </row>
    <row r="36" spans="2:11" ht="15.75" hidden="1" thickBot="1" x14ac:dyDescent="0.3">
      <c r="B36" s="383">
        <v>38718</v>
      </c>
      <c r="C36" s="386" t="s">
        <v>164</v>
      </c>
      <c r="D36" s="19">
        <v>44.9</v>
      </c>
      <c r="E36" s="19">
        <v>0</v>
      </c>
      <c r="F36" s="19">
        <v>0</v>
      </c>
      <c r="G36" s="19">
        <v>44.9</v>
      </c>
      <c r="H36" s="19">
        <v>0</v>
      </c>
      <c r="I36" s="19">
        <v>2020</v>
      </c>
      <c r="J36" s="389" t="s">
        <v>151</v>
      </c>
      <c r="K36" s="3"/>
    </row>
    <row r="37" spans="2:11" ht="15.75" hidden="1" thickBot="1" x14ac:dyDescent="0.3">
      <c r="B37" s="384"/>
      <c r="C37" s="387"/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2021</v>
      </c>
      <c r="J37" s="390"/>
      <c r="K37" s="3"/>
    </row>
    <row r="38" spans="2:11" ht="15.75" hidden="1" thickBot="1" x14ac:dyDescent="0.3">
      <c r="B38" s="384"/>
      <c r="C38" s="387"/>
      <c r="D38" s="19">
        <v>70</v>
      </c>
      <c r="E38" s="19">
        <v>0</v>
      </c>
      <c r="F38" s="19">
        <v>0</v>
      </c>
      <c r="G38" s="19">
        <v>70</v>
      </c>
      <c r="H38" s="19">
        <v>0</v>
      </c>
      <c r="I38" s="19">
        <v>2022</v>
      </c>
      <c r="J38" s="390"/>
      <c r="K38" s="3"/>
    </row>
    <row r="39" spans="2:11" ht="15.75" hidden="1" thickBot="1" x14ac:dyDescent="0.3">
      <c r="B39" s="384"/>
      <c r="C39" s="387"/>
      <c r="D39" s="19">
        <v>70</v>
      </c>
      <c r="E39" s="19">
        <v>0</v>
      </c>
      <c r="F39" s="19">
        <v>0</v>
      </c>
      <c r="G39" s="19">
        <v>70</v>
      </c>
      <c r="H39" s="19">
        <v>0</v>
      </c>
      <c r="I39" s="19">
        <v>2023</v>
      </c>
      <c r="J39" s="390"/>
      <c r="K39" s="3"/>
    </row>
    <row r="40" spans="2:11" ht="15.75" hidden="1" thickBot="1" x14ac:dyDescent="0.3">
      <c r="B40" s="385"/>
      <c r="C40" s="388"/>
      <c r="D40" s="19">
        <v>70</v>
      </c>
      <c r="E40" s="19">
        <v>0</v>
      </c>
      <c r="F40" s="19">
        <v>0</v>
      </c>
      <c r="G40" s="19">
        <v>70</v>
      </c>
      <c r="H40" s="19">
        <v>0</v>
      </c>
      <c r="I40" s="19">
        <v>2024</v>
      </c>
      <c r="J40" s="391"/>
      <c r="K40" s="3"/>
    </row>
    <row r="41" spans="2:11" ht="105.75" hidden="1" thickBot="1" x14ac:dyDescent="0.3">
      <c r="B41" s="409">
        <v>44593</v>
      </c>
      <c r="C41" s="20" t="s">
        <v>165</v>
      </c>
      <c r="D41" s="19">
        <v>1322.721</v>
      </c>
      <c r="E41" s="19">
        <v>1283.04</v>
      </c>
      <c r="F41" s="19">
        <v>39.682000000000002</v>
      </c>
      <c r="G41" s="19">
        <v>0</v>
      </c>
      <c r="H41" s="19">
        <v>0</v>
      </c>
      <c r="I41" s="19">
        <v>2020</v>
      </c>
      <c r="J41" s="19" t="s">
        <v>167</v>
      </c>
      <c r="K41" s="3"/>
    </row>
    <row r="42" spans="2:11" ht="30.75" hidden="1" thickBot="1" x14ac:dyDescent="0.3">
      <c r="B42" s="399"/>
      <c r="C42" s="20" t="s">
        <v>166</v>
      </c>
      <c r="D42" s="19">
        <v>0</v>
      </c>
      <c r="E42" s="19">
        <v>0</v>
      </c>
      <c r="F42" s="19">
        <v>0</v>
      </c>
      <c r="G42" s="19"/>
      <c r="H42" s="19"/>
      <c r="I42" s="19" t="s">
        <v>60</v>
      </c>
      <c r="J42" s="18"/>
      <c r="K42" s="3"/>
    </row>
    <row r="43" spans="2:11" ht="15.75" hidden="1" thickBot="1" x14ac:dyDescent="0.3">
      <c r="B43" s="409">
        <v>44621</v>
      </c>
      <c r="C43" s="386" t="s">
        <v>168</v>
      </c>
      <c r="D43" s="19">
        <v>0</v>
      </c>
      <c r="E43" s="19">
        <v>0</v>
      </c>
      <c r="F43" s="19">
        <v>0</v>
      </c>
      <c r="G43" s="19">
        <v>0</v>
      </c>
      <c r="H43" s="19">
        <v>0</v>
      </c>
      <c r="I43" s="19">
        <v>2020</v>
      </c>
      <c r="J43" s="17" t="s">
        <v>151</v>
      </c>
      <c r="K43" s="389" t="s">
        <v>169</v>
      </c>
    </row>
    <row r="44" spans="2:11" ht="30.75" hidden="1" thickBot="1" x14ac:dyDescent="0.3">
      <c r="B44" s="398"/>
      <c r="C44" s="387"/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v>2021</v>
      </c>
      <c r="J44" s="18" t="s">
        <v>152</v>
      </c>
      <c r="K44" s="390"/>
    </row>
    <row r="45" spans="2:11" ht="15.75" hidden="1" thickBot="1" x14ac:dyDescent="0.3">
      <c r="B45" s="398"/>
      <c r="C45" s="387"/>
      <c r="D45" s="19">
        <v>4</v>
      </c>
      <c r="E45" s="19">
        <v>0</v>
      </c>
      <c r="F45" s="19">
        <v>0</v>
      </c>
      <c r="G45" s="19">
        <v>4</v>
      </c>
      <c r="H45" s="19">
        <v>0</v>
      </c>
      <c r="I45" s="19">
        <v>2022</v>
      </c>
      <c r="J45" s="3"/>
      <c r="K45" s="390"/>
    </row>
    <row r="46" spans="2:11" ht="15.75" hidden="1" thickBot="1" x14ac:dyDescent="0.3">
      <c r="B46" s="398"/>
      <c r="C46" s="387"/>
      <c r="D46" s="19">
        <v>4</v>
      </c>
      <c r="E46" s="19">
        <v>0</v>
      </c>
      <c r="F46" s="19">
        <v>0</v>
      </c>
      <c r="G46" s="19">
        <v>4</v>
      </c>
      <c r="H46" s="19">
        <v>0</v>
      </c>
      <c r="I46" s="19">
        <v>2023</v>
      </c>
      <c r="J46" s="3"/>
      <c r="K46" s="390"/>
    </row>
    <row r="47" spans="2:11" ht="15.75" hidden="1" thickBot="1" x14ac:dyDescent="0.3">
      <c r="B47" s="399"/>
      <c r="C47" s="388"/>
      <c r="D47" s="19">
        <v>4</v>
      </c>
      <c r="E47" s="19">
        <v>0</v>
      </c>
      <c r="F47" s="19">
        <v>0</v>
      </c>
      <c r="G47" s="19">
        <v>4</v>
      </c>
      <c r="H47" s="19">
        <v>0</v>
      </c>
      <c r="I47" s="19">
        <v>2024</v>
      </c>
      <c r="J47" s="4"/>
      <c r="K47" s="391"/>
    </row>
    <row r="48" spans="2:11" hidden="1" x14ac:dyDescent="0.25">
      <c r="B48" s="409">
        <v>44652</v>
      </c>
      <c r="C48" s="386" t="s">
        <v>170</v>
      </c>
      <c r="D48" s="389">
        <v>0</v>
      </c>
      <c r="E48" s="389">
        <v>0</v>
      </c>
      <c r="F48" s="389">
        <v>0</v>
      </c>
      <c r="G48" s="389">
        <v>0</v>
      </c>
      <c r="H48" s="389">
        <v>0</v>
      </c>
      <c r="I48" s="389" t="s">
        <v>101</v>
      </c>
      <c r="J48" s="20" t="s">
        <v>151</v>
      </c>
      <c r="K48" s="18"/>
    </row>
    <row r="49" spans="2:11" ht="60" hidden="1" x14ac:dyDescent="0.25">
      <c r="B49" s="398"/>
      <c r="C49" s="387"/>
      <c r="D49" s="390"/>
      <c r="E49" s="390"/>
      <c r="F49" s="390"/>
      <c r="G49" s="390"/>
      <c r="H49" s="390"/>
      <c r="I49" s="390"/>
      <c r="J49" s="18" t="s">
        <v>152</v>
      </c>
      <c r="K49" s="18" t="s">
        <v>171</v>
      </c>
    </row>
    <row r="50" spans="2:11" ht="30" hidden="1" x14ac:dyDescent="0.25">
      <c r="B50" s="398"/>
      <c r="C50" s="387"/>
      <c r="D50" s="390"/>
      <c r="E50" s="390"/>
      <c r="F50" s="390"/>
      <c r="G50" s="390"/>
      <c r="H50" s="390"/>
      <c r="I50" s="390"/>
      <c r="J50" s="18" t="s">
        <v>44</v>
      </c>
      <c r="K50" s="18"/>
    </row>
    <row r="51" spans="2:11" ht="90.75" hidden="1" thickBot="1" x14ac:dyDescent="0.3">
      <c r="B51" s="399"/>
      <c r="C51" s="388"/>
      <c r="D51" s="391"/>
      <c r="E51" s="391"/>
      <c r="F51" s="391"/>
      <c r="G51" s="391"/>
      <c r="H51" s="391"/>
      <c r="I51" s="391"/>
      <c r="J51" s="4"/>
      <c r="K51" s="19" t="s">
        <v>172</v>
      </c>
    </row>
    <row r="52" spans="2:11" ht="60.75" hidden="1" thickBot="1" x14ac:dyDescent="0.3">
      <c r="B52" s="22">
        <v>44682</v>
      </c>
      <c r="C52" s="21" t="s">
        <v>173</v>
      </c>
      <c r="D52" s="19">
        <v>0</v>
      </c>
      <c r="E52" s="19">
        <v>0</v>
      </c>
      <c r="F52" s="19">
        <v>0</v>
      </c>
      <c r="G52" s="19">
        <v>0</v>
      </c>
      <c r="H52" s="19">
        <v>0</v>
      </c>
      <c r="I52" s="19">
        <v>2021</v>
      </c>
      <c r="J52" s="19" t="s">
        <v>151</v>
      </c>
      <c r="K52" s="19" t="s">
        <v>174</v>
      </c>
    </row>
    <row r="53" spans="2:11" ht="15.75" hidden="1" thickBot="1" x14ac:dyDescent="0.3">
      <c r="B53" s="29">
        <v>2</v>
      </c>
      <c r="C53" s="406" t="s">
        <v>175</v>
      </c>
      <c r="D53" s="407"/>
      <c r="E53" s="407"/>
      <c r="F53" s="407"/>
      <c r="G53" s="407"/>
      <c r="H53" s="407"/>
      <c r="I53" s="407"/>
      <c r="J53" s="407"/>
      <c r="K53" s="408"/>
    </row>
    <row r="54" spans="2:11" ht="15.75" hidden="1" thickBot="1" x14ac:dyDescent="0.3">
      <c r="B54" s="409">
        <v>44563</v>
      </c>
      <c r="C54" s="386" t="s">
        <v>176</v>
      </c>
      <c r="D54" s="19">
        <v>5</v>
      </c>
      <c r="E54" s="19">
        <v>0</v>
      </c>
      <c r="F54" s="19">
        <v>0</v>
      </c>
      <c r="G54" s="19">
        <v>5</v>
      </c>
      <c r="H54" s="19">
        <v>0</v>
      </c>
      <c r="I54" s="19">
        <v>2020</v>
      </c>
      <c r="J54" s="390" t="s">
        <v>151</v>
      </c>
      <c r="K54" s="18"/>
    </row>
    <row r="55" spans="2:11" ht="78.75" hidden="1" customHeight="1" thickBot="1" x14ac:dyDescent="0.3">
      <c r="B55" s="398"/>
      <c r="C55" s="387"/>
      <c r="D55" s="19">
        <v>0</v>
      </c>
      <c r="E55" s="19">
        <v>0</v>
      </c>
      <c r="F55" s="19">
        <v>0</v>
      </c>
      <c r="G55" s="19">
        <v>0</v>
      </c>
      <c r="H55" s="19">
        <v>0</v>
      </c>
      <c r="I55" s="19">
        <v>2021</v>
      </c>
      <c r="J55" s="390"/>
      <c r="K55" s="18"/>
    </row>
    <row r="56" spans="2:11" ht="15.75" hidden="1" thickBot="1" x14ac:dyDescent="0.3">
      <c r="B56" s="398"/>
      <c r="C56" s="387"/>
      <c r="D56" s="19">
        <v>16</v>
      </c>
      <c r="E56" s="19">
        <v>0</v>
      </c>
      <c r="F56" s="19">
        <v>0</v>
      </c>
      <c r="G56" s="19">
        <v>16</v>
      </c>
      <c r="H56" s="19">
        <v>0</v>
      </c>
      <c r="I56" s="19">
        <v>2022</v>
      </c>
      <c r="J56" s="390"/>
      <c r="K56" s="18"/>
    </row>
    <row r="57" spans="2:11" ht="15.75" hidden="1" thickBot="1" x14ac:dyDescent="0.3">
      <c r="B57" s="398"/>
      <c r="C57" s="387"/>
      <c r="D57" s="19">
        <v>18</v>
      </c>
      <c r="E57" s="19">
        <v>0</v>
      </c>
      <c r="F57" s="19">
        <v>0</v>
      </c>
      <c r="G57" s="19">
        <v>18</v>
      </c>
      <c r="H57" s="19">
        <v>0</v>
      </c>
      <c r="I57" s="19">
        <v>2023</v>
      </c>
      <c r="J57" s="390"/>
      <c r="K57" s="18"/>
    </row>
    <row r="58" spans="2:11" ht="15.75" hidden="1" thickBot="1" x14ac:dyDescent="0.3">
      <c r="B58" s="399"/>
      <c r="C58" s="388"/>
      <c r="D58" s="19">
        <v>18</v>
      </c>
      <c r="E58" s="19">
        <v>0</v>
      </c>
      <c r="F58" s="19">
        <v>0</v>
      </c>
      <c r="G58" s="19">
        <v>18</v>
      </c>
      <c r="H58" s="19">
        <v>0</v>
      </c>
      <c r="I58" s="19">
        <v>2024</v>
      </c>
      <c r="J58" s="391"/>
      <c r="K58" s="18"/>
    </row>
    <row r="59" spans="2:11" ht="15.75" hidden="1" thickBot="1" x14ac:dyDescent="0.3">
      <c r="B59" s="409">
        <v>44594</v>
      </c>
      <c r="C59" s="386" t="s">
        <v>177</v>
      </c>
      <c r="D59" s="19">
        <v>130</v>
      </c>
      <c r="E59" s="19">
        <v>0</v>
      </c>
      <c r="F59" s="19">
        <v>0</v>
      </c>
      <c r="G59" s="19">
        <v>130</v>
      </c>
      <c r="H59" s="19">
        <v>0</v>
      </c>
      <c r="I59" s="19">
        <v>2020</v>
      </c>
      <c r="J59" s="18" t="s">
        <v>151</v>
      </c>
      <c r="K59" s="18"/>
    </row>
    <row r="60" spans="2:11" ht="70.5" hidden="1" customHeight="1" thickBot="1" x14ac:dyDescent="0.3">
      <c r="B60" s="398"/>
      <c r="C60" s="387"/>
      <c r="D60" s="19">
        <v>0</v>
      </c>
      <c r="E60" s="19">
        <v>0</v>
      </c>
      <c r="F60" s="19">
        <v>0</v>
      </c>
      <c r="G60" s="19">
        <v>0</v>
      </c>
      <c r="H60" s="19">
        <v>0</v>
      </c>
      <c r="I60" s="19">
        <v>2021</v>
      </c>
      <c r="J60" s="18" t="s">
        <v>152</v>
      </c>
      <c r="K60" s="18" t="s">
        <v>169</v>
      </c>
    </row>
    <row r="61" spans="2:11" ht="15.75" hidden="1" thickBot="1" x14ac:dyDescent="0.3">
      <c r="B61" s="398"/>
      <c r="C61" s="387"/>
      <c r="D61" s="19">
        <v>310</v>
      </c>
      <c r="E61" s="19">
        <v>0</v>
      </c>
      <c r="F61" s="19">
        <v>0</v>
      </c>
      <c r="G61" s="19">
        <v>310</v>
      </c>
      <c r="H61" s="19">
        <v>0</v>
      </c>
      <c r="I61" s="19">
        <v>2022</v>
      </c>
      <c r="J61" s="3"/>
      <c r="K61" s="3"/>
    </row>
    <row r="62" spans="2:11" ht="15.75" hidden="1" thickBot="1" x14ac:dyDescent="0.3">
      <c r="B62" s="398"/>
      <c r="C62" s="387"/>
      <c r="D62" s="19">
        <v>310</v>
      </c>
      <c r="E62" s="19">
        <v>0</v>
      </c>
      <c r="F62" s="19">
        <v>0</v>
      </c>
      <c r="G62" s="19">
        <v>310</v>
      </c>
      <c r="H62" s="19">
        <v>0</v>
      </c>
      <c r="I62" s="19">
        <v>2023</v>
      </c>
      <c r="J62" s="3"/>
      <c r="K62" s="3"/>
    </row>
    <row r="63" spans="2:11" ht="15.75" hidden="1" thickBot="1" x14ac:dyDescent="0.3">
      <c r="B63" s="399"/>
      <c r="C63" s="388"/>
      <c r="D63" s="19">
        <v>310</v>
      </c>
      <c r="E63" s="19">
        <v>0</v>
      </c>
      <c r="F63" s="19">
        <v>0</v>
      </c>
      <c r="G63" s="19">
        <v>310</v>
      </c>
      <c r="H63" s="19">
        <v>0</v>
      </c>
      <c r="I63" s="19">
        <v>2024</v>
      </c>
      <c r="J63" s="3"/>
      <c r="K63" s="3"/>
    </row>
    <row r="64" spans="2:11" ht="15.75" hidden="1" thickBot="1" x14ac:dyDescent="0.3">
      <c r="B64" s="22">
        <v>44622</v>
      </c>
      <c r="C64" s="21" t="s">
        <v>178</v>
      </c>
      <c r="D64" s="19">
        <v>80</v>
      </c>
      <c r="E64" s="19">
        <v>0</v>
      </c>
      <c r="F64" s="19">
        <v>0</v>
      </c>
      <c r="G64" s="19">
        <v>80</v>
      </c>
      <c r="H64" s="19">
        <v>0</v>
      </c>
      <c r="I64" s="19">
        <v>2020</v>
      </c>
      <c r="J64" s="4"/>
      <c r="K64" s="4"/>
    </row>
    <row r="65" spans="2:11" ht="15.75" hidden="1" thickBot="1" x14ac:dyDescent="0.3">
      <c r="B65" s="29">
        <v>3</v>
      </c>
      <c r="C65" s="395" t="s">
        <v>179</v>
      </c>
      <c r="D65" s="396"/>
      <c r="E65" s="396"/>
      <c r="F65" s="396"/>
      <c r="G65" s="396"/>
      <c r="H65" s="396"/>
      <c r="I65" s="396"/>
      <c r="J65" s="396"/>
      <c r="K65" s="397"/>
    </row>
    <row r="66" spans="2:11" ht="15.75" hidden="1" thickBot="1" x14ac:dyDescent="0.3">
      <c r="B66" s="409">
        <v>44564</v>
      </c>
      <c r="C66" s="386" t="s">
        <v>180</v>
      </c>
      <c r="D66" s="19">
        <v>0</v>
      </c>
      <c r="E66" s="19">
        <v>0</v>
      </c>
      <c r="F66" s="19">
        <v>0</v>
      </c>
      <c r="G66" s="19">
        <v>0</v>
      </c>
      <c r="H66" s="19">
        <v>0</v>
      </c>
      <c r="I66" s="19">
        <v>2020</v>
      </c>
      <c r="J66" s="18" t="s">
        <v>151</v>
      </c>
      <c r="K66" s="20"/>
    </row>
    <row r="67" spans="2:11" ht="80.25" hidden="1" customHeight="1" thickBot="1" x14ac:dyDescent="0.3">
      <c r="B67" s="398"/>
      <c r="C67" s="387"/>
      <c r="D67" s="19">
        <v>0</v>
      </c>
      <c r="E67" s="19">
        <v>0</v>
      </c>
      <c r="F67" s="19">
        <v>0</v>
      </c>
      <c r="G67" s="19">
        <v>0</v>
      </c>
      <c r="H67" s="19">
        <v>0</v>
      </c>
      <c r="I67" s="19">
        <v>2021</v>
      </c>
      <c r="J67" s="18" t="s">
        <v>152</v>
      </c>
      <c r="K67" s="20"/>
    </row>
    <row r="68" spans="2:11" ht="15.75" hidden="1" thickBot="1" x14ac:dyDescent="0.3">
      <c r="B68" s="398"/>
      <c r="C68" s="387"/>
      <c r="D68" s="19">
        <v>0</v>
      </c>
      <c r="E68" s="19">
        <v>0</v>
      </c>
      <c r="F68" s="19">
        <v>0</v>
      </c>
      <c r="G68" s="19">
        <v>0</v>
      </c>
      <c r="H68" s="19">
        <v>0</v>
      </c>
      <c r="I68" s="19">
        <v>2022</v>
      </c>
      <c r="J68" s="3"/>
      <c r="K68" s="18"/>
    </row>
    <row r="69" spans="2:11" ht="15.75" hidden="1" thickBot="1" x14ac:dyDescent="0.3">
      <c r="B69" s="398"/>
      <c r="C69" s="387"/>
      <c r="D69" s="19">
        <v>0</v>
      </c>
      <c r="E69" s="19">
        <v>0</v>
      </c>
      <c r="F69" s="19">
        <v>0</v>
      </c>
      <c r="G69" s="19">
        <v>0</v>
      </c>
      <c r="H69" s="19">
        <v>0</v>
      </c>
      <c r="I69" s="19">
        <v>2023</v>
      </c>
      <c r="J69" s="3"/>
      <c r="K69" s="18"/>
    </row>
    <row r="70" spans="2:11" ht="15.75" hidden="1" thickBot="1" x14ac:dyDescent="0.3">
      <c r="B70" s="399"/>
      <c r="C70" s="388"/>
      <c r="D70" s="19">
        <v>0</v>
      </c>
      <c r="E70" s="19">
        <v>0</v>
      </c>
      <c r="F70" s="19">
        <v>0</v>
      </c>
      <c r="G70" s="19">
        <v>0</v>
      </c>
      <c r="H70" s="19">
        <v>0</v>
      </c>
      <c r="I70" s="19">
        <v>2024</v>
      </c>
      <c r="J70" s="4"/>
      <c r="K70" s="18"/>
    </row>
    <row r="71" spans="2:11" ht="45.75" hidden="1" thickBot="1" x14ac:dyDescent="0.3">
      <c r="B71" s="409">
        <v>44595</v>
      </c>
      <c r="C71" s="386" t="s">
        <v>182</v>
      </c>
      <c r="D71" s="19">
        <v>0</v>
      </c>
      <c r="E71" s="19">
        <v>0</v>
      </c>
      <c r="F71" s="19">
        <v>0</v>
      </c>
      <c r="G71" s="19">
        <v>0</v>
      </c>
      <c r="H71" s="19">
        <v>0</v>
      </c>
      <c r="I71" s="19">
        <v>2020</v>
      </c>
      <c r="J71" s="18" t="s">
        <v>151</v>
      </c>
      <c r="K71" s="18" t="s">
        <v>181</v>
      </c>
    </row>
    <row r="72" spans="2:11" ht="30.75" hidden="1" thickBot="1" x14ac:dyDescent="0.3">
      <c r="B72" s="398"/>
      <c r="C72" s="387"/>
      <c r="D72" s="19">
        <v>0</v>
      </c>
      <c r="E72" s="19">
        <v>0</v>
      </c>
      <c r="F72" s="19">
        <v>0</v>
      </c>
      <c r="G72" s="19">
        <v>0</v>
      </c>
      <c r="H72" s="19">
        <v>0</v>
      </c>
      <c r="I72" s="19">
        <v>2021</v>
      </c>
      <c r="J72" s="18" t="s">
        <v>152</v>
      </c>
      <c r="K72" s="3"/>
    </row>
    <row r="73" spans="2:11" ht="15.75" hidden="1" thickBot="1" x14ac:dyDescent="0.3">
      <c r="B73" s="398"/>
      <c r="C73" s="387"/>
      <c r="D73" s="19">
        <v>0</v>
      </c>
      <c r="E73" s="19">
        <v>0</v>
      </c>
      <c r="F73" s="19">
        <v>0</v>
      </c>
      <c r="G73" s="19">
        <v>0</v>
      </c>
      <c r="H73" s="19">
        <v>0</v>
      </c>
      <c r="I73" s="19">
        <v>2022</v>
      </c>
      <c r="J73" s="3"/>
      <c r="K73" s="3"/>
    </row>
    <row r="74" spans="2:11" ht="15.75" hidden="1" thickBot="1" x14ac:dyDescent="0.3">
      <c r="B74" s="398"/>
      <c r="C74" s="387"/>
      <c r="D74" s="19">
        <v>0</v>
      </c>
      <c r="E74" s="19">
        <v>0</v>
      </c>
      <c r="F74" s="19">
        <v>0</v>
      </c>
      <c r="G74" s="19">
        <v>0</v>
      </c>
      <c r="H74" s="19">
        <v>0</v>
      </c>
      <c r="I74" s="19">
        <v>2023</v>
      </c>
      <c r="J74" s="3"/>
      <c r="K74" s="3"/>
    </row>
    <row r="75" spans="2:11" ht="15.75" hidden="1" thickBot="1" x14ac:dyDescent="0.3">
      <c r="B75" s="399"/>
      <c r="C75" s="388"/>
      <c r="D75" s="19">
        <v>0</v>
      </c>
      <c r="E75" s="19">
        <v>0</v>
      </c>
      <c r="F75" s="19">
        <v>0</v>
      </c>
      <c r="G75" s="19">
        <v>0</v>
      </c>
      <c r="H75" s="19">
        <v>0</v>
      </c>
      <c r="I75" s="19">
        <v>2024</v>
      </c>
      <c r="J75" s="4"/>
      <c r="K75" s="4"/>
    </row>
    <row r="76" spans="2:11" ht="15.75" hidden="1" thickBot="1" x14ac:dyDescent="0.3">
      <c r="B76" s="23"/>
      <c r="C76" s="24" t="s">
        <v>183</v>
      </c>
      <c r="D76" s="30">
        <v>6094.7740000000003</v>
      </c>
      <c r="E76" s="31">
        <v>1283.04</v>
      </c>
      <c r="F76" s="31">
        <v>39.68</v>
      </c>
      <c r="G76" s="31">
        <v>4772.0540000000001</v>
      </c>
      <c r="H76" s="31">
        <v>0</v>
      </c>
      <c r="I76" s="31" t="s">
        <v>101</v>
      </c>
      <c r="J76" s="24"/>
      <c r="K76" s="24"/>
    </row>
    <row r="77" spans="2:11" x14ac:dyDescent="0.25">
      <c r="B77" s="32"/>
    </row>
    <row r="78" spans="2:11" x14ac:dyDescent="0.25">
      <c r="B78" s="32"/>
    </row>
    <row r="79" spans="2:11" x14ac:dyDescent="0.25">
      <c r="B79" s="16"/>
    </row>
    <row r="80" spans="2:11" x14ac:dyDescent="0.25">
      <c r="B80" s="16"/>
    </row>
    <row r="81" spans="2:2" x14ac:dyDescent="0.25">
      <c r="B81" s="16"/>
    </row>
    <row r="82" spans="2:2" x14ac:dyDescent="0.25">
      <c r="B82" s="16"/>
    </row>
    <row r="83" spans="2:2" x14ac:dyDescent="0.25">
      <c r="B83" s="33"/>
    </row>
    <row r="84" spans="2:2" x14ac:dyDescent="0.25">
      <c r="B84" s="34"/>
    </row>
    <row r="85" spans="2:2" x14ac:dyDescent="0.25">
      <c r="B85" s="35"/>
    </row>
    <row r="86" spans="2:2" x14ac:dyDescent="0.25">
      <c r="B86" s="35"/>
    </row>
    <row r="87" spans="2:2" x14ac:dyDescent="0.25">
      <c r="B87" s="35"/>
    </row>
    <row r="88" spans="2:2" x14ac:dyDescent="0.25">
      <c r="B88" s="35"/>
    </row>
    <row r="89" spans="2:2" x14ac:dyDescent="0.25">
      <c r="B89" s="35"/>
    </row>
    <row r="90" spans="2:2" x14ac:dyDescent="0.25">
      <c r="B90" s="35"/>
    </row>
    <row r="91" spans="2:2" x14ac:dyDescent="0.25">
      <c r="B91" s="35"/>
    </row>
    <row r="92" spans="2:2" x14ac:dyDescent="0.25">
      <c r="B92" s="35"/>
    </row>
    <row r="93" spans="2:2" x14ac:dyDescent="0.25">
      <c r="B93" s="35"/>
    </row>
    <row r="94" spans="2:2" x14ac:dyDescent="0.25">
      <c r="B94" s="35"/>
    </row>
    <row r="95" spans="2:2" x14ac:dyDescent="0.25">
      <c r="B95" s="35"/>
    </row>
    <row r="96" spans="2:2" x14ac:dyDescent="0.25">
      <c r="B96" s="35"/>
    </row>
    <row r="97" spans="2:2" x14ac:dyDescent="0.25">
      <c r="B97" s="35"/>
    </row>
    <row r="98" spans="2:2" x14ac:dyDescent="0.25">
      <c r="B98" s="35"/>
    </row>
  </sheetData>
  <mergeCells count="51">
    <mergeCell ref="J54:J58"/>
    <mergeCell ref="C65:K65"/>
    <mergeCell ref="B66:B70"/>
    <mergeCell ref="C66:C70"/>
    <mergeCell ref="B71:B75"/>
    <mergeCell ref="C71:C75"/>
    <mergeCell ref="B59:B63"/>
    <mergeCell ref="C59:C63"/>
    <mergeCell ref="C43:C47"/>
    <mergeCell ref="K43:K47"/>
    <mergeCell ref="B48:B51"/>
    <mergeCell ref="C48:C51"/>
    <mergeCell ref="D48:D51"/>
    <mergeCell ref="E48:E51"/>
    <mergeCell ref="F48:F51"/>
    <mergeCell ref="G48:G51"/>
    <mergeCell ref="H48:H51"/>
    <mergeCell ref="I48:I51"/>
    <mergeCell ref="C53:K53"/>
    <mergeCell ref="B54:B58"/>
    <mergeCell ref="C54:C58"/>
    <mergeCell ref="B41:B42"/>
    <mergeCell ref="B21:B25"/>
    <mergeCell ref="C21:C25"/>
    <mergeCell ref="J21:J25"/>
    <mergeCell ref="B26:B30"/>
    <mergeCell ref="C26:C30"/>
    <mergeCell ref="J26:J30"/>
    <mergeCell ref="B31:B35"/>
    <mergeCell ref="C31:C35"/>
    <mergeCell ref="B36:B40"/>
    <mergeCell ref="C36:C40"/>
    <mergeCell ref="J36:J40"/>
    <mergeCell ref="B43:B47"/>
    <mergeCell ref="K2:K5"/>
    <mergeCell ref="D4:D5"/>
    <mergeCell ref="E4:H4"/>
    <mergeCell ref="C6:K6"/>
    <mergeCell ref="B7:B10"/>
    <mergeCell ref="B2:B5"/>
    <mergeCell ref="C2:C5"/>
    <mergeCell ref="D2:H2"/>
    <mergeCell ref="D3:H3"/>
    <mergeCell ref="I2:I5"/>
    <mergeCell ref="J2:J5"/>
    <mergeCell ref="B16:B20"/>
    <mergeCell ref="C16:C20"/>
    <mergeCell ref="J16:J20"/>
    <mergeCell ref="B11:B15"/>
    <mergeCell ref="C11:C15"/>
    <mergeCell ref="J11:J1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28"/>
  <sheetViews>
    <sheetView zoomScale="75" zoomScaleNormal="75" workbookViewId="0">
      <pane ySplit="5" topLeftCell="A25" activePane="bottomLeft" state="frozen"/>
      <selection pane="bottomLeft" activeCell="F24" sqref="F24:G24"/>
    </sheetView>
  </sheetViews>
  <sheetFormatPr defaultRowHeight="15" x14ac:dyDescent="0.25"/>
  <cols>
    <col min="3" max="3" width="26.28515625" customWidth="1"/>
    <col min="10" max="10" width="28" customWidth="1"/>
    <col min="11" max="11" width="27.42578125" customWidth="1"/>
  </cols>
  <sheetData>
    <row r="1" spans="2:11" ht="15.75" thickBot="1" x14ac:dyDescent="0.3"/>
    <row r="2" spans="2:11" ht="24.6" customHeight="1" x14ac:dyDescent="0.25">
      <c r="B2" s="389" t="s">
        <v>29</v>
      </c>
      <c r="C2" s="389" t="s">
        <v>30</v>
      </c>
      <c r="D2" s="400" t="s">
        <v>31</v>
      </c>
      <c r="E2" s="401"/>
      <c r="F2" s="401"/>
      <c r="G2" s="401"/>
      <c r="H2" s="402"/>
      <c r="I2" s="389" t="s">
        <v>33</v>
      </c>
      <c r="J2" s="389" t="s">
        <v>34</v>
      </c>
      <c r="K2" s="416" t="s">
        <v>35</v>
      </c>
    </row>
    <row r="3" spans="2:11" ht="15.75" thickBot="1" x14ac:dyDescent="0.3">
      <c r="B3" s="390"/>
      <c r="C3" s="390"/>
      <c r="D3" s="403" t="s">
        <v>32</v>
      </c>
      <c r="E3" s="404"/>
      <c r="F3" s="404"/>
      <c r="G3" s="404"/>
      <c r="H3" s="405"/>
      <c r="I3" s="390"/>
      <c r="J3" s="390"/>
      <c r="K3" s="417"/>
    </row>
    <row r="4" spans="2:11" ht="15.75" thickBot="1" x14ac:dyDescent="0.3">
      <c r="B4" s="390"/>
      <c r="C4" s="390"/>
      <c r="D4" s="389" t="s">
        <v>36</v>
      </c>
      <c r="E4" s="392" t="s">
        <v>37</v>
      </c>
      <c r="F4" s="393"/>
      <c r="G4" s="393"/>
      <c r="H4" s="394"/>
      <c r="I4" s="390"/>
      <c r="J4" s="390"/>
      <c r="K4" s="417"/>
    </row>
    <row r="5" spans="2:11" ht="45.75" thickBot="1" x14ac:dyDescent="0.3">
      <c r="B5" s="391"/>
      <c r="C5" s="391"/>
      <c r="D5" s="391"/>
      <c r="E5" s="25" t="s">
        <v>38</v>
      </c>
      <c r="F5" s="25" t="s">
        <v>39</v>
      </c>
      <c r="G5" s="25" t="s">
        <v>40</v>
      </c>
      <c r="H5" s="25" t="s">
        <v>41</v>
      </c>
      <c r="I5" s="391"/>
      <c r="J5" s="391"/>
      <c r="K5" s="418"/>
    </row>
    <row r="6" spans="2:11" ht="46.9" customHeight="1" thickBot="1" x14ac:dyDescent="0.3">
      <c r="B6" s="410" t="s">
        <v>200</v>
      </c>
      <c r="C6" s="411"/>
      <c r="D6" s="411"/>
      <c r="E6" s="411"/>
      <c r="F6" s="411"/>
      <c r="G6" s="411"/>
      <c r="H6" s="411"/>
      <c r="I6" s="411"/>
      <c r="J6" s="411"/>
      <c r="K6" s="412"/>
    </row>
    <row r="7" spans="2:11" ht="409.6" customHeight="1" x14ac:dyDescent="0.25">
      <c r="B7" s="409">
        <v>44562</v>
      </c>
      <c r="C7" s="386" t="s">
        <v>201</v>
      </c>
      <c r="D7" s="386">
        <v>0</v>
      </c>
      <c r="E7" s="386">
        <v>0</v>
      </c>
      <c r="F7" s="386">
        <v>0</v>
      </c>
      <c r="G7" s="386">
        <v>0</v>
      </c>
      <c r="H7" s="386">
        <v>0</v>
      </c>
      <c r="I7" s="389" t="s">
        <v>202</v>
      </c>
      <c r="J7" s="386" t="s">
        <v>203</v>
      </c>
      <c r="K7" s="386" t="s">
        <v>204</v>
      </c>
    </row>
    <row r="8" spans="2:11" ht="15.75" thickBot="1" x14ac:dyDescent="0.3">
      <c r="B8" s="399"/>
      <c r="C8" s="388"/>
      <c r="D8" s="388"/>
      <c r="E8" s="388"/>
      <c r="F8" s="388"/>
      <c r="G8" s="388"/>
      <c r="H8" s="388"/>
      <c r="I8" s="391"/>
      <c r="J8" s="388"/>
      <c r="K8" s="388"/>
    </row>
    <row r="9" spans="2:11" ht="60" x14ac:dyDescent="0.25">
      <c r="B9" s="409">
        <v>44593</v>
      </c>
      <c r="C9" s="413" t="s">
        <v>205</v>
      </c>
      <c r="D9" s="386">
        <v>0</v>
      </c>
      <c r="E9" s="386">
        <v>0</v>
      </c>
      <c r="F9" s="386">
        <v>0</v>
      </c>
      <c r="G9" s="386">
        <v>0</v>
      </c>
      <c r="H9" s="386">
        <v>0</v>
      </c>
      <c r="I9" s="386" t="s">
        <v>101</v>
      </c>
      <c r="J9" s="20" t="s">
        <v>206</v>
      </c>
      <c r="K9" s="386" t="s">
        <v>209</v>
      </c>
    </row>
    <row r="10" spans="2:11" ht="45" x14ac:dyDescent="0.25">
      <c r="B10" s="398"/>
      <c r="C10" s="414"/>
      <c r="D10" s="387"/>
      <c r="E10" s="387"/>
      <c r="F10" s="387"/>
      <c r="G10" s="387"/>
      <c r="H10" s="387"/>
      <c r="I10" s="387"/>
      <c r="J10" s="20" t="s">
        <v>207</v>
      </c>
      <c r="K10" s="387"/>
    </row>
    <row r="11" spans="2:11" ht="150.75" thickBot="1" x14ac:dyDescent="0.3">
      <c r="B11" s="399"/>
      <c r="C11" s="415"/>
      <c r="D11" s="388"/>
      <c r="E11" s="388"/>
      <c r="F11" s="388"/>
      <c r="G11" s="388"/>
      <c r="H11" s="388"/>
      <c r="I11" s="388"/>
      <c r="J11" s="21" t="s">
        <v>208</v>
      </c>
      <c r="K11" s="388"/>
    </row>
    <row r="12" spans="2:11" ht="27.6" customHeight="1" thickBot="1" x14ac:dyDescent="0.3">
      <c r="B12" s="410" t="s">
        <v>210</v>
      </c>
      <c r="C12" s="411"/>
      <c r="D12" s="411"/>
      <c r="E12" s="411"/>
      <c r="F12" s="411"/>
      <c r="G12" s="411"/>
      <c r="H12" s="411"/>
      <c r="I12" s="411"/>
      <c r="J12" s="411"/>
      <c r="K12" s="412"/>
    </row>
    <row r="13" spans="2:11" ht="67.900000000000006" customHeight="1" x14ac:dyDescent="0.25">
      <c r="B13" s="409">
        <v>44563</v>
      </c>
      <c r="C13" s="386" t="s">
        <v>211</v>
      </c>
      <c r="D13" s="386">
        <v>620</v>
      </c>
      <c r="E13" s="386">
        <v>0</v>
      </c>
      <c r="F13" s="386">
        <v>0</v>
      </c>
      <c r="G13" s="386">
        <v>620</v>
      </c>
      <c r="H13" s="386">
        <v>0</v>
      </c>
      <c r="I13" s="389">
        <v>2020</v>
      </c>
      <c r="J13" s="386" t="s">
        <v>212</v>
      </c>
      <c r="K13" s="386" t="s">
        <v>213</v>
      </c>
    </row>
    <row r="14" spans="2:11" ht="15.75" thickBot="1" x14ac:dyDescent="0.3">
      <c r="B14" s="398"/>
      <c r="C14" s="387"/>
      <c r="D14" s="388"/>
      <c r="E14" s="388"/>
      <c r="F14" s="388"/>
      <c r="G14" s="388"/>
      <c r="H14" s="388"/>
      <c r="I14" s="391"/>
      <c r="J14" s="388"/>
      <c r="K14" s="387"/>
    </row>
    <row r="15" spans="2:11" ht="30.75" thickBot="1" x14ac:dyDescent="0.3">
      <c r="B15" s="398"/>
      <c r="C15" s="387"/>
      <c r="D15" s="20">
        <v>300</v>
      </c>
      <c r="E15" s="20">
        <v>0</v>
      </c>
      <c r="F15" s="20">
        <v>0</v>
      </c>
      <c r="G15" s="20">
        <v>300</v>
      </c>
      <c r="H15" s="20">
        <v>0</v>
      </c>
      <c r="I15" s="26">
        <v>2020</v>
      </c>
      <c r="J15" s="21" t="s">
        <v>214</v>
      </c>
      <c r="K15" s="387"/>
    </row>
    <row r="16" spans="2:11" ht="30.75" thickBot="1" x14ac:dyDescent="0.3">
      <c r="B16" s="399"/>
      <c r="C16" s="388"/>
      <c r="D16" s="86">
        <v>0</v>
      </c>
      <c r="E16" s="86">
        <v>0</v>
      </c>
      <c r="F16" s="86">
        <v>0</v>
      </c>
      <c r="G16" s="86">
        <v>0</v>
      </c>
      <c r="H16" s="86">
        <v>0</v>
      </c>
      <c r="I16" s="86" t="s">
        <v>215</v>
      </c>
      <c r="J16" s="20"/>
      <c r="K16" s="388"/>
    </row>
    <row r="17" spans="2:13" ht="60" x14ac:dyDescent="0.25">
      <c r="B17" s="409">
        <v>44594</v>
      </c>
      <c r="C17" s="386" t="s">
        <v>216</v>
      </c>
      <c r="D17" s="386">
        <v>0</v>
      </c>
      <c r="E17" s="386">
        <v>0</v>
      </c>
      <c r="F17" s="386">
        <v>0</v>
      </c>
      <c r="G17" s="386">
        <v>0</v>
      </c>
      <c r="H17" s="386">
        <v>0</v>
      </c>
      <c r="I17" s="389" t="s">
        <v>101</v>
      </c>
      <c r="J17" s="86" t="s">
        <v>206</v>
      </c>
      <c r="K17" s="386" t="s">
        <v>217</v>
      </c>
    </row>
    <row r="18" spans="2:13" ht="45" x14ac:dyDescent="0.25">
      <c r="B18" s="398"/>
      <c r="C18" s="387"/>
      <c r="D18" s="387"/>
      <c r="E18" s="387"/>
      <c r="F18" s="387"/>
      <c r="G18" s="387"/>
      <c r="H18" s="387"/>
      <c r="I18" s="390"/>
      <c r="J18" s="20" t="s">
        <v>207</v>
      </c>
      <c r="K18" s="387"/>
    </row>
    <row r="19" spans="2:13" ht="150.75" thickBot="1" x14ac:dyDescent="0.3">
      <c r="B19" s="399"/>
      <c r="C19" s="388"/>
      <c r="D19" s="388"/>
      <c r="E19" s="388"/>
      <c r="F19" s="388"/>
      <c r="G19" s="388"/>
      <c r="H19" s="388"/>
      <c r="I19" s="391"/>
      <c r="J19" s="21" t="s">
        <v>208</v>
      </c>
      <c r="K19" s="388"/>
    </row>
    <row r="20" spans="2:13" ht="75.75" thickBot="1" x14ac:dyDescent="0.3">
      <c r="B20" s="27">
        <v>44594</v>
      </c>
      <c r="C20" s="21" t="s">
        <v>218</v>
      </c>
      <c r="D20" s="21">
        <v>134444.72500000001</v>
      </c>
      <c r="E20" s="21">
        <v>56551.425000000003</v>
      </c>
      <c r="F20" s="21">
        <v>77815.399999999994</v>
      </c>
      <c r="G20" s="21">
        <v>77.900000000000006</v>
      </c>
      <c r="H20" s="21">
        <v>0</v>
      </c>
      <c r="I20" s="25">
        <v>2020</v>
      </c>
      <c r="J20" s="21" t="s">
        <v>214</v>
      </c>
      <c r="K20" s="21" t="s">
        <v>219</v>
      </c>
    </row>
    <row r="21" spans="2:13" ht="261" customHeight="1" thickBot="1" x14ac:dyDescent="0.3">
      <c r="B21" s="383">
        <v>36952</v>
      </c>
      <c r="C21" s="386" t="s">
        <v>199</v>
      </c>
      <c r="D21" s="21">
        <v>6989.2892899999997</v>
      </c>
      <c r="E21" s="21">
        <v>0</v>
      </c>
      <c r="F21" s="21">
        <v>6982.3</v>
      </c>
      <c r="G21" s="21">
        <v>6.9892899999999996</v>
      </c>
      <c r="H21" s="21">
        <v>0</v>
      </c>
      <c r="I21" s="25">
        <v>2020</v>
      </c>
      <c r="J21" s="386" t="s">
        <v>214</v>
      </c>
      <c r="K21" s="386" t="s">
        <v>219</v>
      </c>
    </row>
    <row r="22" spans="2:13" ht="15.75" thickBot="1" x14ac:dyDescent="0.3">
      <c r="B22" s="385"/>
      <c r="C22" s="388"/>
      <c r="D22" s="21">
        <v>38747.555999999997</v>
      </c>
      <c r="E22" s="21">
        <v>0</v>
      </c>
      <c r="F22" s="21">
        <v>3843.7080000000001</v>
      </c>
      <c r="G22" s="21">
        <v>3.8479999999999999</v>
      </c>
      <c r="H22" s="21">
        <v>0</v>
      </c>
      <c r="I22" s="25">
        <v>2021</v>
      </c>
      <c r="J22" s="388"/>
      <c r="K22" s="388"/>
      <c r="L22">
        <f>G22</f>
        <v>3.8479999999999999</v>
      </c>
      <c r="M22">
        <f>E22+F22</f>
        <v>3843.7080000000001</v>
      </c>
    </row>
    <row r="23" spans="2:13" ht="261" customHeight="1" thickBot="1" x14ac:dyDescent="0.3">
      <c r="B23" s="383">
        <v>37317</v>
      </c>
      <c r="C23" s="386" t="s">
        <v>220</v>
      </c>
      <c r="D23" s="21">
        <v>4075.6897100000001</v>
      </c>
      <c r="E23" s="21">
        <v>0</v>
      </c>
      <c r="F23" s="21">
        <v>2017.7</v>
      </c>
      <c r="G23" s="21">
        <v>2057.9897099999998</v>
      </c>
      <c r="H23" s="21">
        <v>0</v>
      </c>
      <c r="I23" s="25">
        <v>2020</v>
      </c>
      <c r="J23" s="386" t="s">
        <v>214</v>
      </c>
      <c r="K23" s="386" t="s">
        <v>219</v>
      </c>
    </row>
    <row r="24" spans="2:13" ht="15.75" thickBot="1" x14ac:dyDescent="0.3">
      <c r="B24" s="385"/>
      <c r="C24" s="388"/>
      <c r="D24" s="21">
        <v>936.97</v>
      </c>
      <c r="E24" s="21">
        <v>0</v>
      </c>
      <c r="F24" s="21">
        <v>934.57899999999995</v>
      </c>
      <c r="G24" s="21">
        <v>2.391</v>
      </c>
      <c r="H24" s="21">
        <v>0</v>
      </c>
      <c r="I24" s="25">
        <v>2021</v>
      </c>
      <c r="J24" s="388"/>
      <c r="K24" s="388"/>
    </row>
    <row r="25" spans="2:13" ht="60" x14ac:dyDescent="0.25">
      <c r="B25" s="409">
        <v>44653</v>
      </c>
      <c r="C25" s="386" t="s">
        <v>221</v>
      </c>
      <c r="D25" s="386">
        <v>0</v>
      </c>
      <c r="E25" s="386">
        <v>0</v>
      </c>
      <c r="F25" s="386">
        <v>0</v>
      </c>
      <c r="G25" s="386">
        <v>0</v>
      </c>
      <c r="H25" s="386">
        <v>0</v>
      </c>
      <c r="I25" s="389" t="s">
        <v>101</v>
      </c>
      <c r="J25" s="20" t="s">
        <v>206</v>
      </c>
      <c r="K25" s="386" t="s">
        <v>222</v>
      </c>
    </row>
    <row r="26" spans="2:13" ht="45" x14ac:dyDescent="0.25">
      <c r="B26" s="398"/>
      <c r="C26" s="387"/>
      <c r="D26" s="387"/>
      <c r="E26" s="387"/>
      <c r="F26" s="387"/>
      <c r="G26" s="387"/>
      <c r="H26" s="387"/>
      <c r="I26" s="390"/>
      <c r="J26" s="20" t="s">
        <v>207</v>
      </c>
      <c r="K26" s="387"/>
    </row>
    <row r="27" spans="2:13" ht="150" x14ac:dyDescent="0.25">
      <c r="B27" s="398"/>
      <c r="C27" s="387"/>
      <c r="D27" s="387"/>
      <c r="E27" s="387"/>
      <c r="F27" s="387"/>
      <c r="G27" s="387"/>
      <c r="H27" s="387"/>
      <c r="I27" s="390"/>
      <c r="J27" s="20" t="s">
        <v>208</v>
      </c>
      <c r="K27" s="387"/>
    </row>
    <row r="28" spans="2:13" ht="15.75" thickBot="1" x14ac:dyDescent="0.3">
      <c r="B28" s="399"/>
      <c r="C28" s="388"/>
      <c r="D28" s="388"/>
      <c r="E28" s="388"/>
      <c r="F28" s="388"/>
      <c r="G28" s="388"/>
      <c r="H28" s="388"/>
      <c r="I28" s="391"/>
      <c r="J28" s="21"/>
      <c r="K28" s="388"/>
    </row>
  </sheetData>
  <mergeCells count="66">
    <mergeCell ref="K2:K5"/>
    <mergeCell ref="D4:D5"/>
    <mergeCell ref="E4:H4"/>
    <mergeCell ref="B6:K6"/>
    <mergeCell ref="B7:B8"/>
    <mergeCell ref="C7:C8"/>
    <mergeCell ref="D7:D8"/>
    <mergeCell ref="E7:E8"/>
    <mergeCell ref="F7:F8"/>
    <mergeCell ref="G7:G8"/>
    <mergeCell ref="B2:B5"/>
    <mergeCell ref="C2:C5"/>
    <mergeCell ref="D2:H2"/>
    <mergeCell ref="D3:H3"/>
    <mergeCell ref="I2:I5"/>
    <mergeCell ref="J2:J5"/>
    <mergeCell ref="H7:H8"/>
    <mergeCell ref="I7:I8"/>
    <mergeCell ref="J7:J8"/>
    <mergeCell ref="K7:K8"/>
    <mergeCell ref="B9:B11"/>
    <mergeCell ref="C9:C11"/>
    <mergeCell ref="D9:D11"/>
    <mergeCell ref="E9:E11"/>
    <mergeCell ref="F9:F11"/>
    <mergeCell ref="G9:G11"/>
    <mergeCell ref="H9:H11"/>
    <mergeCell ref="I9:I11"/>
    <mergeCell ref="K9:K11"/>
    <mergeCell ref="B12:K12"/>
    <mergeCell ref="B13:B16"/>
    <mergeCell ref="C13:C16"/>
    <mergeCell ref="D13:D14"/>
    <mergeCell ref="E13:E14"/>
    <mergeCell ref="F13:F14"/>
    <mergeCell ref="G13:G14"/>
    <mergeCell ref="H13:H14"/>
    <mergeCell ref="I13:I14"/>
    <mergeCell ref="J13:J14"/>
    <mergeCell ref="K13:K16"/>
    <mergeCell ref="G17:G19"/>
    <mergeCell ref="H17:H19"/>
    <mergeCell ref="I17:I19"/>
    <mergeCell ref="K17:K19"/>
    <mergeCell ref="B21:B22"/>
    <mergeCell ref="C21:C22"/>
    <mergeCell ref="J21:J22"/>
    <mergeCell ref="K21:K22"/>
    <mergeCell ref="B17:B19"/>
    <mergeCell ref="C17:C19"/>
    <mergeCell ref="D17:D19"/>
    <mergeCell ref="E17:E19"/>
    <mergeCell ref="F17:F19"/>
    <mergeCell ref="H25:H28"/>
    <mergeCell ref="I25:I28"/>
    <mergeCell ref="K25:K28"/>
    <mergeCell ref="B23:B24"/>
    <mergeCell ref="C23:C24"/>
    <mergeCell ref="J23:J24"/>
    <mergeCell ref="K23:K24"/>
    <mergeCell ref="B25:B28"/>
    <mergeCell ref="C25:C28"/>
    <mergeCell ref="D25:D28"/>
    <mergeCell ref="E25:E28"/>
    <mergeCell ref="F25:F28"/>
    <mergeCell ref="G25:G2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Приложение 1</vt:lpstr>
      <vt:lpstr>Расшифровка финансирования</vt:lpstr>
      <vt:lpstr>Лист3</vt:lpstr>
      <vt:lpstr>Лист4</vt:lpstr>
      <vt:lpstr>Лист5</vt:lpstr>
      <vt:lpstr>'Приложение 1'!Заголовки_для_печати</vt:lpstr>
      <vt:lpstr>'Расшифровка финансирования'!Заголовки_для_печати</vt:lpstr>
      <vt:lpstr>'Приложение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РОО</cp:lastModifiedBy>
  <cp:lastPrinted>2023-03-27T02:46:38Z</cp:lastPrinted>
  <dcterms:created xsi:type="dcterms:W3CDTF">2022-02-24T02:25:25Z</dcterms:created>
  <dcterms:modified xsi:type="dcterms:W3CDTF">2023-03-27T05:50:33Z</dcterms:modified>
</cp:coreProperties>
</file>