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0" windowWidth="19320" windowHeight="9750" activeTab="1"/>
  </bookViews>
  <sheets>
    <sheet name="2019" sheetId="1" r:id="rId1"/>
    <sheet name="2020-2021" sheetId="2" r:id="rId2"/>
  </sheets>
  <definedNames>
    <definedName name="_xlnm.Print_Area" localSheetId="0">'2019'!$A$1:$F$1549</definedName>
    <definedName name="_xlnm.Print_Area" localSheetId="1">'2020-2021'!$A$1:$J$1395</definedName>
  </definedNames>
  <calcPr calcId="144525"/>
</workbook>
</file>

<file path=xl/calcChain.xml><?xml version="1.0" encoding="utf-8"?>
<calcChain xmlns="http://schemas.openxmlformats.org/spreadsheetml/2006/main">
  <c r="G1034" i="1" l="1"/>
  <c r="G1032" i="1"/>
  <c r="F1034" i="1"/>
  <c r="F1032" i="1"/>
  <c r="F1493" i="1"/>
  <c r="F204" i="1"/>
  <c r="F385" i="1" l="1"/>
  <c r="F384" i="1" s="1"/>
  <c r="F1190" i="1"/>
  <c r="F1189" i="1" s="1"/>
  <c r="F1188" i="1" s="1"/>
  <c r="F176" i="1"/>
  <c r="F175" i="1" s="1"/>
  <c r="J1293" i="2"/>
  <c r="J1292" i="2" s="1"/>
  <c r="F1293" i="2"/>
  <c r="F1292" i="2" s="1"/>
  <c r="J1295" i="2"/>
  <c r="F1295" i="2"/>
  <c r="F1294" i="2" s="1"/>
  <c r="J118" i="2"/>
  <c r="J117" i="2"/>
  <c r="J116" i="2" s="1"/>
  <c r="J115" i="2" s="1"/>
  <c r="J114" i="2" s="1"/>
  <c r="F118" i="2"/>
  <c r="F117" i="2"/>
  <c r="F116" i="2" s="1"/>
  <c r="F115" i="2" s="1"/>
  <c r="F114" i="2" s="1"/>
  <c r="J179" i="2"/>
  <c r="J178" i="2" s="1"/>
  <c r="J177" i="2"/>
  <c r="J176" i="2" s="1"/>
  <c r="J1104" i="2"/>
  <c r="F433" i="2"/>
  <c r="F432" i="2" s="1"/>
  <c r="F429" i="2" s="1"/>
  <c r="F1031" i="1"/>
  <c r="F945" i="1"/>
  <c r="F944" i="1" s="1"/>
  <c r="F1535" i="1"/>
  <c r="F1534" i="1" s="1"/>
  <c r="F1205" i="1"/>
  <c r="F1033" i="1"/>
  <c r="F444" i="1"/>
  <c r="G1087" i="2"/>
  <c r="J1312" i="2"/>
  <c r="J1311" i="2" s="1"/>
  <c r="J1310" i="2" s="1"/>
  <c r="J1309" i="2" s="1"/>
  <c r="F1312" i="2"/>
  <c r="F1311" i="2" s="1"/>
  <c r="F1310" i="2" s="1"/>
  <c r="F1309" i="2" s="1"/>
  <c r="G880" i="2"/>
  <c r="H880" i="2"/>
  <c r="I880" i="2"/>
  <c r="J880" i="2"/>
  <c r="F880" i="2"/>
  <c r="F1463" i="1"/>
  <c r="F1462" i="1" s="1"/>
  <c r="F1461" i="1" s="1"/>
  <c r="F1460" i="1" s="1"/>
  <c r="J1394" i="2"/>
  <c r="J1393" i="2" s="1"/>
  <c r="I1394" i="2"/>
  <c r="I1393" i="2" s="1"/>
  <c r="H1394" i="2"/>
  <c r="H1393" i="2" s="1"/>
  <c r="F1394" i="2"/>
  <c r="F1393" i="2" s="1"/>
  <c r="J1391" i="2"/>
  <c r="J1390" i="2" s="1"/>
  <c r="I1391" i="2"/>
  <c r="I1390" i="2" s="1"/>
  <c r="I1389" i="2" s="1"/>
  <c r="H1391" i="2"/>
  <c r="H1390" i="2" s="1"/>
  <c r="F1391" i="2"/>
  <c r="F1390" i="2" s="1"/>
  <c r="J1387" i="2"/>
  <c r="I1387" i="2"/>
  <c r="H1387" i="2"/>
  <c r="F1387" i="2"/>
  <c r="J1386" i="2"/>
  <c r="I1386" i="2"/>
  <c r="H1386" i="2"/>
  <c r="F1386" i="2"/>
  <c r="J1384" i="2"/>
  <c r="I1384" i="2"/>
  <c r="H1384" i="2"/>
  <c r="F1384" i="2"/>
  <c r="J1383" i="2"/>
  <c r="I1383" i="2"/>
  <c r="H1383" i="2"/>
  <c r="F1383" i="2"/>
  <c r="J1382" i="2"/>
  <c r="I1382" i="2"/>
  <c r="H1382" i="2"/>
  <c r="F1382" i="2"/>
  <c r="J1380" i="2"/>
  <c r="I1380" i="2"/>
  <c r="H1380" i="2"/>
  <c r="F1380" i="2"/>
  <c r="J1379" i="2"/>
  <c r="I1379" i="2"/>
  <c r="H1379" i="2"/>
  <c r="F1379" i="2"/>
  <c r="J1377" i="2"/>
  <c r="I1377" i="2"/>
  <c r="H1377" i="2"/>
  <c r="F1377" i="2"/>
  <c r="J1376" i="2"/>
  <c r="I1376" i="2"/>
  <c r="H1376" i="2"/>
  <c r="F1376" i="2"/>
  <c r="J1374" i="2"/>
  <c r="I1374" i="2"/>
  <c r="H1374" i="2"/>
  <c r="F1374" i="2"/>
  <c r="J1373" i="2"/>
  <c r="I1373" i="2"/>
  <c r="H1373" i="2"/>
  <c r="F1373" i="2"/>
  <c r="J1371" i="2"/>
  <c r="I1371" i="2"/>
  <c r="H1371" i="2"/>
  <c r="F1371" i="2"/>
  <c r="J1370" i="2"/>
  <c r="I1370" i="2"/>
  <c r="H1370" i="2"/>
  <c r="F1370" i="2"/>
  <c r="J1368" i="2"/>
  <c r="I1368" i="2"/>
  <c r="H1368" i="2"/>
  <c r="F1368" i="2"/>
  <c r="J1367" i="2"/>
  <c r="I1367" i="2"/>
  <c r="H1367" i="2"/>
  <c r="F1367" i="2"/>
  <c r="J1365" i="2"/>
  <c r="I1365" i="2"/>
  <c r="H1365" i="2"/>
  <c r="F1365" i="2"/>
  <c r="J1364" i="2"/>
  <c r="I1364" i="2"/>
  <c r="H1364" i="2"/>
  <c r="F1364" i="2"/>
  <c r="J1362" i="2"/>
  <c r="I1362" i="2"/>
  <c r="H1362" i="2"/>
  <c r="F1362" i="2"/>
  <c r="J1361" i="2"/>
  <c r="I1361" i="2"/>
  <c r="H1361" i="2"/>
  <c r="F1361" i="2"/>
  <c r="J1359" i="2"/>
  <c r="I1359" i="2"/>
  <c r="H1359" i="2"/>
  <c r="F1359" i="2"/>
  <c r="J1358" i="2"/>
  <c r="I1358" i="2"/>
  <c r="H1358" i="2"/>
  <c r="F1358" i="2"/>
  <c r="J1356" i="2"/>
  <c r="J1355" i="2" s="1"/>
  <c r="I1356" i="2"/>
  <c r="I1355" i="2" s="1"/>
  <c r="H1356" i="2"/>
  <c r="H1355" i="2" s="1"/>
  <c r="F1356" i="2"/>
  <c r="F1355" i="2" s="1"/>
  <c r="J1353" i="2"/>
  <c r="I1353" i="2"/>
  <c r="H1353" i="2"/>
  <c r="F1353" i="2"/>
  <c r="J1352" i="2"/>
  <c r="I1352" i="2"/>
  <c r="H1352" i="2"/>
  <c r="F1352" i="2"/>
  <c r="J1350" i="2"/>
  <c r="I1350" i="2"/>
  <c r="H1350" i="2"/>
  <c r="F1350" i="2"/>
  <c r="J1349" i="2"/>
  <c r="I1349" i="2"/>
  <c r="H1349" i="2"/>
  <c r="F1349" i="2"/>
  <c r="J1347" i="2"/>
  <c r="I1347" i="2"/>
  <c r="H1347" i="2"/>
  <c r="F1347" i="2"/>
  <c r="J1346" i="2"/>
  <c r="I1346" i="2"/>
  <c r="H1346" i="2"/>
  <c r="F1346" i="2"/>
  <c r="J1344" i="2"/>
  <c r="I1344" i="2"/>
  <c r="H1344" i="2"/>
  <c r="F1344" i="2"/>
  <c r="J1343" i="2"/>
  <c r="I1343" i="2"/>
  <c r="H1343" i="2"/>
  <c r="F1343" i="2"/>
  <c r="J1342" i="2"/>
  <c r="J1341" i="2" s="1"/>
  <c r="F1342" i="2"/>
  <c r="I1341" i="2"/>
  <c r="H1341" i="2"/>
  <c r="I1340" i="2"/>
  <c r="H1340" i="2"/>
  <c r="J1336" i="2"/>
  <c r="I1336" i="2"/>
  <c r="H1336" i="2"/>
  <c r="F1336" i="2"/>
  <c r="J1335" i="2"/>
  <c r="I1335" i="2"/>
  <c r="H1335" i="2"/>
  <c r="F1335" i="2"/>
  <c r="J1333" i="2"/>
  <c r="I1333" i="2"/>
  <c r="H1333" i="2"/>
  <c r="F1333" i="2"/>
  <c r="J1332" i="2"/>
  <c r="I1332" i="2"/>
  <c r="H1332" i="2"/>
  <c r="F1332" i="2"/>
  <c r="J1331" i="2"/>
  <c r="I1331" i="2"/>
  <c r="H1331" i="2"/>
  <c r="F1331" i="2"/>
  <c r="J1329" i="2"/>
  <c r="I1329" i="2"/>
  <c r="H1329" i="2"/>
  <c r="F1329" i="2"/>
  <c r="J1328" i="2"/>
  <c r="I1328" i="2"/>
  <c r="H1328" i="2"/>
  <c r="F1328" i="2"/>
  <c r="J1325" i="2"/>
  <c r="I1325" i="2"/>
  <c r="H1325" i="2"/>
  <c r="F1325" i="2"/>
  <c r="J1324" i="2"/>
  <c r="I1324" i="2"/>
  <c r="H1324" i="2"/>
  <c r="F1324" i="2"/>
  <c r="J1323" i="2"/>
  <c r="I1323" i="2"/>
  <c r="H1323" i="2"/>
  <c r="F1323" i="2"/>
  <c r="J1322" i="2"/>
  <c r="I1322" i="2"/>
  <c r="H1322" i="2"/>
  <c r="F1322" i="2"/>
  <c r="J1320" i="2"/>
  <c r="I1320" i="2"/>
  <c r="H1320" i="2"/>
  <c r="F1320" i="2"/>
  <c r="J1319" i="2"/>
  <c r="I1319" i="2"/>
  <c r="H1319" i="2"/>
  <c r="F1319" i="2"/>
  <c r="J1318" i="2"/>
  <c r="I1318" i="2"/>
  <c r="H1318" i="2"/>
  <c r="F1318" i="2"/>
  <c r="J1317" i="2"/>
  <c r="I1317" i="2"/>
  <c r="H1317" i="2"/>
  <c r="F1317" i="2"/>
  <c r="J1316" i="2"/>
  <c r="I1316" i="2"/>
  <c r="H1316" i="2"/>
  <c r="F1316" i="2"/>
  <c r="J1315" i="2"/>
  <c r="I1315" i="2"/>
  <c r="H1315" i="2"/>
  <c r="F1315" i="2"/>
  <c r="J1307" i="2"/>
  <c r="I1307" i="2"/>
  <c r="I1306" i="2" s="1"/>
  <c r="I1305" i="2" s="1"/>
  <c r="I1304" i="2" s="1"/>
  <c r="H1307" i="2"/>
  <c r="H1306" i="2" s="1"/>
  <c r="H1305" i="2" s="1"/>
  <c r="H1304" i="2" s="1"/>
  <c r="F1307" i="2"/>
  <c r="J1306" i="2"/>
  <c r="J1305" i="2" s="1"/>
  <c r="J1304" i="2" s="1"/>
  <c r="F1306" i="2"/>
  <c r="F1305" i="2" s="1"/>
  <c r="F1304" i="2" s="1"/>
  <c r="J1302" i="2"/>
  <c r="I1302" i="2"/>
  <c r="H1302" i="2"/>
  <c r="F1302" i="2"/>
  <c r="J1300" i="2"/>
  <c r="I1300" i="2"/>
  <c r="H1300" i="2"/>
  <c r="H1299" i="2" s="1"/>
  <c r="F1300" i="2"/>
  <c r="F1299" i="2" s="1"/>
  <c r="J1299" i="2"/>
  <c r="J1297" i="2"/>
  <c r="I1297" i="2"/>
  <c r="H1297" i="2"/>
  <c r="F1297" i="2"/>
  <c r="J1296" i="2"/>
  <c r="I1296" i="2"/>
  <c r="H1296" i="2"/>
  <c r="F1296" i="2"/>
  <c r="J1294" i="2"/>
  <c r="I1294" i="2"/>
  <c r="H1294" i="2"/>
  <c r="I1292" i="2"/>
  <c r="H1292" i="2"/>
  <c r="J1288" i="2"/>
  <c r="I1288" i="2"/>
  <c r="H1288" i="2"/>
  <c r="F1288" i="2"/>
  <c r="J1287" i="2"/>
  <c r="I1287" i="2"/>
  <c r="H1287" i="2"/>
  <c r="F1287" i="2"/>
  <c r="J1286" i="2"/>
  <c r="I1286" i="2"/>
  <c r="H1286" i="2"/>
  <c r="F1286" i="2"/>
  <c r="J1282" i="2"/>
  <c r="I1282" i="2"/>
  <c r="H1282" i="2"/>
  <c r="F1282" i="2"/>
  <c r="J1281" i="2"/>
  <c r="I1281" i="2"/>
  <c r="H1281" i="2"/>
  <c r="F1281" i="2"/>
  <c r="J1279" i="2"/>
  <c r="I1279" i="2"/>
  <c r="H1279" i="2"/>
  <c r="F1279" i="2"/>
  <c r="J1278" i="2"/>
  <c r="I1278" i="2"/>
  <c r="H1278" i="2"/>
  <c r="F1278" i="2"/>
  <c r="J1277" i="2"/>
  <c r="I1277" i="2"/>
  <c r="H1277" i="2"/>
  <c r="F1277" i="2"/>
  <c r="J1276" i="2"/>
  <c r="I1276" i="2"/>
  <c r="H1276" i="2"/>
  <c r="F1276" i="2"/>
  <c r="J1275" i="2"/>
  <c r="I1275" i="2"/>
  <c r="H1275" i="2"/>
  <c r="F1275" i="2"/>
  <c r="J1272" i="2"/>
  <c r="I1272" i="2"/>
  <c r="H1272" i="2"/>
  <c r="F1272" i="2"/>
  <c r="J1271" i="2"/>
  <c r="I1271" i="2"/>
  <c r="H1271" i="2"/>
  <c r="F1271" i="2"/>
  <c r="J1270" i="2"/>
  <c r="I1270" i="2"/>
  <c r="H1270" i="2"/>
  <c r="H1269" i="2" s="1"/>
  <c r="F1270" i="2"/>
  <c r="J1269" i="2"/>
  <c r="I1269" i="2"/>
  <c r="F1269" i="2"/>
  <c r="J1267" i="2"/>
  <c r="I1267" i="2"/>
  <c r="H1267" i="2"/>
  <c r="F1267" i="2"/>
  <c r="J1266" i="2"/>
  <c r="I1266" i="2"/>
  <c r="H1266" i="2"/>
  <c r="F1266" i="2"/>
  <c r="J1265" i="2"/>
  <c r="I1265" i="2"/>
  <c r="H1265" i="2"/>
  <c r="H1264" i="2" s="1"/>
  <c r="F1265" i="2"/>
  <c r="F1264" i="2" s="1"/>
  <c r="F1263" i="2" s="1"/>
  <c r="J1264" i="2"/>
  <c r="I1264" i="2"/>
  <c r="J1261" i="2"/>
  <c r="I1261" i="2"/>
  <c r="H1261" i="2"/>
  <c r="F1261" i="2"/>
  <c r="J1260" i="2"/>
  <c r="I1260" i="2"/>
  <c r="H1260" i="2"/>
  <c r="H1259" i="2" s="1"/>
  <c r="F1260" i="2"/>
  <c r="F1259" i="2" s="1"/>
  <c r="J1259" i="2"/>
  <c r="I1259" i="2"/>
  <c r="J1257" i="2"/>
  <c r="I1257" i="2"/>
  <c r="H1257" i="2"/>
  <c r="H1256" i="2" s="1"/>
  <c r="H1255" i="2" s="1"/>
  <c r="H1254" i="2" s="1"/>
  <c r="H1253" i="2" s="1"/>
  <c r="F1257" i="2"/>
  <c r="F1256" i="2" s="1"/>
  <c r="F1255" i="2" s="1"/>
  <c r="F1254" i="2" s="1"/>
  <c r="F1253" i="2" s="1"/>
  <c r="J1256" i="2"/>
  <c r="J1255" i="2" s="1"/>
  <c r="J1254" i="2" s="1"/>
  <c r="J1253" i="2" s="1"/>
  <c r="I1256" i="2"/>
  <c r="I1255" i="2" s="1"/>
  <c r="I1254" i="2" s="1"/>
  <c r="I1253" i="2" s="1"/>
  <c r="J1251" i="2"/>
  <c r="I1251" i="2"/>
  <c r="H1251" i="2"/>
  <c r="F1251" i="2"/>
  <c r="J1250" i="2"/>
  <c r="I1250" i="2"/>
  <c r="H1250" i="2"/>
  <c r="F1250" i="2"/>
  <c r="J1249" i="2"/>
  <c r="I1249" i="2"/>
  <c r="H1249" i="2"/>
  <c r="F1249" i="2"/>
  <c r="J1248" i="2"/>
  <c r="I1248" i="2"/>
  <c r="H1248" i="2"/>
  <c r="F1248" i="2"/>
  <c r="J1244" i="2"/>
  <c r="I1244" i="2"/>
  <c r="H1244" i="2"/>
  <c r="H1243" i="2" s="1"/>
  <c r="H1242" i="2" s="1"/>
  <c r="H1241" i="2" s="1"/>
  <c r="F1244" i="2"/>
  <c r="F1243" i="2" s="1"/>
  <c r="F1242" i="2" s="1"/>
  <c r="F1241" i="2" s="1"/>
  <c r="J1243" i="2"/>
  <c r="J1242" i="2" s="1"/>
  <c r="J1241" i="2" s="1"/>
  <c r="I1243" i="2"/>
  <c r="I1242" i="2" s="1"/>
  <c r="I1241" i="2" s="1"/>
  <c r="J1239" i="2"/>
  <c r="I1239" i="2"/>
  <c r="H1239" i="2"/>
  <c r="H1238" i="2" s="1"/>
  <c r="F1239" i="2"/>
  <c r="F1238" i="2" s="1"/>
  <c r="J1238" i="2"/>
  <c r="I1238" i="2"/>
  <c r="J1236" i="2"/>
  <c r="I1236" i="2"/>
  <c r="H1236" i="2"/>
  <c r="H1235" i="2" s="1"/>
  <c r="F1236" i="2"/>
  <c r="J1235" i="2"/>
  <c r="I1235" i="2"/>
  <c r="F1235" i="2"/>
  <c r="J1233" i="2"/>
  <c r="I1233" i="2"/>
  <c r="H1233" i="2"/>
  <c r="F1233" i="2"/>
  <c r="J1232" i="2"/>
  <c r="I1232" i="2"/>
  <c r="H1232" i="2"/>
  <c r="F1232" i="2"/>
  <c r="J1230" i="2"/>
  <c r="I1230" i="2"/>
  <c r="H1230" i="2"/>
  <c r="F1230" i="2"/>
  <c r="J1229" i="2"/>
  <c r="I1229" i="2"/>
  <c r="H1229" i="2"/>
  <c r="F1229" i="2"/>
  <c r="J1225" i="2"/>
  <c r="I1225" i="2"/>
  <c r="H1225" i="2"/>
  <c r="F1225" i="2"/>
  <c r="J1223" i="2"/>
  <c r="I1223" i="2"/>
  <c r="H1223" i="2"/>
  <c r="F1223" i="2"/>
  <c r="J1222" i="2"/>
  <c r="I1222" i="2"/>
  <c r="H1222" i="2"/>
  <c r="F1222" i="2"/>
  <c r="J1219" i="2"/>
  <c r="I1219" i="2"/>
  <c r="H1219" i="2"/>
  <c r="F1219" i="2"/>
  <c r="J1215" i="2"/>
  <c r="I1215" i="2"/>
  <c r="I1214" i="2" s="1"/>
  <c r="H1215" i="2"/>
  <c r="F1215" i="2"/>
  <c r="F1214" i="2" s="1"/>
  <c r="F1213" i="2" s="1"/>
  <c r="F1212" i="2" s="1"/>
  <c r="F1211" i="2" s="1"/>
  <c r="H1214" i="2"/>
  <c r="H1213" i="2" s="1"/>
  <c r="H1212" i="2" s="1"/>
  <c r="H1211" i="2" s="1"/>
  <c r="I1213" i="2"/>
  <c r="I1212" i="2" s="1"/>
  <c r="I1211" i="2" s="1"/>
  <c r="J1209" i="2"/>
  <c r="J1208" i="2" s="1"/>
  <c r="J1207" i="2" s="1"/>
  <c r="J1206" i="2" s="1"/>
  <c r="I1209" i="2"/>
  <c r="I1208" i="2" s="1"/>
  <c r="I1207" i="2" s="1"/>
  <c r="I1206" i="2" s="1"/>
  <c r="H1209" i="2"/>
  <c r="F1209" i="2"/>
  <c r="F1208" i="2" s="1"/>
  <c r="H1208" i="2"/>
  <c r="H1207" i="2" s="1"/>
  <c r="H1206" i="2" s="1"/>
  <c r="F1207" i="2"/>
  <c r="F1206" i="2" s="1"/>
  <c r="J1204" i="2"/>
  <c r="I1204" i="2"/>
  <c r="H1204" i="2"/>
  <c r="H1203" i="2" s="1"/>
  <c r="H1202" i="2" s="1"/>
  <c r="H1201" i="2" s="1"/>
  <c r="F1204" i="2"/>
  <c r="F1203" i="2" s="1"/>
  <c r="J1203" i="2"/>
  <c r="I1203" i="2"/>
  <c r="I1202" i="2" s="1"/>
  <c r="I1201" i="2" s="1"/>
  <c r="J1202" i="2"/>
  <c r="J1201" i="2" s="1"/>
  <c r="F1202" i="2"/>
  <c r="F1201" i="2" s="1"/>
  <c r="J1199" i="2"/>
  <c r="I1199" i="2"/>
  <c r="H1199" i="2"/>
  <c r="H1198" i="2" s="1"/>
  <c r="H1197" i="2" s="1"/>
  <c r="H1196" i="2" s="1"/>
  <c r="F1199" i="2"/>
  <c r="F1198" i="2" s="1"/>
  <c r="F1197" i="2" s="1"/>
  <c r="F1196" i="2" s="1"/>
  <c r="J1198" i="2"/>
  <c r="J1197" i="2" s="1"/>
  <c r="J1196" i="2" s="1"/>
  <c r="I1198" i="2"/>
  <c r="I1197" i="2" s="1"/>
  <c r="I1196" i="2" s="1"/>
  <c r="I1195" i="2"/>
  <c r="I1194" i="2" s="1"/>
  <c r="H1195" i="2"/>
  <c r="H1194" i="2" s="1"/>
  <c r="J1194" i="2"/>
  <c r="F1194" i="2"/>
  <c r="J1193" i="2"/>
  <c r="I1193" i="2"/>
  <c r="H1193" i="2"/>
  <c r="F1193" i="2"/>
  <c r="J1192" i="2"/>
  <c r="I1192" i="2"/>
  <c r="H1192" i="2"/>
  <c r="F1192" i="2"/>
  <c r="F1191" i="2" s="1"/>
  <c r="F1190" i="2" s="1"/>
  <c r="F1189" i="2" s="1"/>
  <c r="F1188" i="2" s="1"/>
  <c r="J1184" i="2"/>
  <c r="I1184" i="2"/>
  <c r="H1184" i="2"/>
  <c r="F1184" i="2"/>
  <c r="J1182" i="2"/>
  <c r="J1181" i="2" s="1"/>
  <c r="I1182" i="2"/>
  <c r="I1181" i="2" s="1"/>
  <c r="H1182" i="2"/>
  <c r="H1181" i="2" s="1"/>
  <c r="F1182" i="2"/>
  <c r="F1181" i="2" s="1"/>
  <c r="J1179" i="2"/>
  <c r="I1179" i="2"/>
  <c r="H1179" i="2"/>
  <c r="F1179" i="2"/>
  <c r="J1177" i="2"/>
  <c r="J1176" i="2" s="1"/>
  <c r="I1177" i="2"/>
  <c r="I1176" i="2" s="1"/>
  <c r="H1177" i="2"/>
  <c r="H1176" i="2" s="1"/>
  <c r="F1177" i="2"/>
  <c r="F1176" i="2" s="1"/>
  <c r="J1172" i="2"/>
  <c r="I1172" i="2"/>
  <c r="H1172" i="2"/>
  <c r="F1172" i="2"/>
  <c r="J1170" i="2"/>
  <c r="I1170" i="2"/>
  <c r="H1170" i="2"/>
  <c r="F1170" i="2"/>
  <c r="J1169" i="2"/>
  <c r="I1169" i="2"/>
  <c r="H1169" i="2"/>
  <c r="F1169" i="2"/>
  <c r="J1167" i="2"/>
  <c r="J1166" i="2" s="1"/>
  <c r="J1165" i="2" s="1"/>
  <c r="J1164" i="2" s="1"/>
  <c r="J1163" i="2" s="1"/>
  <c r="I1167" i="2"/>
  <c r="I1166" i="2" s="1"/>
  <c r="I1165" i="2" s="1"/>
  <c r="I1164" i="2" s="1"/>
  <c r="I1163" i="2" s="1"/>
  <c r="H1167" i="2"/>
  <c r="H1166" i="2" s="1"/>
  <c r="H1165" i="2" s="1"/>
  <c r="H1164" i="2" s="1"/>
  <c r="H1163" i="2" s="1"/>
  <c r="F1167" i="2"/>
  <c r="F1166" i="2" s="1"/>
  <c r="F1165" i="2" s="1"/>
  <c r="F1164" i="2" s="1"/>
  <c r="F1163" i="2" s="1"/>
  <c r="J1161" i="2"/>
  <c r="I1161" i="2"/>
  <c r="H1161" i="2"/>
  <c r="F1161" i="2"/>
  <c r="J1160" i="2"/>
  <c r="J1159" i="2" s="1"/>
  <c r="I1160" i="2"/>
  <c r="H1160" i="2"/>
  <c r="H1159" i="2" s="1"/>
  <c r="F1160" i="2"/>
  <c r="F1159" i="2" s="1"/>
  <c r="I1159" i="2"/>
  <c r="J1157" i="2"/>
  <c r="I1157" i="2"/>
  <c r="H1157" i="2"/>
  <c r="F1157" i="2"/>
  <c r="J1156" i="2"/>
  <c r="I1156" i="2"/>
  <c r="I1155" i="2" s="1"/>
  <c r="I1154" i="2" s="1"/>
  <c r="H1156" i="2"/>
  <c r="H1155" i="2" s="1"/>
  <c r="H1154" i="2" s="1"/>
  <c r="F1156" i="2"/>
  <c r="J1155" i="2"/>
  <c r="J1154" i="2" s="1"/>
  <c r="F1155" i="2"/>
  <c r="F1154" i="2" s="1"/>
  <c r="J1151" i="2"/>
  <c r="J1150" i="2" s="1"/>
  <c r="I1151" i="2"/>
  <c r="I1150" i="2" s="1"/>
  <c r="H1151" i="2"/>
  <c r="H1150" i="2" s="1"/>
  <c r="F1151" i="2"/>
  <c r="F1150" i="2" s="1"/>
  <c r="J1148" i="2"/>
  <c r="I1148" i="2"/>
  <c r="H1148" i="2"/>
  <c r="F1148" i="2"/>
  <c r="J1146" i="2"/>
  <c r="J1145" i="2" s="1"/>
  <c r="J1144" i="2" s="1"/>
  <c r="I1146" i="2"/>
  <c r="I1145" i="2" s="1"/>
  <c r="I1144" i="2" s="1"/>
  <c r="H1146" i="2"/>
  <c r="F1146" i="2"/>
  <c r="H1145" i="2"/>
  <c r="H1144" i="2" s="1"/>
  <c r="F1145" i="2"/>
  <c r="F1144" i="2" s="1"/>
  <c r="J1143" i="2"/>
  <c r="J1142" i="2" s="1"/>
  <c r="J1141" i="2" s="1"/>
  <c r="J1140" i="2" s="1"/>
  <c r="I1143" i="2"/>
  <c r="I1142" i="2" s="1"/>
  <c r="I1141" i="2" s="1"/>
  <c r="I1140" i="2" s="1"/>
  <c r="H1143" i="2"/>
  <c r="F1143" i="2"/>
  <c r="F1142" i="2" s="1"/>
  <c r="F1141" i="2" s="1"/>
  <c r="F1140" i="2" s="1"/>
  <c r="F1139" i="2" s="1"/>
  <c r="F1138" i="2" s="1"/>
  <c r="H1142" i="2"/>
  <c r="H1141" i="2" s="1"/>
  <c r="H1140" i="2" s="1"/>
  <c r="H1139" i="2" s="1"/>
  <c r="H1138" i="2" s="1"/>
  <c r="J1134" i="2"/>
  <c r="I1134" i="2"/>
  <c r="H1134" i="2"/>
  <c r="F1134" i="2"/>
  <c r="J1132" i="2"/>
  <c r="J1131" i="2" s="1"/>
  <c r="J1130" i="2" s="1"/>
  <c r="I1132" i="2"/>
  <c r="I1131" i="2" s="1"/>
  <c r="I1130" i="2" s="1"/>
  <c r="H1132" i="2"/>
  <c r="F1132" i="2"/>
  <c r="F1131" i="2" s="1"/>
  <c r="F1130" i="2" s="1"/>
  <c r="H1131" i="2"/>
  <c r="H1130" i="2" s="1"/>
  <c r="J1128" i="2"/>
  <c r="I1128" i="2"/>
  <c r="H1128" i="2"/>
  <c r="F1128" i="2"/>
  <c r="J1127" i="2"/>
  <c r="J1126" i="2" s="1"/>
  <c r="I1127" i="2"/>
  <c r="I1126" i="2" s="1"/>
  <c r="H1127" i="2"/>
  <c r="H1126" i="2" s="1"/>
  <c r="F1127" i="2"/>
  <c r="F1126" i="2" s="1"/>
  <c r="J1122" i="2"/>
  <c r="J1121" i="2" s="1"/>
  <c r="J1120" i="2" s="1"/>
  <c r="J1119" i="2" s="1"/>
  <c r="J1118" i="2" s="1"/>
  <c r="J1117" i="2" s="1"/>
  <c r="J1116" i="2" s="1"/>
  <c r="I1122" i="2"/>
  <c r="H1122" i="2"/>
  <c r="H1121" i="2" s="1"/>
  <c r="H1120" i="2" s="1"/>
  <c r="H1119" i="2" s="1"/>
  <c r="H1118" i="2" s="1"/>
  <c r="H1117" i="2" s="1"/>
  <c r="H1116" i="2" s="1"/>
  <c r="F1122" i="2"/>
  <c r="F1121" i="2" s="1"/>
  <c r="F1120" i="2" s="1"/>
  <c r="F1119" i="2" s="1"/>
  <c r="F1118" i="2" s="1"/>
  <c r="F1117" i="2" s="1"/>
  <c r="F1116" i="2" s="1"/>
  <c r="I1121" i="2"/>
  <c r="I1120" i="2" s="1"/>
  <c r="I1119" i="2" s="1"/>
  <c r="I1118" i="2" s="1"/>
  <c r="I1117" i="2" s="1"/>
  <c r="I1116" i="2" s="1"/>
  <c r="J1114" i="2"/>
  <c r="I1114" i="2"/>
  <c r="H1114" i="2"/>
  <c r="F1114" i="2"/>
  <c r="J1112" i="2"/>
  <c r="J1111" i="2" s="1"/>
  <c r="J1110" i="2" s="1"/>
  <c r="J1109" i="2" s="1"/>
  <c r="J1108" i="2" s="1"/>
  <c r="I1112" i="2"/>
  <c r="I1111" i="2" s="1"/>
  <c r="I1110" i="2" s="1"/>
  <c r="I1109" i="2" s="1"/>
  <c r="I1108" i="2" s="1"/>
  <c r="H1112" i="2"/>
  <c r="H1111" i="2" s="1"/>
  <c r="H1110" i="2" s="1"/>
  <c r="H1109" i="2" s="1"/>
  <c r="H1108" i="2" s="1"/>
  <c r="F1112" i="2"/>
  <c r="F1111" i="2" s="1"/>
  <c r="F1110" i="2" s="1"/>
  <c r="F1109" i="2" s="1"/>
  <c r="F1108" i="2" s="1"/>
  <c r="J1106" i="2"/>
  <c r="J1105" i="2" s="1"/>
  <c r="I1106" i="2"/>
  <c r="I1105" i="2" s="1"/>
  <c r="H1106" i="2"/>
  <c r="H1105" i="2" s="1"/>
  <c r="F1106" i="2"/>
  <c r="F1105" i="2" s="1"/>
  <c r="J1103" i="2"/>
  <c r="J1102" i="2" s="1"/>
  <c r="I1103" i="2"/>
  <c r="I1102" i="2" s="1"/>
  <c r="I1101" i="2" s="1"/>
  <c r="I1100" i="2" s="1"/>
  <c r="I1099" i="2" s="1"/>
  <c r="H1103" i="2"/>
  <c r="H1102" i="2" s="1"/>
  <c r="F1103" i="2"/>
  <c r="F1102" i="2" s="1"/>
  <c r="J1097" i="2"/>
  <c r="I1097" i="2"/>
  <c r="H1097" i="2"/>
  <c r="F1097" i="2"/>
  <c r="J1096" i="2"/>
  <c r="J1095" i="2" s="1"/>
  <c r="F1096" i="2"/>
  <c r="F1095" i="2" s="1"/>
  <c r="I1095" i="2"/>
  <c r="H1095" i="2"/>
  <c r="J1093" i="2"/>
  <c r="I1093" i="2"/>
  <c r="H1093" i="2"/>
  <c r="F1093" i="2"/>
  <c r="J1085" i="2"/>
  <c r="I1085" i="2"/>
  <c r="H1085" i="2"/>
  <c r="F1085" i="2"/>
  <c r="J1084" i="2"/>
  <c r="I1084" i="2"/>
  <c r="H1084" i="2"/>
  <c r="F1084" i="2"/>
  <c r="J1082" i="2"/>
  <c r="I1082" i="2"/>
  <c r="H1082" i="2"/>
  <c r="H1081" i="2" s="1"/>
  <c r="F1082" i="2"/>
  <c r="F1081" i="2" s="1"/>
  <c r="F1080" i="2" s="1"/>
  <c r="F1079" i="2" s="1"/>
  <c r="F1078" i="2" s="1"/>
  <c r="F1077" i="2" s="1"/>
  <c r="J1081" i="2"/>
  <c r="I1081" i="2"/>
  <c r="I1080" i="2" s="1"/>
  <c r="I1079" i="2" s="1"/>
  <c r="I1078" i="2" s="1"/>
  <c r="I1077" i="2" s="1"/>
  <c r="J1080" i="2"/>
  <c r="J1079" i="2" s="1"/>
  <c r="J1078" i="2" s="1"/>
  <c r="J1077" i="2" s="1"/>
  <c r="J1075" i="2"/>
  <c r="I1075" i="2"/>
  <c r="H1075" i="2"/>
  <c r="G1075" i="2"/>
  <c r="G1068" i="2" s="1"/>
  <c r="G1067" i="2" s="1"/>
  <c r="G1066" i="2" s="1"/>
  <c r="G1065" i="2" s="1"/>
  <c r="G1064" i="2" s="1"/>
  <c r="G1063" i="2" s="1"/>
  <c r="G676" i="2" s="1"/>
  <c r="F1075" i="2"/>
  <c r="J1073" i="2"/>
  <c r="I1073" i="2"/>
  <c r="H1073" i="2"/>
  <c r="F1073" i="2"/>
  <c r="J1072" i="2"/>
  <c r="I1072" i="2"/>
  <c r="I1071" i="2" s="1"/>
  <c r="H1072" i="2"/>
  <c r="H1071" i="2" s="1"/>
  <c r="F1072" i="2"/>
  <c r="F1071" i="2" s="1"/>
  <c r="J1071" i="2"/>
  <c r="J1069" i="2"/>
  <c r="I1069" i="2"/>
  <c r="H1069" i="2"/>
  <c r="F1069" i="2"/>
  <c r="J1061" i="2"/>
  <c r="I1061" i="2"/>
  <c r="H1061" i="2"/>
  <c r="F1061" i="2"/>
  <c r="J1059" i="2"/>
  <c r="I1059" i="2"/>
  <c r="H1059" i="2"/>
  <c r="F1059" i="2"/>
  <c r="J1057" i="2"/>
  <c r="I1057" i="2"/>
  <c r="I1056" i="2" s="1"/>
  <c r="H1057" i="2"/>
  <c r="F1057" i="2"/>
  <c r="J1056" i="2"/>
  <c r="H1056" i="2"/>
  <c r="J1054" i="2"/>
  <c r="I1054" i="2"/>
  <c r="H1054" i="2"/>
  <c r="F1054" i="2"/>
  <c r="J1051" i="2"/>
  <c r="I1051" i="2"/>
  <c r="H1051" i="2"/>
  <c r="F1051" i="2"/>
  <c r="J1049" i="2"/>
  <c r="I1049" i="2"/>
  <c r="I1048" i="2" s="1"/>
  <c r="H1049" i="2"/>
  <c r="F1049" i="2"/>
  <c r="H1048" i="2"/>
  <c r="F1048" i="2"/>
  <c r="J1045" i="2"/>
  <c r="I1045" i="2"/>
  <c r="H1045" i="2"/>
  <c r="F1045" i="2"/>
  <c r="J1044" i="2"/>
  <c r="J1042" i="2" s="1"/>
  <c r="I1044" i="2"/>
  <c r="I1042" i="2" s="1"/>
  <c r="H1044" i="2"/>
  <c r="F1044" i="2"/>
  <c r="F1042" i="2" s="1"/>
  <c r="H1042" i="2"/>
  <c r="J1041" i="2"/>
  <c r="J1040" i="2" s="1"/>
  <c r="F1041" i="2"/>
  <c r="F1040" i="2" s="1"/>
  <c r="I1040" i="2"/>
  <c r="H1040" i="2"/>
  <c r="J1037" i="2"/>
  <c r="I1037" i="2"/>
  <c r="H1037" i="2"/>
  <c r="F1037" i="2"/>
  <c r="J1032" i="2"/>
  <c r="J1031" i="2" s="1"/>
  <c r="I1032" i="2"/>
  <c r="I1031" i="2" s="1"/>
  <c r="H1032" i="2"/>
  <c r="H1031" i="2" s="1"/>
  <c r="F1032" i="2"/>
  <c r="F1031" i="2" s="1"/>
  <c r="J1028" i="2"/>
  <c r="I1028" i="2"/>
  <c r="I1027" i="2" s="1"/>
  <c r="H1028" i="2"/>
  <c r="H1027" i="2" s="1"/>
  <c r="F1028" i="2"/>
  <c r="F1027" i="2" s="1"/>
  <c r="J1027" i="2"/>
  <c r="J1025" i="2"/>
  <c r="I1025" i="2"/>
  <c r="H1025" i="2"/>
  <c r="F1025" i="2"/>
  <c r="J1022" i="2"/>
  <c r="I1022" i="2"/>
  <c r="H1022" i="2"/>
  <c r="F1022" i="2"/>
  <c r="J1020" i="2"/>
  <c r="I1020" i="2"/>
  <c r="H1020" i="2"/>
  <c r="F1020" i="2"/>
  <c r="J1019" i="2"/>
  <c r="I1019" i="2"/>
  <c r="I1018" i="2" s="1"/>
  <c r="H1019" i="2"/>
  <c r="H1018" i="2" s="1"/>
  <c r="J1018" i="2"/>
  <c r="J1017" i="2" s="1"/>
  <c r="J1015" i="2"/>
  <c r="I1015" i="2"/>
  <c r="H1015" i="2"/>
  <c r="F1015" i="2"/>
  <c r="J1012" i="2"/>
  <c r="I1012" i="2"/>
  <c r="H1012" i="2"/>
  <c r="F1012" i="2"/>
  <c r="J1011" i="2"/>
  <c r="J1010" i="2" s="1"/>
  <c r="J1009" i="2" s="1"/>
  <c r="J1008" i="2" s="1"/>
  <c r="J1007" i="2" s="1"/>
  <c r="J1006" i="2" s="1"/>
  <c r="F1011" i="2"/>
  <c r="F1010" i="2" s="1"/>
  <c r="I1010" i="2"/>
  <c r="H1010" i="2"/>
  <c r="J1004" i="2"/>
  <c r="I1004" i="2"/>
  <c r="H1004" i="2"/>
  <c r="F1004" i="2"/>
  <c r="F1003" i="2" s="1"/>
  <c r="F1002" i="2" s="1"/>
  <c r="F1001" i="2" s="1"/>
  <c r="F1000" i="2" s="1"/>
  <c r="J1003" i="2"/>
  <c r="J1002" i="2" s="1"/>
  <c r="J1001" i="2" s="1"/>
  <c r="J1000" i="2" s="1"/>
  <c r="I1003" i="2"/>
  <c r="H1003" i="2"/>
  <c r="I1002" i="2"/>
  <c r="I1001" i="2" s="1"/>
  <c r="I1000" i="2" s="1"/>
  <c r="H1002" i="2"/>
  <c r="H1001" i="2" s="1"/>
  <c r="H1000" i="2" s="1"/>
  <c r="J997" i="2"/>
  <c r="I997" i="2"/>
  <c r="H997" i="2"/>
  <c r="F997" i="2"/>
  <c r="F996" i="2" s="1"/>
  <c r="F995" i="2" s="1"/>
  <c r="J996" i="2"/>
  <c r="J995" i="2" s="1"/>
  <c r="I996" i="2"/>
  <c r="I995" i="2" s="1"/>
  <c r="H996" i="2"/>
  <c r="H995" i="2" s="1"/>
  <c r="J993" i="2"/>
  <c r="I993" i="2"/>
  <c r="I992" i="2" s="1"/>
  <c r="H993" i="2"/>
  <c r="H992" i="2" s="1"/>
  <c r="F993" i="2"/>
  <c r="F992" i="2" s="1"/>
  <c r="J992" i="2"/>
  <c r="J990" i="2"/>
  <c r="I990" i="2"/>
  <c r="H990" i="2"/>
  <c r="F990" i="2"/>
  <c r="J988" i="2"/>
  <c r="I988" i="2"/>
  <c r="H988" i="2"/>
  <c r="F988" i="2"/>
  <c r="J986" i="2"/>
  <c r="I986" i="2"/>
  <c r="H986" i="2"/>
  <c r="H985" i="2" s="1"/>
  <c r="F986" i="2"/>
  <c r="F985" i="2" s="1"/>
  <c r="J985" i="2"/>
  <c r="I985" i="2"/>
  <c r="J983" i="2"/>
  <c r="I983" i="2"/>
  <c r="H983" i="2"/>
  <c r="F983" i="2"/>
  <c r="J982" i="2"/>
  <c r="I982" i="2"/>
  <c r="H982" i="2"/>
  <c r="F982" i="2"/>
  <c r="J980" i="2"/>
  <c r="J979" i="2" s="1"/>
  <c r="I980" i="2"/>
  <c r="H980" i="2"/>
  <c r="H979" i="2" s="1"/>
  <c r="F980" i="2"/>
  <c r="F979" i="2" s="1"/>
  <c r="I979" i="2"/>
  <c r="J978" i="2"/>
  <c r="I978" i="2"/>
  <c r="I975" i="2" s="1"/>
  <c r="H978" i="2"/>
  <c r="F978" i="2"/>
  <c r="J977" i="2"/>
  <c r="J975" i="2" s="1"/>
  <c r="F977" i="2"/>
  <c r="H975" i="2"/>
  <c r="J973" i="2"/>
  <c r="I973" i="2"/>
  <c r="H973" i="2"/>
  <c r="F973" i="2"/>
  <c r="J971" i="2"/>
  <c r="I971" i="2"/>
  <c r="H971" i="2"/>
  <c r="F971" i="2"/>
  <c r="J970" i="2"/>
  <c r="J969" i="2" s="1"/>
  <c r="F970" i="2"/>
  <c r="F969" i="2" s="1"/>
  <c r="I969" i="2"/>
  <c r="H969" i="2"/>
  <c r="J967" i="2"/>
  <c r="I967" i="2"/>
  <c r="H967" i="2"/>
  <c r="F967" i="2"/>
  <c r="J963" i="2"/>
  <c r="I963" i="2"/>
  <c r="H963" i="2"/>
  <c r="F963" i="2"/>
  <c r="J961" i="2"/>
  <c r="I961" i="2"/>
  <c r="H961" i="2"/>
  <c r="H960" i="2" s="1"/>
  <c r="H959" i="2" s="1"/>
  <c r="F961" i="2"/>
  <c r="F960" i="2" s="1"/>
  <c r="F959" i="2" s="1"/>
  <c r="J960" i="2"/>
  <c r="I960" i="2"/>
  <c r="I959" i="2" s="1"/>
  <c r="J959" i="2"/>
  <c r="J957" i="2"/>
  <c r="I957" i="2"/>
  <c r="H957" i="2"/>
  <c r="F957" i="2"/>
  <c r="F956" i="2" s="1"/>
  <c r="F955" i="2" s="1"/>
  <c r="J956" i="2"/>
  <c r="J955" i="2" s="1"/>
  <c r="I956" i="2"/>
  <c r="I955" i="2" s="1"/>
  <c r="H956" i="2"/>
  <c r="H955" i="2" s="1"/>
  <c r="J953" i="2"/>
  <c r="I953" i="2"/>
  <c r="H953" i="2"/>
  <c r="F953" i="2"/>
  <c r="J951" i="2"/>
  <c r="I951" i="2"/>
  <c r="H951" i="2"/>
  <c r="H950" i="2" s="1"/>
  <c r="F951" i="2"/>
  <c r="F950" i="2" s="1"/>
  <c r="J950" i="2"/>
  <c r="I950" i="2"/>
  <c r="J946" i="2"/>
  <c r="I946" i="2"/>
  <c r="H946" i="2"/>
  <c r="H945" i="2" s="1"/>
  <c r="F946" i="2"/>
  <c r="F945" i="2" s="1"/>
  <c r="J945" i="2"/>
  <c r="I945" i="2"/>
  <c r="J943" i="2"/>
  <c r="I943" i="2"/>
  <c r="H943" i="2"/>
  <c r="F943" i="2"/>
  <c r="J941" i="2"/>
  <c r="I941" i="2"/>
  <c r="H941" i="2"/>
  <c r="F941" i="2"/>
  <c r="J939" i="2"/>
  <c r="I939" i="2"/>
  <c r="H939" i="2"/>
  <c r="F939" i="2"/>
  <c r="F938" i="2" s="1"/>
  <c r="F937" i="2" s="1"/>
  <c r="F936" i="2" s="1"/>
  <c r="J938" i="2"/>
  <c r="J937" i="2" s="1"/>
  <c r="J936" i="2" s="1"/>
  <c r="I938" i="2"/>
  <c r="H938" i="2"/>
  <c r="H937" i="2" s="1"/>
  <c r="H936" i="2" s="1"/>
  <c r="I937" i="2"/>
  <c r="I936" i="2" s="1"/>
  <c r="G935" i="2"/>
  <c r="J933" i="2"/>
  <c r="I933" i="2"/>
  <c r="I932" i="2" s="1"/>
  <c r="H933" i="2"/>
  <c r="F933" i="2"/>
  <c r="F932" i="2" s="1"/>
  <c r="J932" i="2"/>
  <c r="H932" i="2"/>
  <c r="J930" i="2"/>
  <c r="J929" i="2" s="1"/>
  <c r="I930" i="2"/>
  <c r="I929" i="2" s="1"/>
  <c r="H930" i="2"/>
  <c r="F930" i="2"/>
  <c r="H929" i="2"/>
  <c r="F929" i="2"/>
  <c r="J926" i="2"/>
  <c r="I926" i="2"/>
  <c r="H926" i="2"/>
  <c r="F926" i="2"/>
  <c r="J924" i="2"/>
  <c r="I924" i="2"/>
  <c r="I923" i="2" s="1"/>
  <c r="H924" i="2"/>
  <c r="H923" i="2" s="1"/>
  <c r="F924" i="2"/>
  <c r="F923" i="2" s="1"/>
  <c r="J923" i="2"/>
  <c r="J921" i="2"/>
  <c r="I921" i="2"/>
  <c r="H921" i="2"/>
  <c r="F921" i="2"/>
  <c r="J919" i="2"/>
  <c r="I919" i="2"/>
  <c r="I918" i="2" s="1"/>
  <c r="H919" i="2"/>
  <c r="H918" i="2" s="1"/>
  <c r="F919" i="2"/>
  <c r="F918" i="2" s="1"/>
  <c r="J918" i="2"/>
  <c r="J916" i="2"/>
  <c r="I916" i="2"/>
  <c r="H916" i="2"/>
  <c r="F916" i="2"/>
  <c r="J914" i="2"/>
  <c r="I914" i="2"/>
  <c r="H914" i="2"/>
  <c r="F914" i="2"/>
  <c r="J912" i="2"/>
  <c r="I912" i="2"/>
  <c r="H912" i="2"/>
  <c r="H911" i="2" s="1"/>
  <c r="F912" i="2"/>
  <c r="F911" i="2" s="1"/>
  <c r="J911" i="2"/>
  <c r="I911" i="2"/>
  <c r="I910" i="2" s="1"/>
  <c r="J908" i="2"/>
  <c r="I908" i="2"/>
  <c r="H908" i="2"/>
  <c r="F908" i="2"/>
  <c r="J905" i="2"/>
  <c r="I905" i="2"/>
  <c r="H905" i="2"/>
  <c r="F905" i="2"/>
  <c r="J903" i="2"/>
  <c r="J902" i="2" s="1"/>
  <c r="I903" i="2"/>
  <c r="H903" i="2"/>
  <c r="H902" i="2" s="1"/>
  <c r="F903" i="2"/>
  <c r="F902" i="2" s="1"/>
  <c r="I902" i="2"/>
  <c r="J899" i="2"/>
  <c r="J897" i="2" s="1"/>
  <c r="F899" i="2"/>
  <c r="F897" i="2" s="1"/>
  <c r="I897" i="2"/>
  <c r="H897" i="2"/>
  <c r="J895" i="2"/>
  <c r="I895" i="2"/>
  <c r="H895" i="2"/>
  <c r="F895" i="2"/>
  <c r="J893" i="2"/>
  <c r="I893" i="2"/>
  <c r="H893" i="2"/>
  <c r="F893" i="2"/>
  <c r="J892" i="2"/>
  <c r="J891" i="2" s="1"/>
  <c r="F892" i="2"/>
  <c r="F891" i="2" s="1"/>
  <c r="I891" i="2"/>
  <c r="H891" i="2"/>
  <c r="J889" i="2"/>
  <c r="I889" i="2"/>
  <c r="H889" i="2"/>
  <c r="F889" i="2"/>
  <c r="J885" i="2"/>
  <c r="I885" i="2"/>
  <c r="I884" i="2" s="1"/>
  <c r="I883" i="2" s="1"/>
  <c r="H885" i="2"/>
  <c r="H884" i="2" s="1"/>
  <c r="H883" i="2" s="1"/>
  <c r="F885" i="2"/>
  <c r="F884" i="2" s="1"/>
  <c r="F883" i="2" s="1"/>
  <c r="J884" i="2"/>
  <c r="J883" i="2" s="1"/>
  <c r="J878" i="2"/>
  <c r="I878" i="2"/>
  <c r="H878" i="2"/>
  <c r="F878" i="2"/>
  <c r="F877" i="2" s="1"/>
  <c r="F876" i="2" s="1"/>
  <c r="F875" i="2" s="1"/>
  <c r="F874" i="2" s="1"/>
  <c r="J872" i="2"/>
  <c r="I872" i="2"/>
  <c r="H872" i="2"/>
  <c r="F872" i="2"/>
  <c r="J871" i="2"/>
  <c r="I871" i="2"/>
  <c r="H871" i="2"/>
  <c r="H870" i="2" s="1"/>
  <c r="F871" i="2"/>
  <c r="F870" i="2" s="1"/>
  <c r="J870" i="2"/>
  <c r="I870" i="2"/>
  <c r="J868" i="2"/>
  <c r="J867" i="2" s="1"/>
  <c r="J866" i="2" s="1"/>
  <c r="J865" i="2" s="1"/>
  <c r="I868" i="2"/>
  <c r="I867" i="2" s="1"/>
  <c r="I866" i="2" s="1"/>
  <c r="I865" i="2" s="1"/>
  <c r="H868" i="2"/>
  <c r="H867" i="2" s="1"/>
  <c r="F868" i="2"/>
  <c r="F867" i="2" s="1"/>
  <c r="J863" i="2"/>
  <c r="I863" i="2"/>
  <c r="H863" i="2"/>
  <c r="H862" i="2" s="1"/>
  <c r="H861" i="2" s="1"/>
  <c r="H860" i="2" s="1"/>
  <c r="H859" i="2" s="1"/>
  <c r="F863" i="2"/>
  <c r="F862" i="2" s="1"/>
  <c r="F861" i="2" s="1"/>
  <c r="F860" i="2" s="1"/>
  <c r="F859" i="2" s="1"/>
  <c r="J862" i="2"/>
  <c r="J861" i="2" s="1"/>
  <c r="J860" i="2" s="1"/>
  <c r="J859" i="2" s="1"/>
  <c r="I862" i="2"/>
  <c r="I861" i="2" s="1"/>
  <c r="I860" i="2" s="1"/>
  <c r="I859" i="2" s="1"/>
  <c r="J858" i="2"/>
  <c r="I858" i="2"/>
  <c r="H858" i="2"/>
  <c r="F858" i="2"/>
  <c r="J857" i="2"/>
  <c r="I857" i="2"/>
  <c r="H857" i="2"/>
  <c r="F857" i="2"/>
  <c r="J855" i="2"/>
  <c r="I855" i="2"/>
  <c r="H855" i="2"/>
  <c r="F855" i="2"/>
  <c r="J853" i="2"/>
  <c r="I853" i="2"/>
  <c r="I852" i="2" s="1"/>
  <c r="H853" i="2"/>
  <c r="H852" i="2" s="1"/>
  <c r="F853" i="2"/>
  <c r="J852" i="2"/>
  <c r="F852" i="2"/>
  <c r="J850" i="2"/>
  <c r="I850" i="2"/>
  <c r="H850" i="2"/>
  <c r="F850" i="2"/>
  <c r="J848" i="2"/>
  <c r="I848" i="2"/>
  <c r="H848" i="2"/>
  <c r="F848" i="2"/>
  <c r="J846" i="2"/>
  <c r="I846" i="2"/>
  <c r="I845" i="2" s="1"/>
  <c r="H846" i="2"/>
  <c r="H845" i="2" s="1"/>
  <c r="F846" i="2"/>
  <c r="F845" i="2" s="1"/>
  <c r="J845" i="2"/>
  <c r="J843" i="2"/>
  <c r="I843" i="2"/>
  <c r="H843" i="2"/>
  <c r="F843" i="2"/>
  <c r="J841" i="2"/>
  <c r="I841" i="2"/>
  <c r="H841" i="2"/>
  <c r="F841" i="2"/>
  <c r="J840" i="2"/>
  <c r="I840" i="2"/>
  <c r="H840" i="2"/>
  <c r="F840" i="2"/>
  <c r="J837" i="2"/>
  <c r="J836" i="2" s="1"/>
  <c r="I837" i="2"/>
  <c r="H837" i="2"/>
  <c r="H836" i="2" s="1"/>
  <c r="F837" i="2"/>
  <c r="F836" i="2" s="1"/>
  <c r="I836" i="2"/>
  <c r="J834" i="2"/>
  <c r="I834" i="2"/>
  <c r="H834" i="2"/>
  <c r="F834" i="2"/>
  <c r="J832" i="2"/>
  <c r="I832" i="2"/>
  <c r="H832" i="2"/>
  <c r="F832" i="2"/>
  <c r="J831" i="2"/>
  <c r="F831" i="2"/>
  <c r="J830" i="2"/>
  <c r="I830" i="2"/>
  <c r="H830" i="2"/>
  <c r="F830" i="2"/>
  <c r="J829" i="2"/>
  <c r="J828" i="2" s="1"/>
  <c r="J827" i="2" s="1"/>
  <c r="F829" i="2"/>
  <c r="F828" i="2" s="1"/>
  <c r="F827" i="2" s="1"/>
  <c r="I828" i="2"/>
  <c r="H828" i="2"/>
  <c r="J825" i="2"/>
  <c r="I825" i="2"/>
  <c r="H825" i="2"/>
  <c r="F825" i="2"/>
  <c r="F824" i="2" s="1"/>
  <c r="J824" i="2"/>
  <c r="I824" i="2"/>
  <c r="H824" i="2"/>
  <c r="J822" i="2"/>
  <c r="I822" i="2"/>
  <c r="H822" i="2"/>
  <c r="F822" i="2"/>
  <c r="J820" i="2"/>
  <c r="I820" i="2"/>
  <c r="H820" i="2"/>
  <c r="F820" i="2"/>
  <c r="F819" i="2" s="1"/>
  <c r="J819" i="2"/>
  <c r="I819" i="2"/>
  <c r="H819" i="2"/>
  <c r="J817" i="2"/>
  <c r="I817" i="2"/>
  <c r="H817" i="2"/>
  <c r="F817" i="2"/>
  <c r="J815" i="2"/>
  <c r="I815" i="2"/>
  <c r="H815" i="2"/>
  <c r="F815" i="2"/>
  <c r="J813" i="2"/>
  <c r="J812" i="2" s="1"/>
  <c r="I813" i="2"/>
  <c r="I812" i="2" s="1"/>
  <c r="H813" i="2"/>
  <c r="H812" i="2" s="1"/>
  <c r="F813" i="2"/>
  <c r="F812" i="2" s="1"/>
  <c r="I811" i="2"/>
  <c r="I809" i="2" s="1"/>
  <c r="H811" i="2"/>
  <c r="H809" i="2" s="1"/>
  <c r="J810" i="2"/>
  <c r="J809" i="2" s="1"/>
  <c r="F810" i="2"/>
  <c r="F809" i="2" s="1"/>
  <c r="J807" i="2"/>
  <c r="I807" i="2"/>
  <c r="H807" i="2"/>
  <c r="F807" i="2"/>
  <c r="J805" i="2"/>
  <c r="I805" i="2"/>
  <c r="H805" i="2"/>
  <c r="F805" i="2"/>
  <c r="J803" i="2"/>
  <c r="I803" i="2"/>
  <c r="H803" i="2"/>
  <c r="F803" i="2"/>
  <c r="J800" i="2"/>
  <c r="J799" i="2" s="1"/>
  <c r="I800" i="2"/>
  <c r="I799" i="2" s="1"/>
  <c r="H800" i="2"/>
  <c r="F800" i="2"/>
  <c r="F799" i="2" s="1"/>
  <c r="H799" i="2"/>
  <c r="J797" i="2"/>
  <c r="I797" i="2"/>
  <c r="H797" i="2"/>
  <c r="F797" i="2"/>
  <c r="J795" i="2"/>
  <c r="I795" i="2"/>
  <c r="H795" i="2"/>
  <c r="F795" i="2"/>
  <c r="J793" i="2"/>
  <c r="J792" i="2" s="1"/>
  <c r="J791" i="2" s="1"/>
  <c r="I793" i="2"/>
  <c r="I792" i="2" s="1"/>
  <c r="I791" i="2" s="1"/>
  <c r="H793" i="2"/>
  <c r="H792" i="2" s="1"/>
  <c r="H791" i="2" s="1"/>
  <c r="F793" i="2"/>
  <c r="J787" i="2"/>
  <c r="I787" i="2"/>
  <c r="H787" i="2"/>
  <c r="F787" i="2"/>
  <c r="J781" i="2"/>
  <c r="I781" i="2"/>
  <c r="H781" i="2"/>
  <c r="H780" i="2" s="1"/>
  <c r="H779" i="2" s="1"/>
  <c r="H778" i="2" s="1"/>
  <c r="F781" i="2"/>
  <c r="F780" i="2" s="1"/>
  <c r="F779" i="2" s="1"/>
  <c r="F778" i="2" s="1"/>
  <c r="J780" i="2"/>
  <c r="J779" i="2" s="1"/>
  <c r="J778" i="2" s="1"/>
  <c r="I780" i="2"/>
  <c r="I779" i="2" s="1"/>
  <c r="I778" i="2" s="1"/>
  <c r="J775" i="2"/>
  <c r="J774" i="2" s="1"/>
  <c r="I775" i="2"/>
  <c r="I774" i="2" s="1"/>
  <c r="H775" i="2"/>
  <c r="F775" i="2"/>
  <c r="F774" i="2" s="1"/>
  <c r="H774" i="2"/>
  <c r="J772" i="2"/>
  <c r="I772" i="2"/>
  <c r="I771" i="2" s="1"/>
  <c r="I770" i="2" s="1"/>
  <c r="H772" i="2"/>
  <c r="F772" i="2"/>
  <c r="J768" i="2"/>
  <c r="I768" i="2"/>
  <c r="H768" i="2"/>
  <c r="F768" i="2"/>
  <c r="J766" i="2"/>
  <c r="I766" i="2"/>
  <c r="H766" i="2"/>
  <c r="H765" i="2" s="1"/>
  <c r="H764" i="2" s="1"/>
  <c r="F766" i="2"/>
  <c r="F765" i="2" s="1"/>
  <c r="F764" i="2" s="1"/>
  <c r="J765" i="2"/>
  <c r="J764" i="2" s="1"/>
  <c r="I765" i="2"/>
  <c r="I764" i="2" s="1"/>
  <c r="J763" i="2"/>
  <c r="I763" i="2"/>
  <c r="I761" i="2" s="1"/>
  <c r="H763" i="2"/>
  <c r="H761" i="2" s="1"/>
  <c r="F763" i="2"/>
  <c r="J761" i="2"/>
  <c r="F761" i="2"/>
  <c r="J759" i="2"/>
  <c r="I759" i="2"/>
  <c r="H759" i="2"/>
  <c r="F759" i="2"/>
  <c r="J758" i="2"/>
  <c r="J757" i="2" s="1"/>
  <c r="F758" i="2"/>
  <c r="I757" i="2"/>
  <c r="H757" i="2"/>
  <c r="F757" i="2"/>
  <c r="J755" i="2"/>
  <c r="I755" i="2"/>
  <c r="H755" i="2"/>
  <c r="F755" i="2"/>
  <c r="J751" i="2"/>
  <c r="I751" i="2"/>
  <c r="I750" i="2" s="1"/>
  <c r="I749" i="2" s="1"/>
  <c r="H751" i="2"/>
  <c r="F751" i="2"/>
  <c r="F750" i="2" s="1"/>
  <c r="F749" i="2" s="1"/>
  <c r="J750" i="2"/>
  <c r="J749" i="2" s="1"/>
  <c r="H750" i="2"/>
  <c r="H749" i="2" s="1"/>
  <c r="J747" i="2"/>
  <c r="J746" i="2" s="1"/>
  <c r="J745" i="2" s="1"/>
  <c r="I747" i="2"/>
  <c r="I746" i="2" s="1"/>
  <c r="I745" i="2" s="1"/>
  <c r="H747" i="2"/>
  <c r="H746" i="2" s="1"/>
  <c r="H745" i="2" s="1"/>
  <c r="F747" i="2"/>
  <c r="F746" i="2" s="1"/>
  <c r="F745" i="2" s="1"/>
  <c r="J743" i="2"/>
  <c r="J742" i="2" s="1"/>
  <c r="I743" i="2"/>
  <c r="I742" i="2" s="1"/>
  <c r="H743" i="2"/>
  <c r="H742" i="2" s="1"/>
  <c r="F743" i="2"/>
  <c r="F742" i="2" s="1"/>
  <c r="J740" i="2"/>
  <c r="I740" i="2"/>
  <c r="I739" i="2" s="1"/>
  <c r="H740" i="2"/>
  <c r="H739" i="2" s="1"/>
  <c r="F740" i="2"/>
  <c r="J739" i="2"/>
  <c r="F739" i="2"/>
  <c r="J737" i="2"/>
  <c r="I737" i="2"/>
  <c r="H737" i="2"/>
  <c r="H736" i="2" s="1"/>
  <c r="F737" i="2"/>
  <c r="F736" i="2" s="1"/>
  <c r="J736" i="2"/>
  <c r="I736" i="2"/>
  <c r="J734" i="2"/>
  <c r="I734" i="2"/>
  <c r="H734" i="2"/>
  <c r="F734" i="2"/>
  <c r="J733" i="2"/>
  <c r="I733" i="2"/>
  <c r="H733" i="2"/>
  <c r="F733" i="2"/>
  <c r="J731" i="2"/>
  <c r="J730" i="2" s="1"/>
  <c r="I731" i="2"/>
  <c r="I730" i="2" s="1"/>
  <c r="H731" i="2"/>
  <c r="F731" i="2"/>
  <c r="F730" i="2" s="1"/>
  <c r="H730" i="2"/>
  <c r="J728" i="2"/>
  <c r="I728" i="2"/>
  <c r="H728" i="2"/>
  <c r="F728" i="2"/>
  <c r="J726" i="2"/>
  <c r="I726" i="2"/>
  <c r="H726" i="2"/>
  <c r="F726" i="2"/>
  <c r="J724" i="2"/>
  <c r="I724" i="2"/>
  <c r="H724" i="2"/>
  <c r="F724" i="2"/>
  <c r="J723" i="2"/>
  <c r="I723" i="2"/>
  <c r="H723" i="2"/>
  <c r="F723" i="2"/>
  <c r="J722" i="2"/>
  <c r="J720" i="2" s="1"/>
  <c r="I722" i="2"/>
  <c r="I720" i="2" s="1"/>
  <c r="H722" i="2"/>
  <c r="H720" i="2" s="1"/>
  <c r="F722" i="2"/>
  <c r="F720" i="2" s="1"/>
  <c r="J718" i="2"/>
  <c r="I718" i="2"/>
  <c r="H718" i="2"/>
  <c r="F718" i="2"/>
  <c r="J716" i="2"/>
  <c r="I716" i="2"/>
  <c r="H716" i="2"/>
  <c r="F716" i="2"/>
  <c r="J714" i="2"/>
  <c r="I714" i="2"/>
  <c r="H714" i="2"/>
  <c r="F714" i="2"/>
  <c r="J706" i="2"/>
  <c r="J705" i="2" s="1"/>
  <c r="J704" i="2" s="1"/>
  <c r="I706" i="2"/>
  <c r="I705" i="2" s="1"/>
  <c r="I704" i="2" s="1"/>
  <c r="H706" i="2"/>
  <c r="H705" i="2" s="1"/>
  <c r="H704" i="2" s="1"/>
  <c r="F706" i="2"/>
  <c r="F705" i="2" s="1"/>
  <c r="F704" i="2" s="1"/>
  <c r="J702" i="2"/>
  <c r="J701" i="2" s="1"/>
  <c r="J700" i="2" s="1"/>
  <c r="J699" i="2" s="1"/>
  <c r="I702" i="2"/>
  <c r="I701" i="2" s="1"/>
  <c r="I700" i="2" s="1"/>
  <c r="I699" i="2" s="1"/>
  <c r="H702" i="2"/>
  <c r="H701" i="2" s="1"/>
  <c r="H700" i="2" s="1"/>
  <c r="H699" i="2" s="1"/>
  <c r="F702" i="2"/>
  <c r="F701" i="2" s="1"/>
  <c r="F700" i="2" s="1"/>
  <c r="F699" i="2" s="1"/>
  <c r="J697" i="2"/>
  <c r="I697" i="2"/>
  <c r="H697" i="2"/>
  <c r="F697" i="2"/>
  <c r="J695" i="2"/>
  <c r="J694" i="2" s="1"/>
  <c r="J693" i="2" s="1"/>
  <c r="J692" i="2" s="1"/>
  <c r="J691" i="2" s="1"/>
  <c r="I695" i="2"/>
  <c r="I694" i="2" s="1"/>
  <c r="I693" i="2" s="1"/>
  <c r="I692" i="2" s="1"/>
  <c r="I691" i="2" s="1"/>
  <c r="H695" i="2"/>
  <c r="H694" i="2" s="1"/>
  <c r="H693" i="2" s="1"/>
  <c r="H692" i="2" s="1"/>
  <c r="H691" i="2" s="1"/>
  <c r="F695" i="2"/>
  <c r="F694" i="2" s="1"/>
  <c r="F693" i="2" s="1"/>
  <c r="F692" i="2" s="1"/>
  <c r="F691" i="2" s="1"/>
  <c r="J687" i="2"/>
  <c r="J686" i="2" s="1"/>
  <c r="J685" i="2" s="1"/>
  <c r="J684" i="2" s="1"/>
  <c r="J683" i="2" s="1"/>
  <c r="I687" i="2"/>
  <c r="I686" i="2" s="1"/>
  <c r="I685" i="2" s="1"/>
  <c r="I684" i="2" s="1"/>
  <c r="I683" i="2" s="1"/>
  <c r="H687" i="2"/>
  <c r="H686" i="2" s="1"/>
  <c r="H685" i="2" s="1"/>
  <c r="H684" i="2" s="1"/>
  <c r="H683" i="2" s="1"/>
  <c r="F687" i="2"/>
  <c r="F686" i="2" s="1"/>
  <c r="F685" i="2" s="1"/>
  <c r="F684" i="2" s="1"/>
  <c r="F683" i="2" s="1"/>
  <c r="J681" i="2"/>
  <c r="I681" i="2"/>
  <c r="H681" i="2"/>
  <c r="F681" i="2"/>
  <c r="J680" i="2"/>
  <c r="J679" i="2" s="1"/>
  <c r="J678" i="2" s="1"/>
  <c r="J677" i="2" s="1"/>
  <c r="I680" i="2"/>
  <c r="I679" i="2" s="1"/>
  <c r="I678" i="2" s="1"/>
  <c r="I677" i="2" s="1"/>
  <c r="H680" i="2"/>
  <c r="F680" i="2"/>
  <c r="F679" i="2" s="1"/>
  <c r="F678" i="2" s="1"/>
  <c r="F677" i="2" s="1"/>
  <c r="H679" i="2"/>
  <c r="H678" i="2" s="1"/>
  <c r="J674" i="2"/>
  <c r="J673" i="2" s="1"/>
  <c r="J672" i="2" s="1"/>
  <c r="J671" i="2" s="1"/>
  <c r="I674" i="2"/>
  <c r="I673" i="2" s="1"/>
  <c r="I672" i="2" s="1"/>
  <c r="I671" i="2" s="1"/>
  <c r="H674" i="2"/>
  <c r="H673" i="2" s="1"/>
  <c r="H672" i="2" s="1"/>
  <c r="H671" i="2" s="1"/>
  <c r="F674" i="2"/>
  <c r="F673" i="2" s="1"/>
  <c r="F672" i="2" s="1"/>
  <c r="F671" i="2" s="1"/>
  <c r="J670" i="2"/>
  <c r="I670" i="2"/>
  <c r="H670" i="2"/>
  <c r="F670" i="2"/>
  <c r="J669" i="2"/>
  <c r="I669" i="2"/>
  <c r="I668" i="2" s="1"/>
  <c r="I667" i="2" s="1"/>
  <c r="H669" i="2"/>
  <c r="H668" i="2" s="1"/>
  <c r="H667" i="2" s="1"/>
  <c r="F669" i="2"/>
  <c r="F668" i="2" s="1"/>
  <c r="F667" i="2" s="1"/>
  <c r="J668" i="2"/>
  <c r="J667" i="2" s="1"/>
  <c r="J665" i="2"/>
  <c r="I665" i="2"/>
  <c r="H665" i="2"/>
  <c r="F665" i="2"/>
  <c r="J664" i="2"/>
  <c r="I664" i="2"/>
  <c r="H664" i="2"/>
  <c r="F664" i="2"/>
  <c r="J662" i="2"/>
  <c r="J661" i="2" s="1"/>
  <c r="J658" i="2" s="1"/>
  <c r="J657" i="2" s="1"/>
  <c r="F662" i="2"/>
  <c r="I661" i="2"/>
  <c r="H661" i="2"/>
  <c r="F661" i="2"/>
  <c r="J659" i="2"/>
  <c r="I659" i="2"/>
  <c r="H659" i="2"/>
  <c r="F659" i="2"/>
  <c r="J655" i="2"/>
  <c r="J654" i="2" s="1"/>
  <c r="J653" i="2" s="1"/>
  <c r="J652" i="2" s="1"/>
  <c r="J651" i="2" s="1"/>
  <c r="F655" i="2"/>
  <c r="F654" i="2" s="1"/>
  <c r="F653" i="2" s="1"/>
  <c r="F652" i="2" s="1"/>
  <c r="F651" i="2" s="1"/>
  <c r="J649" i="2"/>
  <c r="J648" i="2" s="1"/>
  <c r="I649" i="2"/>
  <c r="I648" i="2" s="1"/>
  <c r="H649" i="2"/>
  <c r="F649" i="2"/>
  <c r="F648" i="2" s="1"/>
  <c r="H648" i="2"/>
  <c r="J645" i="2"/>
  <c r="I645" i="2"/>
  <c r="H645" i="2"/>
  <c r="F645" i="2"/>
  <c r="J641" i="2"/>
  <c r="I641" i="2"/>
  <c r="H641" i="2"/>
  <c r="F641" i="2"/>
  <c r="J639" i="2"/>
  <c r="I639" i="2"/>
  <c r="H639" i="2"/>
  <c r="H638" i="2" s="1"/>
  <c r="H637" i="2" s="1"/>
  <c r="H636" i="2" s="1"/>
  <c r="H635" i="2" s="1"/>
  <c r="H627" i="2" s="1"/>
  <c r="F639" i="2"/>
  <c r="F638" i="2" s="1"/>
  <c r="F637" i="2" s="1"/>
  <c r="F636" i="2" s="1"/>
  <c r="F635" i="2" s="1"/>
  <c r="F627" i="2" s="1"/>
  <c r="J638" i="2"/>
  <c r="J637" i="2" s="1"/>
  <c r="J636" i="2" s="1"/>
  <c r="J635" i="2" s="1"/>
  <c r="J627" i="2" s="1"/>
  <c r="I638" i="2"/>
  <c r="I637" i="2" s="1"/>
  <c r="I636" i="2" s="1"/>
  <c r="I635" i="2" s="1"/>
  <c r="I627" i="2" s="1"/>
  <c r="J629" i="2"/>
  <c r="J628" i="2" s="1"/>
  <c r="I629" i="2"/>
  <c r="I628" i="2" s="1"/>
  <c r="H629" i="2"/>
  <c r="F629" i="2"/>
  <c r="F628" i="2" s="1"/>
  <c r="H628" i="2"/>
  <c r="J624" i="2"/>
  <c r="I624" i="2"/>
  <c r="H624" i="2"/>
  <c r="H623" i="2" s="1"/>
  <c r="H622" i="2" s="1"/>
  <c r="F624" i="2"/>
  <c r="F623" i="2" s="1"/>
  <c r="F622" i="2" s="1"/>
  <c r="J623" i="2"/>
  <c r="I623" i="2"/>
  <c r="I622" i="2" s="1"/>
  <c r="J622" i="2"/>
  <c r="J621" i="2"/>
  <c r="J619" i="2" s="1"/>
  <c r="J618" i="2" s="1"/>
  <c r="F621" i="2"/>
  <c r="I619" i="2"/>
  <c r="I618" i="2" s="1"/>
  <c r="H619" i="2"/>
  <c r="H618" i="2" s="1"/>
  <c r="F619" i="2"/>
  <c r="F618" i="2" s="1"/>
  <c r="J617" i="2"/>
  <c r="J616" i="2" s="1"/>
  <c r="J615" i="2" s="1"/>
  <c r="F617" i="2"/>
  <c r="F616" i="2" s="1"/>
  <c r="F615" i="2" s="1"/>
  <c r="I616" i="2"/>
  <c r="I615" i="2" s="1"/>
  <c r="H616" i="2"/>
  <c r="H615" i="2" s="1"/>
  <c r="J613" i="2"/>
  <c r="I613" i="2"/>
  <c r="I612" i="2" s="1"/>
  <c r="H613" i="2"/>
  <c r="F613" i="2"/>
  <c r="F612" i="2" s="1"/>
  <c r="J612" i="2"/>
  <c r="H612" i="2"/>
  <c r="J609" i="2"/>
  <c r="I609" i="2"/>
  <c r="H609" i="2"/>
  <c r="F609" i="2"/>
  <c r="F608" i="2" s="1"/>
  <c r="F607" i="2" s="1"/>
  <c r="J608" i="2"/>
  <c r="I608" i="2"/>
  <c r="I607" i="2" s="1"/>
  <c r="H608" i="2"/>
  <c r="H607" i="2" s="1"/>
  <c r="J607" i="2"/>
  <c r="J602" i="2"/>
  <c r="I602" i="2"/>
  <c r="H602" i="2"/>
  <c r="F602" i="2"/>
  <c r="F601" i="2" s="1"/>
  <c r="F600" i="2" s="1"/>
  <c r="F599" i="2" s="1"/>
  <c r="J601" i="2"/>
  <c r="I601" i="2"/>
  <c r="I600" i="2" s="1"/>
  <c r="I599" i="2" s="1"/>
  <c r="H601" i="2"/>
  <c r="H600" i="2" s="1"/>
  <c r="H599" i="2" s="1"/>
  <c r="J600" i="2"/>
  <c r="J599" i="2" s="1"/>
  <c r="J597" i="2"/>
  <c r="I597" i="2"/>
  <c r="I596" i="2" s="1"/>
  <c r="I595" i="2" s="1"/>
  <c r="I594" i="2" s="1"/>
  <c r="I593" i="2" s="1"/>
  <c r="I592" i="2" s="1"/>
  <c r="H597" i="2"/>
  <c r="F597" i="2"/>
  <c r="F596" i="2" s="1"/>
  <c r="F595" i="2" s="1"/>
  <c r="F594" i="2" s="1"/>
  <c r="F593" i="2" s="1"/>
  <c r="J596" i="2"/>
  <c r="H596" i="2"/>
  <c r="H595" i="2" s="1"/>
  <c r="H594" i="2" s="1"/>
  <c r="H593" i="2" s="1"/>
  <c r="J595" i="2"/>
  <c r="J594" i="2" s="1"/>
  <c r="J593" i="2" s="1"/>
  <c r="J589" i="2"/>
  <c r="I589" i="2"/>
  <c r="H589" i="2"/>
  <c r="F589" i="2"/>
  <c r="F588" i="2" s="1"/>
  <c r="J588" i="2"/>
  <c r="I588" i="2"/>
  <c r="H588" i="2"/>
  <c r="J586" i="2"/>
  <c r="I586" i="2"/>
  <c r="H586" i="2"/>
  <c r="F586" i="2"/>
  <c r="F585" i="2" s="1"/>
  <c r="J585" i="2"/>
  <c r="I585" i="2"/>
  <c r="I584" i="2" s="1"/>
  <c r="I583" i="2" s="1"/>
  <c r="H585" i="2"/>
  <c r="H584" i="2"/>
  <c r="H583" i="2" s="1"/>
  <c r="J581" i="2"/>
  <c r="I581" i="2"/>
  <c r="H581" i="2"/>
  <c r="F581" i="2"/>
  <c r="J579" i="2"/>
  <c r="I579" i="2"/>
  <c r="H579" i="2"/>
  <c r="F579" i="2"/>
  <c r="F578" i="2" s="1"/>
  <c r="J578" i="2"/>
  <c r="I578" i="2"/>
  <c r="H578" i="2"/>
  <c r="J576" i="2"/>
  <c r="I576" i="2"/>
  <c r="H576" i="2"/>
  <c r="F576" i="2"/>
  <c r="F575" i="2" s="1"/>
  <c r="J575" i="2"/>
  <c r="I575" i="2"/>
  <c r="H575" i="2"/>
  <c r="H574" i="2" s="1"/>
  <c r="J572" i="2"/>
  <c r="I572" i="2"/>
  <c r="H572" i="2"/>
  <c r="F572" i="2"/>
  <c r="F571" i="2" s="1"/>
  <c r="J571" i="2"/>
  <c r="I571" i="2"/>
  <c r="H571" i="2"/>
  <c r="J569" i="2"/>
  <c r="I569" i="2"/>
  <c r="H569" i="2"/>
  <c r="F569" i="2"/>
  <c r="J568" i="2"/>
  <c r="J567" i="2" s="1"/>
  <c r="F568" i="2"/>
  <c r="F567" i="2" s="1"/>
  <c r="I567" i="2"/>
  <c r="H567" i="2"/>
  <c r="J565" i="2"/>
  <c r="I565" i="2"/>
  <c r="H565" i="2"/>
  <c r="F565" i="2"/>
  <c r="J561" i="2"/>
  <c r="I561" i="2"/>
  <c r="H561" i="2"/>
  <c r="F561" i="2"/>
  <c r="J559" i="2"/>
  <c r="I559" i="2"/>
  <c r="H559" i="2"/>
  <c r="F559" i="2"/>
  <c r="J558" i="2"/>
  <c r="J557" i="2" s="1"/>
  <c r="F558" i="2"/>
  <c r="F557" i="2" s="1"/>
  <c r="I557" i="2"/>
  <c r="H557" i="2"/>
  <c r="J555" i="2"/>
  <c r="I555" i="2"/>
  <c r="H555" i="2"/>
  <c r="F555" i="2"/>
  <c r="J551" i="2"/>
  <c r="J550" i="2" s="1"/>
  <c r="J549" i="2" s="1"/>
  <c r="F551" i="2"/>
  <c r="F550" i="2" s="1"/>
  <c r="F549" i="2" s="1"/>
  <c r="I550" i="2"/>
  <c r="I549" i="2" s="1"/>
  <c r="H550" i="2"/>
  <c r="H549" i="2" s="1"/>
  <c r="J547" i="2"/>
  <c r="I547" i="2"/>
  <c r="H547" i="2"/>
  <c r="F547" i="2"/>
  <c r="J545" i="2"/>
  <c r="I545" i="2"/>
  <c r="H545" i="2"/>
  <c r="F545" i="2"/>
  <c r="J542" i="2"/>
  <c r="J541" i="2" s="1"/>
  <c r="J540" i="2" s="1"/>
  <c r="I542" i="2"/>
  <c r="I541" i="2" s="1"/>
  <c r="I540" i="2" s="1"/>
  <c r="H542" i="2"/>
  <c r="F542" i="2"/>
  <c r="F541" i="2" s="1"/>
  <c r="F540" i="2" s="1"/>
  <c r="H541" i="2"/>
  <c r="H540" i="2" s="1"/>
  <c r="J538" i="2"/>
  <c r="I538" i="2"/>
  <c r="H538" i="2"/>
  <c r="F538" i="2"/>
  <c r="J535" i="2"/>
  <c r="I535" i="2"/>
  <c r="H535" i="2"/>
  <c r="F535" i="2"/>
  <c r="J533" i="2"/>
  <c r="I533" i="2"/>
  <c r="H533" i="2"/>
  <c r="H532" i="2" s="1"/>
  <c r="F533" i="2"/>
  <c r="F532" i="2" s="1"/>
  <c r="J532" i="2"/>
  <c r="I532" i="2"/>
  <c r="J531" i="2"/>
  <c r="I531" i="2"/>
  <c r="I530" i="2" s="1"/>
  <c r="H531" i="2"/>
  <c r="H530" i="2" s="1"/>
  <c r="F531" i="2"/>
  <c r="F530" i="2" s="1"/>
  <c r="J530" i="2"/>
  <c r="J527" i="2"/>
  <c r="I527" i="2"/>
  <c r="H527" i="2"/>
  <c r="F527" i="2"/>
  <c r="J525" i="2"/>
  <c r="I525" i="2"/>
  <c r="H525" i="2"/>
  <c r="F525" i="2"/>
  <c r="J519" i="2"/>
  <c r="I519" i="2"/>
  <c r="I518" i="2" s="1"/>
  <c r="I517" i="2" s="1"/>
  <c r="H519" i="2"/>
  <c r="H518" i="2" s="1"/>
  <c r="H517" i="2" s="1"/>
  <c r="F519" i="2"/>
  <c r="F518" i="2" s="1"/>
  <c r="F517" i="2" s="1"/>
  <c r="J518" i="2"/>
  <c r="J517" i="2" s="1"/>
  <c r="J513" i="2"/>
  <c r="I513" i="2"/>
  <c r="H513" i="2"/>
  <c r="F513" i="2"/>
  <c r="J508" i="2"/>
  <c r="I508" i="2"/>
  <c r="H508" i="2"/>
  <c r="F508" i="2"/>
  <c r="J506" i="2"/>
  <c r="I506" i="2"/>
  <c r="H506" i="2"/>
  <c r="F506" i="2"/>
  <c r="J504" i="2"/>
  <c r="I504" i="2"/>
  <c r="H504" i="2"/>
  <c r="F504" i="2"/>
  <c r="J502" i="2"/>
  <c r="I502" i="2"/>
  <c r="I501" i="2" s="1"/>
  <c r="I500" i="2" s="1"/>
  <c r="I499" i="2" s="1"/>
  <c r="H502" i="2"/>
  <c r="F502" i="2"/>
  <c r="F501" i="2" s="1"/>
  <c r="F500" i="2" s="1"/>
  <c r="F499" i="2" s="1"/>
  <c r="J501" i="2"/>
  <c r="J500" i="2" s="1"/>
  <c r="J499" i="2" s="1"/>
  <c r="H501" i="2"/>
  <c r="H500" i="2" s="1"/>
  <c r="H499" i="2" s="1"/>
  <c r="J497" i="2"/>
  <c r="I497" i="2"/>
  <c r="H497" i="2"/>
  <c r="F497" i="2"/>
  <c r="J495" i="2"/>
  <c r="I495" i="2"/>
  <c r="H495" i="2"/>
  <c r="F495" i="2"/>
  <c r="J493" i="2"/>
  <c r="I493" i="2"/>
  <c r="I492" i="2" s="1"/>
  <c r="I491" i="2" s="1"/>
  <c r="H493" i="2"/>
  <c r="H492" i="2" s="1"/>
  <c r="H491" i="2" s="1"/>
  <c r="F493" i="2"/>
  <c r="F492" i="2" s="1"/>
  <c r="F491" i="2" s="1"/>
  <c r="J492" i="2"/>
  <c r="J491" i="2" s="1"/>
  <c r="J489" i="2"/>
  <c r="I489" i="2"/>
  <c r="I488" i="2" s="1"/>
  <c r="I487" i="2" s="1"/>
  <c r="I486" i="2" s="1"/>
  <c r="I485" i="2" s="1"/>
  <c r="H489" i="2"/>
  <c r="H488" i="2" s="1"/>
  <c r="H487" i="2" s="1"/>
  <c r="H486" i="2" s="1"/>
  <c r="H485" i="2" s="1"/>
  <c r="F489" i="2"/>
  <c r="F488" i="2" s="1"/>
  <c r="F487" i="2" s="1"/>
  <c r="F486" i="2" s="1"/>
  <c r="F485" i="2" s="1"/>
  <c r="J488" i="2"/>
  <c r="J487" i="2" s="1"/>
  <c r="J486" i="2" s="1"/>
  <c r="J485" i="2" s="1"/>
  <c r="J483" i="2"/>
  <c r="J482" i="2" s="1"/>
  <c r="J481" i="2" s="1"/>
  <c r="J480" i="2" s="1"/>
  <c r="J479" i="2" s="1"/>
  <c r="I483" i="2"/>
  <c r="I482" i="2" s="1"/>
  <c r="I481" i="2" s="1"/>
  <c r="I480" i="2" s="1"/>
  <c r="I479" i="2" s="1"/>
  <c r="H483" i="2"/>
  <c r="H482" i="2" s="1"/>
  <c r="H481" i="2" s="1"/>
  <c r="H480" i="2" s="1"/>
  <c r="H479" i="2" s="1"/>
  <c r="F483" i="2"/>
  <c r="F482" i="2"/>
  <c r="F481" i="2" s="1"/>
  <c r="F480" i="2" s="1"/>
  <c r="F479" i="2" s="1"/>
  <c r="J477" i="2"/>
  <c r="I477" i="2"/>
  <c r="I476" i="2" s="1"/>
  <c r="I475" i="2" s="1"/>
  <c r="H477" i="2"/>
  <c r="H476" i="2" s="1"/>
  <c r="H475" i="2" s="1"/>
  <c r="F477" i="2"/>
  <c r="F476" i="2" s="1"/>
  <c r="F475" i="2" s="1"/>
  <c r="J476" i="2"/>
  <c r="J475" i="2" s="1"/>
  <c r="J471" i="2" s="1"/>
  <c r="J472" i="2"/>
  <c r="I472" i="2"/>
  <c r="H472" i="2"/>
  <c r="F472" i="2"/>
  <c r="J467" i="2"/>
  <c r="I467" i="2"/>
  <c r="I466" i="2" s="1"/>
  <c r="H467" i="2"/>
  <c r="H466" i="2" s="1"/>
  <c r="F467" i="2"/>
  <c r="J466" i="2"/>
  <c r="F466" i="2"/>
  <c r="J464" i="2"/>
  <c r="I464" i="2"/>
  <c r="H464" i="2"/>
  <c r="F464" i="2"/>
  <c r="J463" i="2"/>
  <c r="I463" i="2"/>
  <c r="H463" i="2"/>
  <c r="F463" i="2"/>
  <c r="F462" i="2" s="1"/>
  <c r="F458" i="2" s="1"/>
  <c r="J460" i="2"/>
  <c r="J459" i="2" s="1"/>
  <c r="I460" i="2"/>
  <c r="I459" i="2" s="1"/>
  <c r="H460" i="2"/>
  <c r="F460" i="2"/>
  <c r="H459" i="2"/>
  <c r="F459" i="2"/>
  <c r="J455" i="2"/>
  <c r="I455" i="2"/>
  <c r="H455" i="2"/>
  <c r="F455" i="2"/>
  <c r="J454" i="2"/>
  <c r="I454" i="2"/>
  <c r="I453" i="2" s="1"/>
  <c r="H454" i="2"/>
  <c r="H453" i="2" s="1"/>
  <c r="F454" i="2"/>
  <c r="F453" i="2" s="1"/>
  <c r="J453" i="2"/>
  <c r="J451" i="2"/>
  <c r="I451" i="2"/>
  <c r="H451" i="2"/>
  <c r="F451" i="2"/>
  <c r="J449" i="2"/>
  <c r="I449" i="2"/>
  <c r="I448" i="2" s="1"/>
  <c r="H449" i="2"/>
  <c r="H448" i="2" s="1"/>
  <c r="F449" i="2"/>
  <c r="F448" i="2" s="1"/>
  <c r="J448" i="2"/>
  <c r="J446" i="2"/>
  <c r="I446" i="2"/>
  <c r="H446" i="2"/>
  <c r="F446" i="2"/>
  <c r="J441" i="2"/>
  <c r="J440" i="2" s="1"/>
  <c r="I441" i="2"/>
  <c r="I440" i="2" s="1"/>
  <c r="H441" i="2"/>
  <c r="F441" i="2"/>
  <c r="F440" i="2" s="1"/>
  <c r="H440" i="2"/>
  <c r="J439" i="2"/>
  <c r="J438" i="2" s="1"/>
  <c r="I439" i="2"/>
  <c r="I438" i="2" s="1"/>
  <c r="H439" i="2"/>
  <c r="H438" i="2" s="1"/>
  <c r="F439" i="2"/>
  <c r="F438" i="2" s="1"/>
  <c r="J435" i="2"/>
  <c r="I435" i="2"/>
  <c r="I434" i="2" s="1"/>
  <c r="I429" i="2" s="1"/>
  <c r="H435" i="2"/>
  <c r="H434" i="2" s="1"/>
  <c r="H429" i="2" s="1"/>
  <c r="F435" i="2"/>
  <c r="F434" i="2" s="1"/>
  <c r="J434" i="2"/>
  <c r="J432" i="2"/>
  <c r="J429" i="2" s="1"/>
  <c r="I432" i="2"/>
  <c r="H432" i="2"/>
  <c r="J430" i="2"/>
  <c r="I430" i="2"/>
  <c r="H430" i="2"/>
  <c r="F430" i="2"/>
  <c r="J426" i="2"/>
  <c r="I426" i="2"/>
  <c r="I425" i="2" s="1"/>
  <c r="I424" i="2" s="1"/>
  <c r="I423" i="2" s="1"/>
  <c r="I422" i="2" s="1"/>
  <c r="H426" i="2"/>
  <c r="H425" i="2" s="1"/>
  <c r="H424" i="2" s="1"/>
  <c r="H423" i="2" s="1"/>
  <c r="H422" i="2" s="1"/>
  <c r="F426" i="2"/>
  <c r="F425" i="2" s="1"/>
  <c r="F424" i="2" s="1"/>
  <c r="F423" i="2" s="1"/>
  <c r="F422" i="2" s="1"/>
  <c r="J425" i="2"/>
  <c r="J424" i="2" s="1"/>
  <c r="J423" i="2" s="1"/>
  <c r="J422" i="2" s="1"/>
  <c r="J419" i="2"/>
  <c r="I419" i="2"/>
  <c r="I418" i="2" s="1"/>
  <c r="I417" i="2" s="1"/>
  <c r="I416" i="2" s="1"/>
  <c r="I415" i="2" s="1"/>
  <c r="H419" i="2"/>
  <c r="H418" i="2" s="1"/>
  <c r="H417" i="2" s="1"/>
  <c r="H416" i="2" s="1"/>
  <c r="H415" i="2" s="1"/>
  <c r="F419" i="2"/>
  <c r="J418" i="2"/>
  <c r="J417" i="2" s="1"/>
  <c r="F418" i="2"/>
  <c r="F417" i="2" s="1"/>
  <c r="F416" i="2" s="1"/>
  <c r="F415" i="2" s="1"/>
  <c r="J416" i="2"/>
  <c r="J415" i="2" s="1"/>
  <c r="J412" i="2"/>
  <c r="I412" i="2"/>
  <c r="I411" i="2" s="1"/>
  <c r="I410" i="2" s="1"/>
  <c r="I409" i="2" s="1"/>
  <c r="I408" i="2" s="1"/>
  <c r="I407" i="2" s="1"/>
  <c r="H412" i="2"/>
  <c r="H411" i="2" s="1"/>
  <c r="H410" i="2" s="1"/>
  <c r="H409" i="2" s="1"/>
  <c r="H408" i="2" s="1"/>
  <c r="H407" i="2" s="1"/>
  <c r="F412" i="2"/>
  <c r="F411" i="2" s="1"/>
  <c r="F410" i="2" s="1"/>
  <c r="F409" i="2" s="1"/>
  <c r="F408" i="2" s="1"/>
  <c r="F407" i="2" s="1"/>
  <c r="J411" i="2"/>
  <c r="J410" i="2" s="1"/>
  <c r="J409" i="2" s="1"/>
  <c r="J408" i="2" s="1"/>
  <c r="J407" i="2" s="1"/>
  <c r="J404" i="2"/>
  <c r="I404" i="2"/>
  <c r="H404" i="2"/>
  <c r="H403" i="2" s="1"/>
  <c r="H402" i="2" s="1"/>
  <c r="F404" i="2"/>
  <c r="F403" i="2" s="1"/>
  <c r="F402" i="2" s="1"/>
  <c r="J403" i="2"/>
  <c r="I403" i="2"/>
  <c r="I402" i="2" s="1"/>
  <c r="J402" i="2"/>
  <c r="J400" i="2"/>
  <c r="J399" i="2" s="1"/>
  <c r="J398" i="2" s="1"/>
  <c r="I400" i="2"/>
  <c r="I399" i="2" s="1"/>
  <c r="I398" i="2" s="1"/>
  <c r="H400" i="2"/>
  <c r="H399" i="2" s="1"/>
  <c r="H398" i="2" s="1"/>
  <c r="F400" i="2"/>
  <c r="F399" i="2" s="1"/>
  <c r="F398" i="2" s="1"/>
  <c r="J396" i="2"/>
  <c r="I396" i="2"/>
  <c r="I395" i="2" s="1"/>
  <c r="I394" i="2" s="1"/>
  <c r="H396" i="2"/>
  <c r="H395" i="2" s="1"/>
  <c r="H394" i="2" s="1"/>
  <c r="F396" i="2"/>
  <c r="F395" i="2" s="1"/>
  <c r="F394" i="2" s="1"/>
  <c r="J395" i="2"/>
  <c r="J394" i="2" s="1"/>
  <c r="J393" i="2"/>
  <c r="I393" i="2"/>
  <c r="H393" i="2"/>
  <c r="F393" i="2"/>
  <c r="J392" i="2"/>
  <c r="J391" i="2" s="1"/>
  <c r="I392" i="2"/>
  <c r="I391" i="2" s="1"/>
  <c r="H392" i="2"/>
  <c r="H391" i="2" s="1"/>
  <c r="F392" i="2"/>
  <c r="F391" i="2" s="1"/>
  <c r="J389" i="2"/>
  <c r="I389" i="2"/>
  <c r="I388" i="2" s="1"/>
  <c r="H389" i="2"/>
  <c r="H388" i="2" s="1"/>
  <c r="F389" i="2"/>
  <c r="F388" i="2" s="1"/>
  <c r="J388" i="2"/>
  <c r="J385" i="2"/>
  <c r="I385" i="2"/>
  <c r="I384" i="2" s="1"/>
  <c r="I383" i="2" s="1"/>
  <c r="H385" i="2"/>
  <c r="H384" i="2" s="1"/>
  <c r="H383" i="2" s="1"/>
  <c r="F385" i="2"/>
  <c r="F384" i="2" s="1"/>
  <c r="F383" i="2" s="1"/>
  <c r="J384" i="2"/>
  <c r="J383" i="2" s="1"/>
  <c r="J382" i="2"/>
  <c r="I382" i="2"/>
  <c r="H382" i="2"/>
  <c r="F382" i="2"/>
  <c r="J381" i="2"/>
  <c r="I381" i="2"/>
  <c r="H381" i="2"/>
  <c r="F381" i="2"/>
  <c r="J380" i="2"/>
  <c r="I380" i="2"/>
  <c r="H380" i="2"/>
  <c r="F380" i="2"/>
  <c r="J375" i="2"/>
  <c r="J374" i="2" s="1"/>
  <c r="J373" i="2" s="1"/>
  <c r="J372" i="2" s="1"/>
  <c r="J371" i="2" s="1"/>
  <c r="I375" i="2"/>
  <c r="I374" i="2" s="1"/>
  <c r="I373" i="2" s="1"/>
  <c r="I372" i="2" s="1"/>
  <c r="I371" i="2" s="1"/>
  <c r="H375" i="2"/>
  <c r="F375" i="2"/>
  <c r="H374" i="2"/>
  <c r="H373" i="2" s="1"/>
  <c r="H372" i="2" s="1"/>
  <c r="H371" i="2" s="1"/>
  <c r="F374" i="2"/>
  <c r="F373" i="2" s="1"/>
  <c r="F372" i="2" s="1"/>
  <c r="F371" i="2" s="1"/>
  <c r="J369" i="2"/>
  <c r="I369" i="2"/>
  <c r="H369" i="2"/>
  <c r="F369" i="2"/>
  <c r="J368" i="2"/>
  <c r="J367" i="2" s="1"/>
  <c r="J366" i="2" s="1"/>
  <c r="J365" i="2" s="1"/>
  <c r="I368" i="2"/>
  <c r="I367" i="2" s="1"/>
  <c r="I366" i="2" s="1"/>
  <c r="I365" i="2" s="1"/>
  <c r="H368" i="2"/>
  <c r="F368" i="2"/>
  <c r="H367" i="2"/>
  <c r="H366" i="2" s="1"/>
  <c r="H365" i="2" s="1"/>
  <c r="F367" i="2"/>
  <c r="F366" i="2" s="1"/>
  <c r="F365" i="2" s="1"/>
  <c r="J363" i="2"/>
  <c r="J362" i="2" s="1"/>
  <c r="J361" i="2" s="1"/>
  <c r="J360" i="2" s="1"/>
  <c r="J359" i="2" s="1"/>
  <c r="I363" i="2"/>
  <c r="I362" i="2" s="1"/>
  <c r="I361" i="2" s="1"/>
  <c r="I360" i="2" s="1"/>
  <c r="I359" i="2" s="1"/>
  <c r="H363" i="2"/>
  <c r="H362" i="2" s="1"/>
  <c r="H361" i="2" s="1"/>
  <c r="H360" i="2" s="1"/>
  <c r="H359" i="2" s="1"/>
  <c r="F363" i="2"/>
  <c r="F362" i="2" s="1"/>
  <c r="F361" i="2" s="1"/>
  <c r="F360" i="2" s="1"/>
  <c r="F359" i="2" s="1"/>
  <c r="J357" i="2"/>
  <c r="J356" i="2" s="1"/>
  <c r="J355" i="2" s="1"/>
  <c r="J354" i="2" s="1"/>
  <c r="I357" i="2"/>
  <c r="I356" i="2" s="1"/>
  <c r="I355" i="2" s="1"/>
  <c r="H357" i="2"/>
  <c r="H356" i="2" s="1"/>
  <c r="H355" i="2" s="1"/>
  <c r="H354" i="2" s="1"/>
  <c r="F357" i="2"/>
  <c r="F356" i="2" s="1"/>
  <c r="F355" i="2" s="1"/>
  <c r="F354" i="2" s="1"/>
  <c r="I354" i="2"/>
  <c r="I352" i="2"/>
  <c r="I351" i="2" s="1"/>
  <c r="H352" i="2"/>
  <c r="H351" i="2" s="1"/>
  <c r="J351" i="2"/>
  <c r="F351" i="2"/>
  <c r="J349" i="2"/>
  <c r="I349" i="2"/>
  <c r="H349" i="2"/>
  <c r="F349" i="2"/>
  <c r="F348" i="2" s="1"/>
  <c r="F347" i="2" s="1"/>
  <c r="I346" i="2"/>
  <c r="I345" i="2" s="1"/>
  <c r="H346" i="2"/>
  <c r="H345" i="2" s="1"/>
  <c r="J345" i="2"/>
  <c r="F345" i="2"/>
  <c r="J341" i="2"/>
  <c r="I341" i="2"/>
  <c r="H341" i="2"/>
  <c r="F341" i="2"/>
  <c r="J340" i="2"/>
  <c r="I340" i="2"/>
  <c r="H340" i="2"/>
  <c r="F340" i="2"/>
  <c r="J338" i="2"/>
  <c r="I338" i="2"/>
  <c r="H338" i="2"/>
  <c r="H337" i="2" s="1"/>
  <c r="H336" i="2" s="1"/>
  <c r="H335" i="2" s="1"/>
  <c r="F338" i="2"/>
  <c r="F337" i="2" s="1"/>
  <c r="F336" i="2" s="1"/>
  <c r="F335" i="2" s="1"/>
  <c r="J337" i="2"/>
  <c r="I337" i="2"/>
  <c r="I336" i="2" s="1"/>
  <c r="I335" i="2" s="1"/>
  <c r="J336" i="2"/>
  <c r="J335" i="2" s="1"/>
  <c r="J333" i="2"/>
  <c r="I333" i="2"/>
  <c r="H333" i="2"/>
  <c r="H332" i="2" s="1"/>
  <c r="H331" i="2" s="1"/>
  <c r="H330" i="2" s="1"/>
  <c r="H329" i="2" s="1"/>
  <c r="F333" i="2"/>
  <c r="F332" i="2" s="1"/>
  <c r="F331" i="2" s="1"/>
  <c r="F330" i="2" s="1"/>
  <c r="F329" i="2" s="1"/>
  <c r="J332" i="2"/>
  <c r="I332" i="2"/>
  <c r="J331" i="2"/>
  <c r="J330" i="2" s="1"/>
  <c r="J329" i="2" s="1"/>
  <c r="I331" i="2"/>
  <c r="I330" i="2" s="1"/>
  <c r="I329" i="2" s="1"/>
  <c r="J327" i="2"/>
  <c r="I327" i="2"/>
  <c r="H327" i="2"/>
  <c r="F327" i="2"/>
  <c r="F326" i="2" s="1"/>
  <c r="J326" i="2"/>
  <c r="I326" i="2"/>
  <c r="H326" i="2"/>
  <c r="J324" i="2"/>
  <c r="I324" i="2"/>
  <c r="H324" i="2"/>
  <c r="F324" i="2"/>
  <c r="F323" i="2" s="1"/>
  <c r="J323" i="2"/>
  <c r="I323" i="2"/>
  <c r="H323" i="2"/>
  <c r="J318" i="2"/>
  <c r="I318" i="2"/>
  <c r="H318" i="2"/>
  <c r="H317" i="2" s="1"/>
  <c r="H316" i="2" s="1"/>
  <c r="F318" i="2"/>
  <c r="F317" i="2" s="1"/>
  <c r="F316" i="2" s="1"/>
  <c r="J317" i="2"/>
  <c r="J316" i="2" s="1"/>
  <c r="I317" i="2"/>
  <c r="I316" i="2" s="1"/>
  <c r="J314" i="2"/>
  <c r="J313" i="2" s="1"/>
  <c r="J312" i="2" s="1"/>
  <c r="J311" i="2" s="1"/>
  <c r="J310" i="2" s="1"/>
  <c r="I314" i="2"/>
  <c r="H314" i="2"/>
  <c r="H313" i="2" s="1"/>
  <c r="H312" i="2" s="1"/>
  <c r="H311" i="2" s="1"/>
  <c r="H310" i="2" s="1"/>
  <c r="F314" i="2"/>
  <c r="F313" i="2" s="1"/>
  <c r="F312" i="2" s="1"/>
  <c r="F311" i="2" s="1"/>
  <c r="I313" i="2"/>
  <c r="I312" i="2" s="1"/>
  <c r="I311" i="2" s="1"/>
  <c r="I310" i="2" s="1"/>
  <c r="J307" i="2"/>
  <c r="I307" i="2"/>
  <c r="I305" i="2" s="1"/>
  <c r="I304" i="2" s="1"/>
  <c r="I303" i="2" s="1"/>
  <c r="H307" i="2"/>
  <c r="H305" i="2" s="1"/>
  <c r="H304" i="2" s="1"/>
  <c r="H303" i="2" s="1"/>
  <c r="F307" i="2"/>
  <c r="J306" i="2"/>
  <c r="F306" i="2"/>
  <c r="J305" i="2"/>
  <c r="J304" i="2" s="1"/>
  <c r="J303" i="2" s="1"/>
  <c r="F305" i="2"/>
  <c r="F304" i="2" s="1"/>
  <c r="F303" i="2" s="1"/>
  <c r="J302" i="2"/>
  <c r="J301" i="2" s="1"/>
  <c r="J300" i="2" s="1"/>
  <c r="I302" i="2"/>
  <c r="I301" i="2" s="1"/>
  <c r="I300" i="2" s="1"/>
  <c r="H302" i="2"/>
  <c r="H301" i="2" s="1"/>
  <c r="H300" i="2" s="1"/>
  <c r="G302" i="2"/>
  <c r="F302" i="2"/>
  <c r="F301" i="2" s="1"/>
  <c r="F300" i="2" s="1"/>
  <c r="J298" i="2"/>
  <c r="I298" i="2"/>
  <c r="I297" i="2" s="1"/>
  <c r="H298" i="2"/>
  <c r="H297" i="2" s="1"/>
  <c r="F298" i="2"/>
  <c r="F297" i="2" s="1"/>
  <c r="J297" i="2"/>
  <c r="J294" i="2"/>
  <c r="I294" i="2"/>
  <c r="H294" i="2"/>
  <c r="F294" i="2"/>
  <c r="I293" i="2"/>
  <c r="I292" i="2" s="1"/>
  <c r="H293" i="2"/>
  <c r="H292" i="2" s="1"/>
  <c r="J292" i="2"/>
  <c r="F292" i="2"/>
  <c r="J288" i="2"/>
  <c r="I288" i="2"/>
  <c r="H288" i="2"/>
  <c r="F288" i="2"/>
  <c r="J286" i="2"/>
  <c r="I286" i="2"/>
  <c r="H286" i="2"/>
  <c r="F286" i="2"/>
  <c r="J284" i="2"/>
  <c r="J283" i="2" s="1"/>
  <c r="I284" i="2"/>
  <c r="I283" i="2" s="1"/>
  <c r="H284" i="2"/>
  <c r="F284" i="2"/>
  <c r="H283" i="2"/>
  <c r="F283" i="2"/>
  <c r="J281" i="2"/>
  <c r="J280" i="2" s="1"/>
  <c r="J279" i="2" s="1"/>
  <c r="F281" i="2"/>
  <c r="F280" i="2" s="1"/>
  <c r="F279" i="2" s="1"/>
  <c r="I280" i="2"/>
  <c r="I279" i="2" s="1"/>
  <c r="H280" i="2"/>
  <c r="H279" i="2" s="1"/>
  <c r="J278" i="2"/>
  <c r="J277" i="2" s="1"/>
  <c r="J276" i="2" s="1"/>
  <c r="F278" i="2"/>
  <c r="F277" i="2" s="1"/>
  <c r="F276" i="2" s="1"/>
  <c r="I277" i="2"/>
  <c r="I276" i="2" s="1"/>
  <c r="I275" i="2" s="1"/>
  <c r="I274" i="2" s="1"/>
  <c r="H277" i="2"/>
  <c r="H276" i="2" s="1"/>
  <c r="H275" i="2" s="1"/>
  <c r="H274" i="2" s="1"/>
  <c r="I271" i="2"/>
  <c r="I270" i="2" s="1"/>
  <c r="H271" i="2"/>
  <c r="J270" i="2"/>
  <c r="H270" i="2"/>
  <c r="F270" i="2"/>
  <c r="I269" i="2"/>
  <c r="I268" i="2" s="1"/>
  <c r="H269" i="2"/>
  <c r="J268" i="2"/>
  <c r="H268" i="2"/>
  <c r="F268" i="2"/>
  <c r="J260" i="2"/>
  <c r="I260" i="2"/>
  <c r="H260" i="2"/>
  <c r="F260" i="2"/>
  <c r="J258" i="2"/>
  <c r="I258" i="2"/>
  <c r="H258" i="2"/>
  <c r="F258" i="2"/>
  <c r="J257" i="2"/>
  <c r="I257" i="2"/>
  <c r="H257" i="2"/>
  <c r="H256" i="2" s="1"/>
  <c r="H255" i="2" s="1"/>
  <c r="H254" i="2" s="1"/>
  <c r="F257" i="2"/>
  <c r="F256" i="2" s="1"/>
  <c r="F255" i="2" s="1"/>
  <c r="F254" i="2" s="1"/>
  <c r="J256" i="2"/>
  <c r="J255" i="2" s="1"/>
  <c r="J254" i="2" s="1"/>
  <c r="I256" i="2"/>
  <c r="I255" i="2" s="1"/>
  <c r="I254" i="2" s="1"/>
  <c r="J252" i="2"/>
  <c r="J251" i="2" s="1"/>
  <c r="J250" i="2" s="1"/>
  <c r="I252" i="2"/>
  <c r="I251" i="2" s="1"/>
  <c r="I250" i="2" s="1"/>
  <c r="H252" i="2"/>
  <c r="H251" i="2" s="1"/>
  <c r="H250" i="2" s="1"/>
  <c r="F252" i="2"/>
  <c r="F251" i="2" s="1"/>
  <c r="F250" i="2" s="1"/>
  <c r="J248" i="2"/>
  <c r="J247" i="2" s="1"/>
  <c r="J246" i="2" s="1"/>
  <c r="J245" i="2" s="1"/>
  <c r="I248" i="2"/>
  <c r="I247" i="2" s="1"/>
  <c r="I246" i="2" s="1"/>
  <c r="I245" i="2" s="1"/>
  <c r="H248" i="2"/>
  <c r="F248" i="2"/>
  <c r="H247" i="2"/>
  <c r="H246" i="2" s="1"/>
  <c r="H245" i="2" s="1"/>
  <c r="F247" i="2"/>
  <c r="F246" i="2" s="1"/>
  <c r="F245" i="2" s="1"/>
  <c r="J241" i="2"/>
  <c r="I241" i="2"/>
  <c r="H241" i="2"/>
  <c r="H240" i="2" s="1"/>
  <c r="F241" i="2"/>
  <c r="F240" i="2" s="1"/>
  <c r="J240" i="2"/>
  <c r="I240" i="2"/>
  <c r="J239" i="2"/>
  <c r="I239" i="2"/>
  <c r="I238" i="2" s="1"/>
  <c r="I237" i="2" s="1"/>
  <c r="H239" i="2"/>
  <c r="H238" i="2" s="1"/>
  <c r="H237" i="2" s="1"/>
  <c r="F239" i="2"/>
  <c r="J238" i="2"/>
  <c r="J237" i="2" s="1"/>
  <c r="F238" i="2"/>
  <c r="F237" i="2" s="1"/>
  <c r="J235" i="2"/>
  <c r="I235" i="2"/>
  <c r="H235" i="2"/>
  <c r="F235" i="2"/>
  <c r="J232" i="2"/>
  <c r="J231" i="2" s="1"/>
  <c r="I232" i="2"/>
  <c r="I231" i="2" s="1"/>
  <c r="H232" i="2"/>
  <c r="H231" i="2" s="1"/>
  <c r="F232" i="2"/>
  <c r="F231" i="2" s="1"/>
  <c r="J229" i="2"/>
  <c r="J228" i="2" s="1"/>
  <c r="I229" i="2"/>
  <c r="I228" i="2" s="1"/>
  <c r="H229" i="2"/>
  <c r="H228" i="2" s="1"/>
  <c r="F229" i="2"/>
  <c r="F228" i="2"/>
  <c r="J227" i="2"/>
  <c r="I227" i="2"/>
  <c r="H227" i="2"/>
  <c r="H226" i="2" s="1"/>
  <c r="F227" i="2"/>
  <c r="F226" i="2" s="1"/>
  <c r="J226" i="2"/>
  <c r="I226" i="2"/>
  <c r="J224" i="2"/>
  <c r="I224" i="2"/>
  <c r="H224" i="2"/>
  <c r="F224" i="2"/>
  <c r="J222" i="2"/>
  <c r="J221" i="2" s="1"/>
  <c r="I222" i="2"/>
  <c r="H222" i="2"/>
  <c r="F222" i="2"/>
  <c r="J219" i="2"/>
  <c r="I219" i="2"/>
  <c r="H219" i="2"/>
  <c r="F219" i="2"/>
  <c r="J217" i="2"/>
  <c r="I217" i="2"/>
  <c r="I216" i="2" s="1"/>
  <c r="H217" i="2"/>
  <c r="H216" i="2" s="1"/>
  <c r="F217" i="2"/>
  <c r="F216" i="2" s="1"/>
  <c r="J214" i="2"/>
  <c r="I214" i="2"/>
  <c r="H214" i="2"/>
  <c r="F214" i="2"/>
  <c r="J213" i="2"/>
  <c r="I213" i="2"/>
  <c r="H213" i="2"/>
  <c r="F213" i="2"/>
  <c r="J211" i="2"/>
  <c r="I211" i="2"/>
  <c r="I210" i="2" s="1"/>
  <c r="H211" i="2"/>
  <c r="H210" i="2" s="1"/>
  <c r="F211" i="2"/>
  <c r="J210" i="2"/>
  <c r="F210" i="2"/>
  <c r="J209" i="2"/>
  <c r="I209" i="2"/>
  <c r="H209" i="2"/>
  <c r="F209" i="2"/>
  <c r="J208" i="2"/>
  <c r="J207" i="2" s="1"/>
  <c r="I208" i="2"/>
  <c r="I207" i="2" s="1"/>
  <c r="H208" i="2"/>
  <c r="H207" i="2" s="1"/>
  <c r="F208" i="2"/>
  <c r="F207" i="2" s="1"/>
  <c r="J205" i="2"/>
  <c r="J203" i="2" s="1"/>
  <c r="F205" i="2"/>
  <c r="F203" i="2" s="1"/>
  <c r="I203" i="2"/>
  <c r="H203" i="2"/>
  <c r="J202" i="2"/>
  <c r="J200" i="2" s="1"/>
  <c r="F202" i="2"/>
  <c r="F200" i="2" s="1"/>
  <c r="I200" i="2"/>
  <c r="H200" i="2"/>
  <c r="J198" i="2"/>
  <c r="I198" i="2"/>
  <c r="H198" i="2"/>
  <c r="F198" i="2"/>
  <c r="J197" i="2"/>
  <c r="J196" i="2" s="1"/>
  <c r="F197" i="2"/>
  <c r="F196" i="2" s="1"/>
  <c r="I196" i="2"/>
  <c r="H196" i="2"/>
  <c r="J193" i="2"/>
  <c r="J192" i="2" s="1"/>
  <c r="I193" i="2"/>
  <c r="I192" i="2" s="1"/>
  <c r="H193" i="2"/>
  <c r="H192" i="2" s="1"/>
  <c r="F193" i="2"/>
  <c r="F192" i="2" s="1"/>
  <c r="J190" i="2"/>
  <c r="I190" i="2"/>
  <c r="I189" i="2" s="1"/>
  <c r="H190" i="2"/>
  <c r="H189" i="2" s="1"/>
  <c r="F190" i="2"/>
  <c r="F189" i="2" s="1"/>
  <c r="J189" i="2"/>
  <c r="J186" i="2"/>
  <c r="J185" i="2" s="1"/>
  <c r="I186" i="2"/>
  <c r="I185" i="2" s="1"/>
  <c r="H186" i="2"/>
  <c r="H185" i="2" s="1"/>
  <c r="F186" i="2"/>
  <c r="F185" i="2" s="1"/>
  <c r="J183" i="2"/>
  <c r="I183" i="2"/>
  <c r="H183" i="2"/>
  <c r="F183" i="2"/>
  <c r="J181" i="2"/>
  <c r="J180" i="2" s="1"/>
  <c r="I181" i="2"/>
  <c r="I180" i="2" s="1"/>
  <c r="H181" i="2"/>
  <c r="F181" i="2"/>
  <c r="H180" i="2"/>
  <c r="F180" i="2"/>
  <c r="I178" i="2"/>
  <c r="H178" i="2"/>
  <c r="F178" i="2"/>
  <c r="F177" i="2"/>
  <c r="F176" i="2" s="1"/>
  <c r="I176" i="2"/>
  <c r="H176" i="2"/>
  <c r="I175" i="2"/>
  <c r="J173" i="2"/>
  <c r="J172" i="2" s="1"/>
  <c r="I173" i="2"/>
  <c r="I172" i="2" s="1"/>
  <c r="H173" i="2"/>
  <c r="F173" i="2"/>
  <c r="F172" i="2" s="1"/>
  <c r="H172" i="2"/>
  <c r="J167" i="2"/>
  <c r="I167" i="2"/>
  <c r="H167" i="2"/>
  <c r="F167" i="2"/>
  <c r="J165" i="2"/>
  <c r="I165" i="2"/>
  <c r="H165" i="2"/>
  <c r="F165" i="2"/>
  <c r="J163" i="2"/>
  <c r="I163" i="2"/>
  <c r="H163" i="2"/>
  <c r="F163" i="2"/>
  <c r="J161" i="2"/>
  <c r="J160" i="2" s="1"/>
  <c r="J159" i="2" s="1"/>
  <c r="J158" i="2" s="1"/>
  <c r="I161" i="2"/>
  <c r="I160" i="2" s="1"/>
  <c r="I159" i="2" s="1"/>
  <c r="I158" i="2" s="1"/>
  <c r="H161" i="2"/>
  <c r="F161" i="2"/>
  <c r="F160" i="2" s="1"/>
  <c r="F159" i="2" s="1"/>
  <c r="F158" i="2" s="1"/>
  <c r="H160" i="2"/>
  <c r="H159" i="2" s="1"/>
  <c r="H158" i="2" s="1"/>
  <c r="J157" i="2"/>
  <c r="J156" i="2" s="1"/>
  <c r="J155" i="2" s="1"/>
  <c r="F157" i="2"/>
  <c r="F156" i="2" s="1"/>
  <c r="F155" i="2" s="1"/>
  <c r="I156" i="2"/>
  <c r="I155" i="2" s="1"/>
  <c r="H156" i="2"/>
  <c r="H155" i="2" s="1"/>
  <c r="J154" i="2"/>
  <c r="J153" i="2" s="1"/>
  <c r="J152" i="2" s="1"/>
  <c r="J151" i="2" s="1"/>
  <c r="I154" i="2"/>
  <c r="I153" i="2" s="1"/>
  <c r="I152" i="2" s="1"/>
  <c r="I151" i="2" s="1"/>
  <c r="H154" i="2"/>
  <c r="F154" i="2"/>
  <c r="H153" i="2"/>
  <c r="H152" i="2" s="1"/>
  <c r="H151" i="2" s="1"/>
  <c r="F153" i="2"/>
  <c r="F152" i="2" s="1"/>
  <c r="F151" i="2" s="1"/>
  <c r="J150" i="2"/>
  <c r="J149" i="2" s="1"/>
  <c r="F150" i="2"/>
  <c r="F149" i="2" s="1"/>
  <c r="I149" i="2"/>
  <c r="H149" i="2"/>
  <c r="J147" i="2"/>
  <c r="I147" i="2"/>
  <c r="H147" i="2"/>
  <c r="F147" i="2"/>
  <c r="J142" i="2"/>
  <c r="I142" i="2"/>
  <c r="H142" i="2"/>
  <c r="F142" i="2"/>
  <c r="J139" i="2"/>
  <c r="J138" i="2" s="1"/>
  <c r="J137" i="2" s="1"/>
  <c r="J136" i="2" s="1"/>
  <c r="I139" i="2"/>
  <c r="I138" i="2" s="1"/>
  <c r="I137" i="2" s="1"/>
  <c r="I136" i="2" s="1"/>
  <c r="H139" i="2"/>
  <c r="F139" i="2"/>
  <c r="F138" i="2" s="1"/>
  <c r="F137" i="2" s="1"/>
  <c r="F136" i="2" s="1"/>
  <c r="H138" i="2"/>
  <c r="H137" i="2" s="1"/>
  <c r="H136" i="2" s="1"/>
  <c r="J134" i="2"/>
  <c r="I134" i="2"/>
  <c r="H134" i="2"/>
  <c r="F134" i="2"/>
  <c r="I133" i="2"/>
  <c r="I132" i="2" s="1"/>
  <c r="H133" i="2"/>
  <c r="H132" i="2" s="1"/>
  <c r="J132" i="2"/>
  <c r="F132" i="2"/>
  <c r="J126" i="2"/>
  <c r="I126" i="2"/>
  <c r="H126" i="2"/>
  <c r="F126" i="2"/>
  <c r="J124" i="2"/>
  <c r="J123" i="2" s="1"/>
  <c r="J122" i="2" s="1"/>
  <c r="J121" i="2" s="1"/>
  <c r="J120" i="2" s="1"/>
  <c r="I124" i="2"/>
  <c r="I123" i="2" s="1"/>
  <c r="I122" i="2" s="1"/>
  <c r="I121" i="2" s="1"/>
  <c r="I120" i="2" s="1"/>
  <c r="H124" i="2"/>
  <c r="F124" i="2"/>
  <c r="F123" i="2" s="1"/>
  <c r="F122" i="2" s="1"/>
  <c r="F121" i="2" s="1"/>
  <c r="F120" i="2" s="1"/>
  <c r="H123" i="2"/>
  <c r="H122" i="2" s="1"/>
  <c r="H121" i="2" s="1"/>
  <c r="H120" i="2" s="1"/>
  <c r="I113" i="2"/>
  <c r="I112" i="2" s="1"/>
  <c r="H113" i="2"/>
  <c r="H112" i="2" s="1"/>
  <c r="J112" i="2"/>
  <c r="F112" i="2"/>
  <c r="I111" i="2"/>
  <c r="I110" i="2" s="1"/>
  <c r="H111" i="2"/>
  <c r="J110" i="2"/>
  <c r="H110" i="2"/>
  <c r="F110" i="2"/>
  <c r="J105" i="2"/>
  <c r="I105" i="2"/>
  <c r="H105" i="2"/>
  <c r="F105" i="2"/>
  <c r="I104" i="2"/>
  <c r="I103" i="2" s="1"/>
  <c r="H104" i="2"/>
  <c r="H103" i="2" s="1"/>
  <c r="J103" i="2"/>
  <c r="F103" i="2"/>
  <c r="J97" i="2"/>
  <c r="I97" i="2"/>
  <c r="H97" i="2"/>
  <c r="F97" i="2"/>
  <c r="J95" i="2"/>
  <c r="I95" i="2"/>
  <c r="H95" i="2"/>
  <c r="F95" i="2"/>
  <c r="F94" i="2" s="1"/>
  <c r="F93" i="2" s="1"/>
  <c r="F92" i="2" s="1"/>
  <c r="F91" i="2" s="1"/>
  <c r="J94" i="2"/>
  <c r="J93" i="2" s="1"/>
  <c r="J92" i="2" s="1"/>
  <c r="J91" i="2" s="1"/>
  <c r="I94" i="2"/>
  <c r="I93" i="2" s="1"/>
  <c r="I92" i="2" s="1"/>
  <c r="I91" i="2" s="1"/>
  <c r="H94" i="2"/>
  <c r="H93" i="2" s="1"/>
  <c r="H92" i="2" s="1"/>
  <c r="H91" i="2" s="1"/>
  <c r="J89" i="2"/>
  <c r="I89" i="2"/>
  <c r="H89" i="2"/>
  <c r="F89" i="2"/>
  <c r="J87" i="2"/>
  <c r="J86" i="2" s="1"/>
  <c r="J85" i="2" s="1"/>
  <c r="J84" i="2" s="1"/>
  <c r="J83" i="2" s="1"/>
  <c r="I87" i="2"/>
  <c r="H87" i="2"/>
  <c r="H86" i="2" s="1"/>
  <c r="H85" i="2" s="1"/>
  <c r="H84" i="2" s="1"/>
  <c r="H83" i="2" s="1"/>
  <c r="F87" i="2"/>
  <c r="F86" i="2" s="1"/>
  <c r="F85" i="2" s="1"/>
  <c r="F84" i="2" s="1"/>
  <c r="F83" i="2" s="1"/>
  <c r="I86" i="2"/>
  <c r="I85" i="2" s="1"/>
  <c r="I84" i="2" s="1"/>
  <c r="I83" i="2" s="1"/>
  <c r="J81" i="2"/>
  <c r="I81" i="2"/>
  <c r="H81" i="2"/>
  <c r="F81" i="2"/>
  <c r="J80" i="2"/>
  <c r="I80" i="2"/>
  <c r="H80" i="2"/>
  <c r="F80" i="2"/>
  <c r="J79" i="2"/>
  <c r="I79" i="2"/>
  <c r="H79" i="2"/>
  <c r="F79" i="2"/>
  <c r="J78" i="2"/>
  <c r="J77" i="2" s="1"/>
  <c r="F78" i="2"/>
  <c r="F77" i="2" s="1"/>
  <c r="I77" i="2"/>
  <c r="H77" i="2"/>
  <c r="J76" i="2"/>
  <c r="J75" i="2" s="1"/>
  <c r="I76" i="2"/>
  <c r="I75" i="2" s="1"/>
  <c r="I74" i="2" s="1"/>
  <c r="I73" i="2" s="1"/>
  <c r="I72" i="2" s="1"/>
  <c r="I71" i="2" s="1"/>
  <c r="H76" i="2"/>
  <c r="H75" i="2" s="1"/>
  <c r="F76" i="2"/>
  <c r="F75" i="2" s="1"/>
  <c r="J69" i="2"/>
  <c r="I69" i="2"/>
  <c r="H69" i="2"/>
  <c r="F69" i="2"/>
  <c r="J68" i="2"/>
  <c r="I68" i="2"/>
  <c r="H68" i="2"/>
  <c r="H67" i="2" s="1"/>
  <c r="H66" i="2" s="1"/>
  <c r="H65" i="2" s="1"/>
  <c r="H64" i="2" s="1"/>
  <c r="H63" i="2" s="1"/>
  <c r="F68" i="2"/>
  <c r="F67" i="2" s="1"/>
  <c r="F66" i="2" s="1"/>
  <c r="F65" i="2" s="1"/>
  <c r="F64" i="2" s="1"/>
  <c r="F63" i="2" s="1"/>
  <c r="J67" i="2"/>
  <c r="J66" i="2" s="1"/>
  <c r="J65" i="2" s="1"/>
  <c r="J64" i="2" s="1"/>
  <c r="J63" i="2" s="1"/>
  <c r="I67" i="2"/>
  <c r="I66" i="2" s="1"/>
  <c r="I65" i="2" s="1"/>
  <c r="I64" i="2" s="1"/>
  <c r="I63" i="2" s="1"/>
  <c r="J61" i="2"/>
  <c r="I61" i="2"/>
  <c r="H61" i="2"/>
  <c r="F61" i="2"/>
  <c r="I60" i="2"/>
  <c r="I59" i="2" s="1"/>
  <c r="H60" i="2"/>
  <c r="H59" i="2" s="1"/>
  <c r="J59" i="2"/>
  <c r="F59" i="2"/>
  <c r="J57" i="2"/>
  <c r="I57" i="2"/>
  <c r="H57" i="2"/>
  <c r="F57" i="2"/>
  <c r="J54" i="2"/>
  <c r="I54" i="2"/>
  <c r="H54" i="2"/>
  <c r="F54" i="2"/>
  <c r="J53" i="2"/>
  <c r="J52" i="2" s="1"/>
  <c r="F53" i="2"/>
  <c r="F52" i="2" s="1"/>
  <c r="I52" i="2"/>
  <c r="H52" i="2"/>
  <c r="I51" i="2"/>
  <c r="I50" i="2" s="1"/>
  <c r="H51" i="2"/>
  <c r="H50" i="2" s="1"/>
  <c r="J50" i="2"/>
  <c r="F50" i="2"/>
  <c r="J45" i="2"/>
  <c r="I45" i="2"/>
  <c r="H45" i="2"/>
  <c r="F45" i="2"/>
  <c r="J43" i="2"/>
  <c r="I43" i="2"/>
  <c r="H43" i="2"/>
  <c r="H42" i="2" s="1"/>
  <c r="F43" i="2"/>
  <c r="F42" i="2" s="1"/>
  <c r="J42" i="2"/>
  <c r="I42" i="2"/>
  <c r="J40" i="2"/>
  <c r="I40" i="2"/>
  <c r="H40" i="2"/>
  <c r="F40" i="2"/>
  <c r="J35" i="2"/>
  <c r="J34" i="2" s="1"/>
  <c r="F35" i="2"/>
  <c r="F34" i="2" s="1"/>
  <c r="I34" i="2"/>
  <c r="H34" i="2"/>
  <c r="J32" i="2"/>
  <c r="I32" i="2"/>
  <c r="H32" i="2"/>
  <c r="F32" i="2"/>
  <c r="F31" i="2" s="1"/>
  <c r="F30" i="2" s="1"/>
  <c r="F29" i="2" s="1"/>
  <c r="F28" i="2" s="1"/>
  <c r="J25" i="2"/>
  <c r="I25" i="2"/>
  <c r="H25" i="2"/>
  <c r="F25" i="2"/>
  <c r="J24" i="2"/>
  <c r="I24" i="2"/>
  <c r="H24" i="2"/>
  <c r="F24" i="2"/>
  <c r="J23" i="2"/>
  <c r="J22" i="2" s="1"/>
  <c r="J19" i="2" s="1"/>
  <c r="F23" i="2"/>
  <c r="I22" i="2"/>
  <c r="H22" i="2"/>
  <c r="F22" i="2"/>
  <c r="J20" i="2"/>
  <c r="I20" i="2"/>
  <c r="I19" i="2" s="1"/>
  <c r="H20" i="2"/>
  <c r="H19" i="2" s="1"/>
  <c r="F20" i="2"/>
  <c r="F19" i="2" s="1"/>
  <c r="J17" i="2"/>
  <c r="I17" i="2"/>
  <c r="H17" i="2"/>
  <c r="F17" i="2"/>
  <c r="J13" i="2"/>
  <c r="I13" i="2"/>
  <c r="I12" i="2" s="1"/>
  <c r="I11" i="2" s="1"/>
  <c r="H13" i="2"/>
  <c r="H12" i="2" s="1"/>
  <c r="H11" i="2" s="1"/>
  <c r="F13" i="2"/>
  <c r="J12" i="2"/>
  <c r="J11" i="2" s="1"/>
  <c r="F12" i="2"/>
  <c r="F11" i="2" s="1"/>
  <c r="F1547" i="1"/>
  <c r="F1544" i="1"/>
  <c r="F1541" i="1"/>
  <c r="F1540" i="1" s="1"/>
  <c r="F1538" i="1"/>
  <c r="F1537" i="1" s="1"/>
  <c r="F1531" i="1"/>
  <c r="F1530" i="1"/>
  <c r="F1528" i="1"/>
  <c r="F1527" i="1"/>
  <c r="F1526" i="1"/>
  <c r="F1520" i="1"/>
  <c r="F1510" i="1"/>
  <c r="F1509" i="1" s="1"/>
  <c r="F1507" i="1"/>
  <c r="F1506" i="1" s="1"/>
  <c r="F1504" i="1"/>
  <c r="F1503" i="1" s="1"/>
  <c r="F1501" i="1"/>
  <c r="F1500" i="1" s="1"/>
  <c r="F1498" i="1"/>
  <c r="F1497" i="1" s="1"/>
  <c r="F1495" i="1"/>
  <c r="F1494" i="1"/>
  <c r="F1492" i="1"/>
  <c r="F1487" i="1"/>
  <c r="F1486" i="1" s="1"/>
  <c r="F1484" i="1"/>
  <c r="F1483" i="1" s="1"/>
  <c r="F1482" i="1" s="1"/>
  <c r="F1479" i="1" s="1"/>
  <c r="F1480" i="1"/>
  <c r="F1476" i="1"/>
  <c r="F1475" i="1"/>
  <c r="F1474" i="1" s="1"/>
  <c r="F1473" i="1" s="1"/>
  <c r="F1471" i="1"/>
  <c r="F1470" i="1"/>
  <c r="F1469" i="1" s="1"/>
  <c r="F1468" i="1" s="1"/>
  <c r="F1467" i="1" s="1"/>
  <c r="F1458" i="1"/>
  <c r="F1457" i="1" s="1"/>
  <c r="F1456" i="1" s="1"/>
  <c r="F1455" i="1" s="1"/>
  <c r="F1453" i="1"/>
  <c r="F1451" i="1"/>
  <c r="F1448" i="1"/>
  <c r="F1447" i="1" s="1"/>
  <c r="F1446" i="1"/>
  <c r="F1445" i="1" s="1"/>
  <c r="F1443" i="1"/>
  <c r="F1440" i="1"/>
  <c r="F1438" i="1"/>
  <c r="F1435" i="1"/>
  <c r="F1434" i="1" s="1"/>
  <c r="F1433" i="1" s="1"/>
  <c r="F1432" i="1" s="1"/>
  <c r="F1428" i="1"/>
  <c r="F1427" i="1" s="1"/>
  <c r="F1425" i="1"/>
  <c r="F1418" i="1"/>
  <c r="F1417" i="1" s="1"/>
  <c r="F1416" i="1" s="1"/>
  <c r="F1415" i="1" s="1"/>
  <c r="F1413" i="1"/>
  <c r="F1412" i="1" s="1"/>
  <c r="F1411" i="1" s="1"/>
  <c r="F1410" i="1" s="1"/>
  <c r="F1407" i="1"/>
  <c r="F1406" i="1" s="1"/>
  <c r="F1405" i="1" s="1"/>
  <c r="F1403" i="1"/>
  <c r="F1402" i="1" s="1"/>
  <c r="F1400" i="1"/>
  <c r="F1397" i="1"/>
  <c r="F1396" i="1" s="1"/>
  <c r="F1395" i="1" s="1"/>
  <c r="F1394" i="1" s="1"/>
  <c r="F1393" i="1" s="1"/>
  <c r="F1392" i="1"/>
  <c r="F1391" i="1" s="1"/>
  <c r="F1390" i="1" s="1"/>
  <c r="F1389" i="1" s="1"/>
  <c r="F1386" i="1"/>
  <c r="F1385" i="1" s="1"/>
  <c r="F1384" i="1" s="1"/>
  <c r="F1383" i="1" s="1"/>
  <c r="F1382" i="1" s="1"/>
  <c r="F1380" i="1"/>
  <c r="F1379" i="1" s="1"/>
  <c r="F1378" i="1" s="1"/>
  <c r="F1377" i="1" s="1"/>
  <c r="F1376" i="1" s="1"/>
  <c r="F1373" i="1"/>
  <c r="F1372" i="1" s="1"/>
  <c r="F1371" i="1" s="1"/>
  <c r="F1369" i="1"/>
  <c r="F1368" i="1" s="1"/>
  <c r="F1367" i="1"/>
  <c r="F1366" i="1" s="1"/>
  <c r="F1365" i="1" s="1"/>
  <c r="F1363" i="1"/>
  <c r="F1362" i="1" s="1"/>
  <c r="F1548" i="1" s="1"/>
  <c r="F1360" i="1"/>
  <c r="F1357" i="1"/>
  <c r="F1543" i="1" s="1"/>
  <c r="F1356" i="1"/>
  <c r="F1352" i="1"/>
  <c r="F1350" i="1"/>
  <c r="F1346" i="1"/>
  <c r="F1529" i="1" s="1"/>
  <c r="F1342" i="1"/>
  <c r="F1336" i="1"/>
  <c r="F1519" i="1" s="1"/>
  <c r="F1331" i="1"/>
  <c r="F1330" i="1" s="1"/>
  <c r="F1513" i="1" s="1"/>
  <c r="F1326" i="1"/>
  <c r="F1325" i="1" s="1"/>
  <c r="F1324" i="1" s="1"/>
  <c r="F1323" i="1" s="1"/>
  <c r="F1321" i="1"/>
  <c r="F1320" i="1"/>
  <c r="F1319" i="1" s="1"/>
  <c r="F1311" i="1"/>
  <c r="F1309" i="1"/>
  <c r="F1306" i="1"/>
  <c r="F1304" i="1"/>
  <c r="F1299" i="1"/>
  <c r="F1297" i="1"/>
  <c r="F1294" i="1"/>
  <c r="F1293" i="1" s="1"/>
  <c r="F1288" i="1"/>
  <c r="F1287" i="1" s="1"/>
  <c r="F1286" i="1" s="1"/>
  <c r="F1284" i="1"/>
  <c r="F1282" i="1"/>
  <c r="F1276" i="1"/>
  <c r="F1274" i="1"/>
  <c r="F1269" i="1"/>
  <c r="F1268" i="1" s="1"/>
  <c r="F1266" i="1"/>
  <c r="F1264" i="1"/>
  <c r="F1261" i="1"/>
  <c r="F1260" i="1" s="1"/>
  <c r="F1259" i="1" s="1"/>
  <c r="F1258" i="1" s="1"/>
  <c r="F1254" i="1"/>
  <c r="F1253" i="1" s="1"/>
  <c r="F1252" i="1" s="1"/>
  <c r="F1250" i="1"/>
  <c r="F1249" i="1" s="1"/>
  <c r="F1248" i="1" s="1"/>
  <c r="F1246" i="1"/>
  <c r="F1245" i="1" s="1"/>
  <c r="F1239" i="1"/>
  <c r="F1237" i="1"/>
  <c r="F1233" i="1"/>
  <c r="F1232" i="1" s="1"/>
  <c r="F1231" i="1" s="1"/>
  <c r="F1227" i="1"/>
  <c r="F1226" i="1" s="1"/>
  <c r="F1225" i="1" s="1"/>
  <c r="F1224" i="1" s="1"/>
  <c r="F1223" i="1" s="1"/>
  <c r="F1222" i="1" s="1"/>
  <c r="F1221" i="1" s="1"/>
  <c r="F1220" i="1"/>
  <c r="F1219" i="1" s="1"/>
  <c r="F1218" i="1" s="1"/>
  <c r="F1217" i="1"/>
  <c r="F1216" i="1" s="1"/>
  <c r="F1215" i="1" s="1"/>
  <c r="F1213" i="1"/>
  <c r="F1212" i="1" s="1"/>
  <c r="F1210" i="1"/>
  <c r="F1209" i="1" s="1"/>
  <c r="F1207" i="1"/>
  <c r="F1206" i="1" s="1"/>
  <c r="F1204" i="1"/>
  <c r="F1203" i="1" s="1"/>
  <c r="F1200" i="1"/>
  <c r="F1198" i="1"/>
  <c r="F1197" i="1" s="1"/>
  <c r="F1196" i="1" s="1"/>
  <c r="F1195" i="1" s="1"/>
  <c r="F1193" i="1"/>
  <c r="F1192" i="1" s="1"/>
  <c r="F1191" i="1" s="1"/>
  <c r="F1183" i="1"/>
  <c r="F1182" i="1"/>
  <c r="F1181" i="1" s="1"/>
  <c r="F1180" i="1"/>
  <c r="F1179" i="1" s="1"/>
  <c r="F1171" i="1"/>
  <c r="F1170" i="1" s="1"/>
  <c r="F1168" i="1"/>
  <c r="F1167" i="1" s="1"/>
  <c r="F1161" i="1"/>
  <c r="F1160" i="1"/>
  <c r="F1159" i="1" s="1"/>
  <c r="F1157" i="1"/>
  <c r="F1155" i="1"/>
  <c r="F1153" i="1"/>
  <c r="F1152" i="1" s="1"/>
  <c r="F1151" i="1"/>
  <c r="F1150" i="1" s="1"/>
  <c r="F1148" i="1"/>
  <c r="F1147" i="1"/>
  <c r="F1146" i="1" s="1"/>
  <c r="F1139" i="1"/>
  <c r="F1138" i="1" s="1"/>
  <c r="F1136" i="1"/>
  <c r="F1132" i="1" s="1"/>
  <c r="F1134" i="1"/>
  <c r="F1133" i="1" s="1"/>
  <c r="F1130" i="1"/>
  <c r="F1129" i="1" s="1"/>
  <c r="F1128" i="1" s="1"/>
  <c r="F1127" i="1" s="1"/>
  <c r="F1126" i="1" s="1"/>
  <c r="F1122" i="1"/>
  <c r="F1121" i="1" s="1"/>
  <c r="F1119" i="1"/>
  <c r="F1116" i="1"/>
  <c r="F1114" i="1"/>
  <c r="F1113" i="1"/>
  <c r="F1112" i="1" s="1"/>
  <c r="F1108" i="1"/>
  <c r="F1107" i="1"/>
  <c r="F1105" i="1" s="1"/>
  <c r="F1103" i="1"/>
  <c r="F1102" i="1"/>
  <c r="F1100" i="1" s="1"/>
  <c r="F1095" i="1"/>
  <c r="F1094" i="1" s="1"/>
  <c r="F1091" i="1"/>
  <c r="F1090" i="1" s="1"/>
  <c r="F1088" i="1"/>
  <c r="F1085" i="1"/>
  <c r="F1083" i="1"/>
  <c r="F1079" i="1"/>
  <c r="F1078" i="1" s="1"/>
  <c r="F1077" i="1"/>
  <c r="F1076" i="1"/>
  <c r="F1074" i="1"/>
  <c r="F1073" i="1" s="1"/>
  <c r="F1067" i="1"/>
  <c r="F1066" i="1" s="1"/>
  <c r="F1065" i="1" s="1"/>
  <c r="F1064" i="1" s="1"/>
  <c r="F1063" i="1" s="1"/>
  <c r="F1060" i="1"/>
  <c r="F1059" i="1" s="1"/>
  <c r="F1058" i="1" s="1"/>
  <c r="F1056" i="1"/>
  <c r="F1055" i="1" s="1"/>
  <c r="F1053" i="1"/>
  <c r="F1051" i="1"/>
  <c r="F1049" i="1"/>
  <c r="F1047" i="1"/>
  <c r="F1044" i="1"/>
  <c r="F1043" i="1" s="1"/>
  <c r="F1042" i="1"/>
  <c r="F1039" i="1" s="1"/>
  <c r="F1037" i="1"/>
  <c r="F1035" i="1"/>
  <c r="F1027" i="1"/>
  <c r="F1025" i="1"/>
  <c r="F1021" i="1"/>
  <c r="F1020" i="1" s="1"/>
  <c r="F1019" i="1" s="1"/>
  <c r="F1017" i="1"/>
  <c r="F1015" i="1"/>
  <c r="F1010" i="1"/>
  <c r="F1009" i="1" s="1"/>
  <c r="F1007" i="1"/>
  <c r="F1005" i="1"/>
  <c r="F1003" i="1"/>
  <c r="F997" i="1"/>
  <c r="F996" i="1" s="1"/>
  <c r="F994" i="1"/>
  <c r="F993" i="1" s="1"/>
  <c r="F990" i="1"/>
  <c r="F988" i="1"/>
  <c r="F985" i="1"/>
  <c r="F984" i="1" s="1"/>
  <c r="F982" i="1"/>
  <c r="F981" i="1" s="1"/>
  <c r="F979" i="1"/>
  <c r="F978" i="1" s="1"/>
  <c r="F976" i="1"/>
  <c r="F974" i="1"/>
  <c r="F971" i="1"/>
  <c r="F969" i="1"/>
  <c r="F967" i="1"/>
  <c r="F963" i="1"/>
  <c r="F960" i="1"/>
  <c r="F958" i="1"/>
  <c r="F956" i="1"/>
  <c r="F950" i="1"/>
  <c r="F948" i="1"/>
  <c r="F946" i="1"/>
  <c r="F942" i="1"/>
  <c r="F938" i="1"/>
  <c r="F937" i="1" s="1"/>
  <c r="F936" i="1" s="1"/>
  <c r="F934" i="1"/>
  <c r="F933" i="1" s="1"/>
  <c r="F931" i="1"/>
  <c r="F925" i="1"/>
  <c r="F924" i="1" s="1"/>
  <c r="F923" i="1" s="1"/>
  <c r="F921" i="1"/>
  <c r="F920" i="1" s="1"/>
  <c r="F916" i="1"/>
  <c r="F915" i="1" s="1"/>
  <c r="F914" i="1" s="1"/>
  <c r="F912" i="1"/>
  <c r="F911" i="1" s="1"/>
  <c r="F907" i="1"/>
  <c r="F906" i="1" s="1"/>
  <c r="F905" i="1" s="1"/>
  <c r="F903" i="1"/>
  <c r="F902" i="1" s="1"/>
  <c r="F901" i="1" s="1"/>
  <c r="F900" i="1"/>
  <c r="F899" i="1" s="1"/>
  <c r="F897" i="1"/>
  <c r="F895" i="1"/>
  <c r="F892" i="1"/>
  <c r="F890" i="1"/>
  <c r="F888" i="1"/>
  <c r="F885" i="1"/>
  <c r="F883" i="1"/>
  <c r="F879" i="1"/>
  <c r="F878" i="1" s="1"/>
  <c r="F876" i="1"/>
  <c r="F874" i="1"/>
  <c r="F872" i="1"/>
  <c r="F870" i="1"/>
  <c r="F867" i="1"/>
  <c r="F866" i="1" s="1"/>
  <c r="F864" i="1"/>
  <c r="F862" i="1"/>
  <c r="F859" i="1"/>
  <c r="F857" i="1"/>
  <c r="F855" i="1"/>
  <c r="F852" i="1"/>
  <c r="F851" i="1" s="1"/>
  <c r="F849" i="1"/>
  <c r="F847" i="1"/>
  <c r="F846" i="1"/>
  <c r="F845" i="1" s="1"/>
  <c r="F843" i="1"/>
  <c r="F840" i="1"/>
  <c r="F839" i="1" s="1"/>
  <c r="F834" i="1"/>
  <c r="F832" i="1"/>
  <c r="F826" i="1"/>
  <c r="F825" i="1" s="1"/>
  <c r="F823" i="1"/>
  <c r="F819" i="1"/>
  <c r="F818" i="1" s="1"/>
  <c r="F817" i="1"/>
  <c r="F816" i="1" s="1"/>
  <c r="F814" i="1"/>
  <c r="F811" i="1"/>
  <c r="F809" i="1" s="1"/>
  <c r="F807" i="1"/>
  <c r="F806" i="1"/>
  <c r="F805" i="1" s="1"/>
  <c r="F803" i="1"/>
  <c r="F799" i="1"/>
  <c r="F798" i="1" s="1"/>
  <c r="F797" i="1" s="1"/>
  <c r="F795" i="1"/>
  <c r="F794" i="1" s="1"/>
  <c r="F793" i="1" s="1"/>
  <c r="F791" i="1"/>
  <c r="F790" i="1" s="1"/>
  <c r="F788" i="1"/>
  <c r="F787" i="1" s="1"/>
  <c r="F785" i="1"/>
  <c r="F784" i="1" s="1"/>
  <c r="F782" i="1"/>
  <c r="F780" i="1"/>
  <c r="F778" i="1"/>
  <c r="F776" i="1"/>
  <c r="F774" i="1" s="1"/>
  <c r="F772" i="1"/>
  <c r="F770" i="1"/>
  <c r="F768" i="1"/>
  <c r="F759" i="1"/>
  <c r="F758" i="1" s="1"/>
  <c r="F757" i="1" s="1"/>
  <c r="F755" i="1"/>
  <c r="F754" i="1" s="1"/>
  <c r="F753" i="1" s="1"/>
  <c r="F752" i="1" s="1"/>
  <c r="F750" i="1"/>
  <c r="F748" i="1"/>
  <c r="F740" i="1"/>
  <c r="F739" i="1" s="1"/>
  <c r="F737" i="1"/>
  <c r="F736" i="1" s="1"/>
  <c r="F735" i="1" s="1"/>
  <c r="F734" i="1" s="1"/>
  <c r="F733" i="1" s="1"/>
  <c r="F731" i="1"/>
  <c r="F730" i="1" s="1"/>
  <c r="F729" i="1" s="1"/>
  <c r="F728" i="1" s="1"/>
  <c r="F726" i="1"/>
  <c r="F725" i="1" s="1"/>
  <c r="F722" i="1"/>
  <c r="F721" i="1" s="1"/>
  <c r="F720" i="1" s="1"/>
  <c r="F719" i="1"/>
  <c r="F718" i="1" s="1"/>
  <c r="F717" i="1" s="1"/>
  <c r="F716" i="1" s="1"/>
  <c r="F715" i="1" s="1"/>
  <c r="F714" i="1" s="1"/>
  <c r="F711" i="1"/>
  <c r="F710" i="1" s="1"/>
  <c r="F709" i="1" s="1"/>
  <c r="F708" i="1" s="1"/>
  <c r="F707" i="1"/>
  <c r="F706" i="1" s="1"/>
  <c r="F705" i="1" s="1"/>
  <c r="F704" i="1" s="1"/>
  <c r="F702" i="1"/>
  <c r="F701" i="1" s="1"/>
  <c r="F699" i="1"/>
  <c r="F698" i="1" s="1"/>
  <c r="F696" i="1"/>
  <c r="F695" i="1" s="1"/>
  <c r="F692" i="1" s="1"/>
  <c r="F693" i="1"/>
  <c r="F689" i="1"/>
  <c r="F688" i="1" s="1"/>
  <c r="F687" i="1" s="1"/>
  <c r="F686" i="1" s="1"/>
  <c r="F685" i="1" s="1"/>
  <c r="F683" i="1"/>
  <c r="F682" i="1" s="1"/>
  <c r="F679" i="1"/>
  <c r="F675" i="1"/>
  <c r="F673" i="1"/>
  <c r="F672" i="1" s="1"/>
  <c r="F671" i="1" s="1"/>
  <c r="F670" i="1" s="1"/>
  <c r="F669" i="1" s="1"/>
  <c r="F661" i="1" s="1"/>
  <c r="F663" i="1"/>
  <c r="F662" i="1" s="1"/>
  <c r="F658" i="1"/>
  <c r="F657" i="1" s="1"/>
  <c r="F656" i="1" s="1"/>
  <c r="F655" i="1"/>
  <c r="F653" i="1" s="1"/>
  <c r="F652" i="1" s="1"/>
  <c r="F651" i="1"/>
  <c r="F650" i="1" s="1"/>
  <c r="F649" i="1" s="1"/>
  <c r="F647" i="1"/>
  <c r="F646" i="1" s="1"/>
  <c r="F643" i="1"/>
  <c r="F642" i="1" s="1"/>
  <c r="F641" i="1" s="1"/>
  <c r="F637" i="1"/>
  <c r="F636" i="1" s="1"/>
  <c r="F635" i="1" s="1"/>
  <c r="F634" i="1" s="1"/>
  <c r="F633" i="1" s="1"/>
  <c r="F631" i="1"/>
  <c r="F630" i="1" s="1"/>
  <c r="F629" i="1" s="1"/>
  <c r="F628" i="1" s="1"/>
  <c r="F626" i="1"/>
  <c r="F625" i="1" s="1"/>
  <c r="F623" i="1"/>
  <c r="F622" i="1" s="1"/>
  <c r="F615" i="1"/>
  <c r="F614" i="1" s="1"/>
  <c r="F612" i="1"/>
  <c r="F611" i="1" s="1"/>
  <c r="F607" i="1"/>
  <c r="F605" i="1"/>
  <c r="F602" i="1"/>
  <c r="F601" i="1" s="1"/>
  <c r="F598" i="1"/>
  <c r="F597" i="1" s="1"/>
  <c r="F595" i="1"/>
  <c r="F594" i="1"/>
  <c r="F593" i="1" s="1"/>
  <c r="F592" i="1"/>
  <c r="F591" i="1" s="1"/>
  <c r="F587" i="1"/>
  <c r="F585" i="1"/>
  <c r="F584" i="1"/>
  <c r="F583" i="1" s="1"/>
  <c r="F581" i="1"/>
  <c r="F577" i="1"/>
  <c r="F576" i="1" s="1"/>
  <c r="F575" i="1" s="1"/>
  <c r="F573" i="1"/>
  <c r="F571" i="1"/>
  <c r="F568" i="1"/>
  <c r="F567" i="1" s="1"/>
  <c r="F566" i="1" s="1"/>
  <c r="F565" i="1"/>
  <c r="F564" i="1" s="1"/>
  <c r="F561" i="1"/>
  <c r="F559" i="1"/>
  <c r="F557" i="1"/>
  <c r="F556" i="1" s="1"/>
  <c r="F553" i="1"/>
  <c r="F551" i="1"/>
  <c r="F545" i="1"/>
  <c r="F543" i="1"/>
  <c r="F537" i="1"/>
  <c r="F532" i="1"/>
  <c r="F530" i="1"/>
  <c r="F528" i="1"/>
  <c r="F526" i="1"/>
  <c r="F521" i="1"/>
  <c r="F519" i="1"/>
  <c r="F517" i="1"/>
  <c r="F512" i="1"/>
  <c r="F511" i="1" s="1"/>
  <c r="F510" i="1" s="1"/>
  <c r="F509" i="1" s="1"/>
  <c r="F508" i="1"/>
  <c r="F507" i="1"/>
  <c r="F506" i="1" s="1"/>
  <c r="F505" i="1" s="1"/>
  <c r="F504" i="1" s="1"/>
  <c r="F503" i="1" s="1"/>
  <c r="F500" i="1"/>
  <c r="F499" i="1" s="1"/>
  <c r="F498" i="1"/>
  <c r="F497" i="1" s="1"/>
  <c r="F496" i="1"/>
  <c r="F495" i="1" s="1"/>
  <c r="F491" i="1"/>
  <c r="F490" i="1" s="1"/>
  <c r="F489" i="1" s="1"/>
  <c r="F488" i="1" s="1"/>
  <c r="F487" i="1" s="1"/>
  <c r="F485" i="1"/>
  <c r="F483" i="1"/>
  <c r="F478" i="1"/>
  <c r="F477" i="1" s="1"/>
  <c r="F473" i="1"/>
  <c r="F472" i="1" s="1"/>
  <c r="F471" i="1" s="1"/>
  <c r="F469" i="1"/>
  <c r="F467" i="1"/>
  <c r="F464" i="1"/>
  <c r="F462" i="1"/>
  <c r="F457" i="1"/>
  <c r="F456" i="1" s="1"/>
  <c r="F455" i="1"/>
  <c r="F454" i="1" s="1"/>
  <c r="F451" i="1"/>
  <c r="F450" i="1" s="1"/>
  <c r="F448" i="1"/>
  <c r="F446" i="1"/>
  <c r="F445" i="1" s="1"/>
  <c r="F443" i="1"/>
  <c r="F438" i="1"/>
  <c r="F437" i="1" s="1"/>
  <c r="F436" i="1" s="1"/>
  <c r="F434" i="1"/>
  <c r="F433" i="1" s="1"/>
  <c r="F432" i="1" s="1"/>
  <c r="F431" i="1" s="1"/>
  <c r="F430" i="1" s="1"/>
  <c r="F427" i="1"/>
  <c r="F426" i="1" s="1"/>
  <c r="F425" i="1" s="1"/>
  <c r="F424" i="1" s="1"/>
  <c r="F423" i="1" s="1"/>
  <c r="F421" i="1"/>
  <c r="F419" i="1"/>
  <c r="F413" i="1"/>
  <c r="F412" i="1" s="1"/>
  <c r="F411" i="1" s="1"/>
  <c r="F410" i="1" s="1"/>
  <c r="F409" i="1" s="1"/>
  <c r="F408" i="1" s="1"/>
  <c r="F405" i="1"/>
  <c r="F404" i="1" s="1"/>
  <c r="F398" i="1" s="1"/>
  <c r="F403" i="1"/>
  <c r="F402" i="1" s="1"/>
  <c r="F400" i="1"/>
  <c r="F396" i="1"/>
  <c r="F395" i="1" s="1"/>
  <c r="F394" i="1" s="1"/>
  <c r="F392" i="1"/>
  <c r="F391" i="1" s="1"/>
  <c r="F390" i="1" s="1"/>
  <c r="F389" i="1"/>
  <c r="F388" i="1" s="1"/>
  <c r="F387" i="1" s="1"/>
  <c r="F381" i="1"/>
  <c r="F380" i="1" s="1"/>
  <c r="F379" i="1" s="1"/>
  <c r="F378" i="1"/>
  <c r="F377" i="1" s="1"/>
  <c r="F376" i="1" s="1"/>
  <c r="F371" i="1"/>
  <c r="F370" i="1" s="1"/>
  <c r="F369" i="1" s="1"/>
  <c r="F368" i="1" s="1"/>
  <c r="F367" i="1" s="1"/>
  <c r="F365" i="1"/>
  <c r="F364" i="1" s="1"/>
  <c r="F363" i="1" s="1"/>
  <c r="F362" i="1" s="1"/>
  <c r="F361" i="1" s="1"/>
  <c r="F359" i="1"/>
  <c r="F358" i="1" s="1"/>
  <c r="F357" i="1" s="1"/>
  <c r="F356" i="1" s="1"/>
  <c r="F355" i="1" s="1"/>
  <c r="F353" i="1"/>
  <c r="F352" i="1" s="1"/>
  <c r="F351" i="1" s="1"/>
  <c r="F350" i="1" s="1"/>
  <c r="F347" i="1"/>
  <c r="F345" i="1"/>
  <c r="F342" i="1"/>
  <c r="F341" i="1" s="1"/>
  <c r="F337" i="1"/>
  <c r="F336" i="1" s="1"/>
  <c r="F335" i="1"/>
  <c r="F334" i="1" s="1"/>
  <c r="F333" i="1" s="1"/>
  <c r="F329" i="1"/>
  <c r="F328" i="1" s="1"/>
  <c r="F327" i="1" s="1"/>
  <c r="F326" i="1" s="1"/>
  <c r="F325" i="1" s="1"/>
  <c r="F323" i="1"/>
  <c r="F322" i="1" s="1"/>
  <c r="F320" i="1"/>
  <c r="F319" i="1" s="1"/>
  <c r="F315" i="1"/>
  <c r="F314" i="1" s="1"/>
  <c r="F313" i="1" s="1"/>
  <c r="F312" i="1" s="1"/>
  <c r="F310" i="1"/>
  <c r="F309" i="1" s="1"/>
  <c r="F308" i="1" s="1"/>
  <c r="F307" i="1" s="1"/>
  <c r="F305" i="1"/>
  <c r="F301" i="1" s="1"/>
  <c r="F303" i="1"/>
  <c r="F302" i="1"/>
  <c r="F299" i="1"/>
  <c r="F296" i="1"/>
  <c r="F295" i="1" s="1"/>
  <c r="F294" i="1" s="1"/>
  <c r="F292" i="1"/>
  <c r="F291" i="1" s="1"/>
  <c r="F288" i="1"/>
  <c r="F286" i="1"/>
  <c r="F284" i="1"/>
  <c r="F282" i="1" s="1"/>
  <c r="F281" i="1"/>
  <c r="F280" i="1" s="1"/>
  <c r="F277" i="1"/>
  <c r="F276" i="1" s="1"/>
  <c r="F275" i="1" s="1"/>
  <c r="F274" i="1"/>
  <c r="F273" i="1" s="1"/>
  <c r="F272" i="1" s="1"/>
  <c r="F266" i="1"/>
  <c r="F264" i="1"/>
  <c r="F256" i="1"/>
  <c r="F254" i="1"/>
  <c r="F248" i="1"/>
  <c r="F247" i="1" s="1"/>
  <c r="F246" i="1" s="1"/>
  <c r="F244" i="1"/>
  <c r="F243" i="1" s="1"/>
  <c r="F242" i="1" s="1"/>
  <c r="F241" i="1" s="1"/>
  <c r="F237" i="1"/>
  <c r="F236" i="1" s="1"/>
  <c r="F235" i="1"/>
  <c r="F234" i="1" s="1"/>
  <c r="F233" i="1" s="1"/>
  <c r="F231" i="1"/>
  <c r="F230" i="1" s="1"/>
  <c r="F228" i="1"/>
  <c r="F227" i="1" s="1"/>
  <c r="F226" i="1"/>
  <c r="F225" i="1" s="1"/>
  <c r="F223" i="1"/>
  <c r="F221" i="1"/>
  <c r="F218" i="1"/>
  <c r="F216" i="1"/>
  <c r="F213" i="1"/>
  <c r="F212" i="1" s="1"/>
  <c r="F210" i="1"/>
  <c r="F209" i="1" s="1"/>
  <c r="F208" i="1"/>
  <c r="F207" i="1" s="1"/>
  <c r="F206" i="1" s="1"/>
  <c r="F202" i="1"/>
  <c r="F201" i="1"/>
  <c r="F199" i="1" s="1"/>
  <c r="F197" i="1"/>
  <c r="F196" i="1"/>
  <c r="F195" i="1" s="1"/>
  <c r="F192" i="1"/>
  <c r="F191" i="1" s="1"/>
  <c r="F189" i="1"/>
  <c r="F188" i="1" s="1"/>
  <c r="F185" i="1"/>
  <c r="F184" i="1" s="1"/>
  <c r="F182" i="1"/>
  <c r="F180" i="1"/>
  <c r="F177" i="1"/>
  <c r="F172" i="1"/>
  <c r="F171" i="1" s="1"/>
  <c r="F166" i="1"/>
  <c r="F164" i="1"/>
  <c r="F159" i="1"/>
  <c r="F158" i="1" s="1"/>
  <c r="F157" i="1"/>
  <c r="F156" i="1" s="1"/>
  <c r="F155" i="1" s="1"/>
  <c r="F154" i="1" s="1"/>
  <c r="F152" i="1"/>
  <c r="F150" i="1"/>
  <c r="F145" i="1"/>
  <c r="F142" i="1"/>
  <c r="F141" i="1" s="1"/>
  <c r="F140" i="1" s="1"/>
  <c r="F139" i="1" s="1"/>
  <c r="F137" i="1"/>
  <c r="F135" i="1"/>
  <c r="F129" i="1"/>
  <c r="F127" i="1"/>
  <c r="F121" i="1"/>
  <c r="F120" i="1"/>
  <c r="F119" i="1" s="1"/>
  <c r="F115" i="1"/>
  <c r="F113" i="1"/>
  <c r="F108" i="1"/>
  <c r="F106" i="1"/>
  <c r="F100" i="1"/>
  <c r="F98" i="1"/>
  <c r="F92" i="1"/>
  <c r="F90" i="1"/>
  <c r="F84" i="1"/>
  <c r="F83" i="1" s="1"/>
  <c r="F82" i="1" s="1"/>
  <c r="F80" i="1"/>
  <c r="F79" i="1"/>
  <c r="F78" i="1" s="1"/>
  <c r="F73" i="1"/>
  <c r="F72" i="1" s="1"/>
  <c r="F71" i="1"/>
  <c r="F70" i="1" s="1"/>
  <c r="F64" i="1"/>
  <c r="F62" i="1"/>
  <c r="F60" i="1"/>
  <c r="F57" i="1" s="1"/>
  <c r="F56" i="1"/>
  <c r="F55" i="1" s="1"/>
  <c r="F53" i="1"/>
  <c r="F48" i="1"/>
  <c r="F46" i="1"/>
  <c r="F43" i="1"/>
  <c r="F37" i="1"/>
  <c r="F35" i="1"/>
  <c r="F28" i="1"/>
  <c r="F27" i="1" s="1"/>
  <c r="F26" i="1"/>
  <c r="F24" i="1" s="1"/>
  <c r="F23" i="1"/>
  <c r="F22" i="1" s="1"/>
  <c r="F21" i="1"/>
  <c r="F20" i="1" s="1"/>
  <c r="F17" i="1"/>
  <c r="F13" i="1"/>
  <c r="F12" i="1" s="1"/>
  <c r="F11" i="1" s="1"/>
  <c r="J754" i="2" l="1"/>
  <c r="J753" i="2" s="1"/>
  <c r="F39" i="2"/>
  <c r="F38" i="2" s="1"/>
  <c r="I39" i="2"/>
  <c r="I38" i="2" s="1"/>
  <c r="J39" i="2"/>
  <c r="J38" i="2" s="1"/>
  <c r="I49" i="2"/>
  <c r="I48" i="2" s="1"/>
  <c r="I58" i="2"/>
  <c r="H74" i="2"/>
  <c r="H73" i="2" s="1"/>
  <c r="H72" i="2" s="1"/>
  <c r="H71" i="2" s="1"/>
  <c r="J322" i="2"/>
  <c r="J321" i="2" s="1"/>
  <c r="I839" i="2"/>
  <c r="F399" i="1"/>
  <c r="F74" i="2"/>
  <c r="F73" i="2" s="1"/>
  <c r="F72" i="2" s="1"/>
  <c r="F71" i="2" s="1"/>
  <c r="I146" i="2"/>
  <c r="F234" i="2"/>
  <c r="I322" i="2"/>
  <c r="I321" i="2" s="1"/>
  <c r="F322" i="2"/>
  <c r="F321" i="2" s="1"/>
  <c r="H322" i="2"/>
  <c r="H321" i="2" s="1"/>
  <c r="H390" i="2"/>
  <c r="J524" i="2"/>
  <c r="J523" i="2" s="1"/>
  <c r="H524" i="2"/>
  <c r="J592" i="2"/>
  <c r="H771" i="2"/>
  <c r="H770" i="2" s="1"/>
  <c r="J786" i="2"/>
  <c r="F802" i="2"/>
  <c r="H928" i="2"/>
  <c r="H1153" i="2"/>
  <c r="I1247" i="2"/>
  <c r="F221" i="2"/>
  <c r="J877" i="2"/>
  <c r="J876" i="2" s="1"/>
  <c r="J875" i="2" s="1"/>
  <c r="J874" i="2" s="1"/>
  <c r="F570" i="1"/>
  <c r="J348" i="2"/>
  <c r="J347" i="2" s="1"/>
  <c r="I802" i="2"/>
  <c r="H1101" i="2"/>
  <c r="H1100" i="2" s="1"/>
  <c r="H1099" i="2" s="1"/>
  <c r="F1533" i="1"/>
  <c r="I16" i="2"/>
  <c r="H16" i="2"/>
  <c r="H109" i="2"/>
  <c r="H108" i="2" s="1"/>
  <c r="H146" i="2"/>
  <c r="I221" i="2"/>
  <c r="H221" i="2"/>
  <c r="J267" i="2"/>
  <c r="J266" i="2" s="1"/>
  <c r="J265" i="2" s="1"/>
  <c r="J264" i="2" s="1"/>
  <c r="J263" i="2" s="1"/>
  <c r="H267" i="2"/>
  <c r="H266" i="2" s="1"/>
  <c r="H265" i="2" s="1"/>
  <c r="H264" i="2" s="1"/>
  <c r="H263" i="2" s="1"/>
  <c r="J275" i="2"/>
  <c r="J274" i="2" s="1"/>
  <c r="I291" i="2"/>
  <c r="J291" i="2"/>
  <c r="J282" i="2" s="1"/>
  <c r="F310" i="2"/>
  <c r="F344" i="2"/>
  <c r="F343" i="2" s="1"/>
  <c r="F320" i="2" s="1"/>
  <c r="I644" i="2"/>
  <c r="F1019" i="2"/>
  <c r="F1018" i="2" s="1"/>
  <c r="H1036" i="2"/>
  <c r="H1035" i="2" s="1"/>
  <c r="I348" i="2"/>
  <c r="I347" i="2" s="1"/>
  <c r="I344" i="2" s="1"/>
  <c r="I343" i="2" s="1"/>
  <c r="I320" i="2" s="1"/>
  <c r="H437" i="2"/>
  <c r="F512" i="2"/>
  <c r="F524" i="2"/>
  <c r="F523" i="2" s="1"/>
  <c r="F522" i="2" s="1"/>
  <c r="F521" i="2" s="1"/>
  <c r="I544" i="2"/>
  <c r="F544" i="2"/>
  <c r="I574" i="2"/>
  <c r="J584" i="2"/>
  <c r="J583" i="2" s="1"/>
  <c r="J644" i="2"/>
  <c r="F713" i="2"/>
  <c r="H713" i="2"/>
  <c r="H712" i="2" s="1"/>
  <c r="H711" i="2" s="1"/>
  <c r="H710" i="2" s="1"/>
  <c r="F771" i="2"/>
  <c r="F770" i="2" s="1"/>
  <c r="J771" i="2"/>
  <c r="J770" i="2" s="1"/>
  <c r="H910" i="2"/>
  <c r="F928" i="2"/>
  <c r="I984" i="2"/>
  <c r="H1017" i="2"/>
  <c r="I1036" i="2"/>
  <c r="I1035" i="2" s="1"/>
  <c r="H1047" i="2"/>
  <c r="H1030" i="2" s="1"/>
  <c r="J1092" i="2"/>
  <c r="J1091" i="2" s="1"/>
  <c r="J1090" i="2" s="1"/>
  <c r="J1089" i="2" s="1"/>
  <c r="I1153" i="2"/>
  <c r="J1214" i="2"/>
  <c r="J1213" i="2" s="1"/>
  <c r="J1212" i="2" s="1"/>
  <c r="J1211" i="2" s="1"/>
  <c r="F134" i="1"/>
  <c r="F133" i="1" s="1"/>
  <c r="F132" i="1" s="1"/>
  <c r="F131" i="1" s="1"/>
  <c r="F149" i="1"/>
  <c r="F777" i="1"/>
  <c r="F126" i="1"/>
  <c r="F125" i="1" s="1"/>
  <c r="F124" i="1" s="1"/>
  <c r="F123" i="1" s="1"/>
  <c r="F1318" i="1"/>
  <c r="F1317" i="1" s="1"/>
  <c r="F1316" i="1" s="1"/>
  <c r="F1315" i="1" s="1"/>
  <c r="F1450" i="1"/>
  <c r="F453" i="1"/>
  <c r="F112" i="1"/>
  <c r="F111" i="1" s="1"/>
  <c r="F34" i="1"/>
  <c r="F33" i="1" s="1"/>
  <c r="F32" i="1" s="1"/>
  <c r="F31" i="1" s="1"/>
  <c r="F61" i="1"/>
  <c r="F77" i="1"/>
  <c r="F76" i="1" s="1"/>
  <c r="F75" i="1" s="1"/>
  <c r="F74" i="1" s="1"/>
  <c r="F163" i="1"/>
  <c r="F162" i="1" s="1"/>
  <c r="F161" i="1" s="1"/>
  <c r="F279" i="1"/>
  <c r="F1075" i="1"/>
  <c r="F1072" i="1" s="1"/>
  <c r="F1071" i="1" s="1"/>
  <c r="F1070" i="1" s="1"/>
  <c r="F1069" i="1" s="1"/>
  <c r="F1329" i="1"/>
  <c r="F1328" i="1" s="1"/>
  <c r="F1409" i="1"/>
  <c r="F174" i="1"/>
  <c r="F290" i="1"/>
  <c r="F610" i="1"/>
  <c r="F609" i="1" s="1"/>
  <c r="F854" i="1"/>
  <c r="F930" i="1"/>
  <c r="F929" i="1" s="1"/>
  <c r="F928" i="1" s="1"/>
  <c r="F927" i="1" s="1"/>
  <c r="F1178" i="1"/>
  <c r="F1177" i="1" s="1"/>
  <c r="F1176" i="1" s="1"/>
  <c r="F1175" i="1" s="1"/>
  <c r="F1349" i="1"/>
  <c r="F1532" i="1" s="1"/>
  <c r="F418" i="1"/>
  <c r="F417" i="1" s="1"/>
  <c r="F416" i="1" s="1"/>
  <c r="F1399" i="1"/>
  <c r="F1398" i="1" s="1"/>
  <c r="F1375" i="1" s="1"/>
  <c r="F1187" i="1"/>
  <c r="F1186" i="1" s="1"/>
  <c r="F1185" i="1" s="1"/>
  <c r="F604" i="1"/>
  <c r="F600" i="1" s="1"/>
  <c r="F767" i="1"/>
  <c r="F992" i="1"/>
  <c r="F1024" i="1"/>
  <c r="F1023" i="1" s="1"/>
  <c r="F1442" i="1"/>
  <c r="F244" i="2"/>
  <c r="F243" i="2" s="1"/>
  <c r="J437" i="2"/>
  <c r="I1047" i="2"/>
  <c r="J244" i="2"/>
  <c r="J243" i="2" s="1"/>
  <c r="J522" i="2"/>
  <c r="J521" i="2" s="1"/>
  <c r="F712" i="2"/>
  <c r="F711" i="2" s="1"/>
  <c r="F710" i="2" s="1"/>
  <c r="F792" i="2"/>
  <c r="F791" i="2" s="1"/>
  <c r="F786" i="2" s="1"/>
  <c r="I901" i="2"/>
  <c r="H1080" i="2"/>
  <c r="H1079" i="2" s="1"/>
  <c r="H1078" i="2" s="1"/>
  <c r="H1077" i="2" s="1"/>
  <c r="H195" i="2"/>
  <c r="I234" i="2"/>
  <c r="J379" i="2"/>
  <c r="J378" i="2" s="1"/>
  <c r="J377" i="2" s="1"/>
  <c r="H644" i="2"/>
  <c r="J1139" i="2"/>
  <c r="J1138" i="2" s="1"/>
  <c r="F16" i="2"/>
  <c r="J445" i="2"/>
  <c r="J444" i="2" s="1"/>
  <c r="H31" i="2"/>
  <c r="H30" i="2" s="1"/>
  <c r="H29" i="2" s="1"/>
  <c r="H28" i="2" s="1"/>
  <c r="I31" i="2"/>
  <c r="I30" i="2" s="1"/>
  <c r="I29" i="2" s="1"/>
  <c r="I28" i="2" s="1"/>
  <c r="I102" i="2"/>
  <c r="I101" i="2" s="1"/>
  <c r="I100" i="2" s="1"/>
  <c r="J131" i="2"/>
  <c r="J130" i="2" s="1"/>
  <c r="J129" i="2" s="1"/>
  <c r="J128" i="2" s="1"/>
  <c r="F146" i="2"/>
  <c r="J146" i="2"/>
  <c r="J145" i="2" s="1"/>
  <c r="J144" i="2" s="1"/>
  <c r="H348" i="2"/>
  <c r="H347" i="2" s="1"/>
  <c r="H344" i="2" s="1"/>
  <c r="H343" i="2" s="1"/>
  <c r="H320" i="2" s="1"/>
  <c r="J390" i="2"/>
  <c r="J387" i="2" s="1"/>
  <c r="J386" i="2" s="1"/>
  <c r="H397" i="2"/>
  <c r="J462" i="2"/>
  <c r="J458" i="2" s="1"/>
  <c r="F554" i="2"/>
  <c r="F553" i="2" s="1"/>
  <c r="J554" i="2"/>
  <c r="J553" i="2" s="1"/>
  <c r="H658" i="2"/>
  <c r="H657" i="2" s="1"/>
  <c r="H643" i="2" s="1"/>
  <c r="H626" i="2" s="1"/>
  <c r="H754" i="2"/>
  <c r="H753" i="2" s="1"/>
  <c r="H786" i="2"/>
  <c r="J839" i="2"/>
  <c r="F866" i="2"/>
  <c r="F865" i="2" s="1"/>
  <c r="J888" i="2"/>
  <c r="J887" i="2" s="1"/>
  <c r="J910" i="2"/>
  <c r="J901" i="2" s="1"/>
  <c r="J928" i="2"/>
  <c r="J949" i="2"/>
  <c r="J948" i="2" s="1"/>
  <c r="J947" i="2" s="1"/>
  <c r="J1048" i="2"/>
  <c r="J1047" i="2" s="1"/>
  <c r="I1068" i="2"/>
  <c r="I1067" i="2" s="1"/>
  <c r="I1066" i="2" s="1"/>
  <c r="I1065" i="2" s="1"/>
  <c r="I1064" i="2" s="1"/>
  <c r="I1063" i="2" s="1"/>
  <c r="H1068" i="2"/>
  <c r="H1067" i="2" s="1"/>
  <c r="H1066" i="2" s="1"/>
  <c r="H1065" i="2" s="1"/>
  <c r="H1064" i="2" s="1"/>
  <c r="H1063" i="2" s="1"/>
  <c r="F1101" i="2"/>
  <c r="F1100" i="2" s="1"/>
  <c r="F1099" i="2" s="1"/>
  <c r="H1125" i="2"/>
  <c r="H1124" i="2" s="1"/>
  <c r="I1175" i="2"/>
  <c r="I1174" i="2" s="1"/>
  <c r="I1162" i="2" s="1"/>
  <c r="I1228" i="2"/>
  <c r="I1227" i="2" s="1"/>
  <c r="H244" i="2"/>
  <c r="H243" i="2" s="1"/>
  <c r="H107" i="2"/>
  <c r="I145" i="2"/>
  <c r="I144" i="2" s="1"/>
  <c r="H523" i="2"/>
  <c r="H522" i="2" s="1"/>
  <c r="H521" i="2" s="1"/>
  <c r="I928" i="2"/>
  <c r="I1030" i="2"/>
  <c r="I1139" i="2"/>
  <c r="I1138" i="2" s="1"/>
  <c r="J1191" i="2"/>
  <c r="J1190" i="2" s="1"/>
  <c r="J1189" i="2" s="1"/>
  <c r="J1188" i="2" s="1"/>
  <c r="H39" i="2"/>
  <c r="H38" i="2" s="1"/>
  <c r="J58" i="2"/>
  <c r="I379" i="2"/>
  <c r="I378" i="2" s="1"/>
  <c r="I377" i="2" s="1"/>
  <c r="H445" i="2"/>
  <c r="H444" i="2" s="1"/>
  <c r="H839" i="2"/>
  <c r="H949" i="2"/>
  <c r="H948" i="2" s="1"/>
  <c r="H947" i="2" s="1"/>
  <c r="J1247" i="2"/>
  <c r="J1291" i="2"/>
  <c r="J1290" i="2" s="1"/>
  <c r="F1389" i="2"/>
  <c r="H984" i="2"/>
  <c r="F1125" i="2"/>
  <c r="F1124" i="2" s="1"/>
  <c r="F206" i="2"/>
  <c r="I244" i="2"/>
  <c r="I243" i="2" s="1"/>
  <c r="J999" i="2"/>
  <c r="H234" i="2"/>
  <c r="H206" i="2" s="1"/>
  <c r="J428" i="2"/>
  <c r="J414" i="2" s="1"/>
  <c r="J406" i="2" s="1"/>
  <c r="I754" i="2"/>
  <c r="I753" i="2" s="1"/>
  <c r="F910" i="2"/>
  <c r="F901" i="2" s="1"/>
  <c r="H1137" i="2"/>
  <c r="H379" i="2"/>
  <c r="H378" i="2" s="1"/>
  <c r="H377" i="2" s="1"/>
  <c r="H1175" i="2"/>
  <c r="H1174" i="2" s="1"/>
  <c r="H1162" i="2" s="1"/>
  <c r="I15" i="2"/>
  <c r="I10" i="2" s="1"/>
  <c r="I9" i="2" s="1"/>
  <c r="F275" i="2"/>
  <c r="F274" i="2" s="1"/>
  <c r="J344" i="2"/>
  <c r="J343" i="2" s="1"/>
  <c r="J320" i="2" s="1"/>
  <c r="F379" i="2"/>
  <c r="F378" i="2" s="1"/>
  <c r="F377" i="2" s="1"/>
  <c r="H428" i="2"/>
  <c r="H877" i="2"/>
  <c r="H876" i="2" s="1"/>
  <c r="H875" i="2" s="1"/>
  <c r="H874" i="2" s="1"/>
  <c r="I888" i="2"/>
  <c r="I887" i="2" s="1"/>
  <c r="J102" i="2"/>
  <c r="J101" i="2" s="1"/>
  <c r="J100" i="2" s="1"/>
  <c r="J109" i="2"/>
  <c r="J108" i="2" s="1"/>
  <c r="J107" i="2" s="1"/>
  <c r="F296" i="2"/>
  <c r="J296" i="2"/>
  <c r="J397" i="2"/>
  <c r="I437" i="2"/>
  <c r="F437" i="2"/>
  <c r="F428" i="2" s="1"/>
  <c r="I512" i="2"/>
  <c r="J564" i="2"/>
  <c r="J563" i="2" s="1"/>
  <c r="H611" i="2"/>
  <c r="H606" i="2" s="1"/>
  <c r="H605" i="2" s="1"/>
  <c r="H604" i="2" s="1"/>
  <c r="F658" i="2"/>
  <c r="F657" i="2" s="1"/>
  <c r="F643" i="2" s="1"/>
  <c r="F626" i="2" s="1"/>
  <c r="H802" i="2"/>
  <c r="H888" i="2"/>
  <c r="H887" i="2" s="1"/>
  <c r="I949" i="2"/>
  <c r="I948" i="2" s="1"/>
  <c r="I947" i="2" s="1"/>
  <c r="J984" i="2"/>
  <c r="H1009" i="2"/>
  <c r="H1008" i="2" s="1"/>
  <c r="H1007" i="2" s="1"/>
  <c r="H1006" i="2" s="1"/>
  <c r="H999" i="2" s="1"/>
  <c r="I1125" i="2"/>
  <c r="I1124" i="2" s="1"/>
  <c r="I1263" i="2"/>
  <c r="J1263" i="2"/>
  <c r="F1291" i="2"/>
  <c r="F1290" i="2" s="1"/>
  <c r="F1285" i="2" s="1"/>
  <c r="F1284" i="2" s="1"/>
  <c r="F1283" i="2" s="1"/>
  <c r="F1274" i="2" s="1"/>
  <c r="H1339" i="2"/>
  <c r="H1338" i="2" s="1"/>
  <c r="I1339" i="2"/>
  <c r="I1338" i="2" s="1"/>
  <c r="I1327" i="2" s="1"/>
  <c r="I1314" i="2" s="1"/>
  <c r="J16" i="2"/>
  <c r="J15" i="2" s="1"/>
  <c r="J74" i="2"/>
  <c r="J73" i="2" s="1"/>
  <c r="J72" i="2" s="1"/>
  <c r="J71" i="2" s="1"/>
  <c r="F195" i="2"/>
  <c r="F390" i="2"/>
  <c r="F387" i="2" s="1"/>
  <c r="F386" i="2" s="1"/>
  <c r="F785" i="2"/>
  <c r="H58" i="2"/>
  <c r="J216" i="2"/>
  <c r="I445" i="2"/>
  <c r="I444" i="2" s="1"/>
  <c r="H544" i="2"/>
  <c r="I564" i="2"/>
  <c r="I563" i="2" s="1"/>
  <c r="J574" i="2"/>
  <c r="F592" i="2"/>
  <c r="F690" i="2"/>
  <c r="F689" i="2" s="1"/>
  <c r="F1017" i="2"/>
  <c r="J1101" i="2"/>
  <c r="J1100" i="2" s="1"/>
  <c r="J1099" i="2" s="1"/>
  <c r="F1153" i="2"/>
  <c r="F1137" i="2" s="1"/>
  <c r="F1175" i="2"/>
  <c r="F1174" i="2" s="1"/>
  <c r="F1162" i="2" s="1"/>
  <c r="I1191" i="2"/>
  <c r="I1190" i="2" s="1"/>
  <c r="I1189" i="2" s="1"/>
  <c r="I1188" i="2" s="1"/>
  <c r="I1187" i="2" s="1"/>
  <c r="H1263" i="2"/>
  <c r="F58" i="2"/>
  <c r="F102" i="2"/>
  <c r="F101" i="2" s="1"/>
  <c r="F100" i="2" s="1"/>
  <c r="I109" i="2"/>
  <c r="I108" i="2" s="1"/>
  <c r="I107" i="2" s="1"/>
  <c r="I99" i="2" s="1"/>
  <c r="H131" i="2"/>
  <c r="H130" i="2" s="1"/>
  <c r="H129" i="2" s="1"/>
  <c r="H128" i="2" s="1"/>
  <c r="F175" i="2"/>
  <c r="J234" i="2"/>
  <c r="I282" i="2"/>
  <c r="I390" i="2"/>
  <c r="I387" i="2" s="1"/>
  <c r="I386" i="2" s="1"/>
  <c r="I397" i="2"/>
  <c r="F397" i="2"/>
  <c r="F445" i="2"/>
  <c r="F444" i="2" s="1"/>
  <c r="H462" i="2"/>
  <c r="H458" i="2" s="1"/>
  <c r="J512" i="2"/>
  <c r="J544" i="2"/>
  <c r="I658" i="2"/>
  <c r="I657" i="2" s="1"/>
  <c r="I713" i="2"/>
  <c r="I712" i="2" s="1"/>
  <c r="I711" i="2" s="1"/>
  <c r="I710" i="2" s="1"/>
  <c r="I709" i="2" s="1"/>
  <c r="F754" i="2"/>
  <c r="F753" i="2" s="1"/>
  <c r="I786" i="2"/>
  <c r="F839" i="2"/>
  <c r="F975" i="2"/>
  <c r="F966" i="2" s="1"/>
  <c r="F965" i="2" s="1"/>
  <c r="F1009" i="2"/>
  <c r="F1008" i="2" s="1"/>
  <c r="F1007" i="2" s="1"/>
  <c r="F1006" i="2" s="1"/>
  <c r="I1009" i="2"/>
  <c r="I1008" i="2" s="1"/>
  <c r="I1007" i="2" s="1"/>
  <c r="I1006" i="2" s="1"/>
  <c r="F1092" i="2"/>
  <c r="F1091" i="2" s="1"/>
  <c r="F1090" i="2" s="1"/>
  <c r="F1089" i="2" s="1"/>
  <c r="J175" i="2"/>
  <c r="H470" i="2"/>
  <c r="H469" i="2" s="1"/>
  <c r="H471" i="2"/>
  <c r="F353" i="2"/>
  <c r="H677" i="2"/>
  <c r="J206" i="2"/>
  <c r="I690" i="2"/>
  <c r="I689" i="2" s="1"/>
  <c r="F470" i="2"/>
  <c r="F469" i="2" s="1"/>
  <c r="F471" i="2"/>
  <c r="H592" i="2"/>
  <c r="H690" i="2"/>
  <c r="H689" i="2" s="1"/>
  <c r="F1341" i="2"/>
  <c r="F1340" i="2"/>
  <c r="F1339" i="2" s="1"/>
  <c r="F1338" i="2" s="1"/>
  <c r="H512" i="2"/>
  <c r="I1299" i="2"/>
  <c r="I1291" i="2" s="1"/>
  <c r="I1290" i="2" s="1"/>
  <c r="I1285" i="2" s="1"/>
  <c r="I1284" i="2" s="1"/>
  <c r="I1283" i="2" s="1"/>
  <c r="I1274" i="2" s="1"/>
  <c r="H49" i="2"/>
  <c r="F109" i="2"/>
  <c r="F108" i="2" s="1"/>
  <c r="F107" i="2" s="1"/>
  <c r="F145" i="2"/>
  <c r="F144" i="2" s="1"/>
  <c r="H296" i="2"/>
  <c r="I296" i="2"/>
  <c r="I273" i="2" s="1"/>
  <c r="I272" i="2" s="1"/>
  <c r="H387" i="2"/>
  <c r="H386" i="2" s="1"/>
  <c r="J511" i="2"/>
  <c r="J510" i="2" s="1"/>
  <c r="I966" i="2"/>
  <c r="I965" i="2" s="1"/>
  <c r="J966" i="2"/>
  <c r="J965" i="2" s="1"/>
  <c r="J935" i="2" s="1"/>
  <c r="F1056" i="2"/>
  <c r="H1092" i="2"/>
  <c r="H1091" i="2" s="1"/>
  <c r="H1090" i="2" s="1"/>
  <c r="H1089" i="2" s="1"/>
  <c r="H1088" i="2" s="1"/>
  <c r="H15" i="2"/>
  <c r="H10" i="2" s="1"/>
  <c r="H9" i="2" s="1"/>
  <c r="F49" i="2"/>
  <c r="J49" i="2"/>
  <c r="H175" i="2"/>
  <c r="H171" i="2" s="1"/>
  <c r="H170" i="2" s="1"/>
  <c r="H169" i="2" s="1"/>
  <c r="J470" i="2"/>
  <c r="J469" i="2" s="1"/>
  <c r="J611" i="2"/>
  <c r="J606" i="2" s="1"/>
  <c r="J605" i="2" s="1"/>
  <c r="J604" i="2" s="1"/>
  <c r="J591" i="2" s="1"/>
  <c r="J802" i="2"/>
  <c r="J785" i="2" s="1"/>
  <c r="F888" i="2"/>
  <c r="F887" i="2" s="1"/>
  <c r="J1068" i="2"/>
  <c r="J1067" i="2" s="1"/>
  <c r="J1066" i="2" s="1"/>
  <c r="J1065" i="2" s="1"/>
  <c r="J1064" i="2" s="1"/>
  <c r="J1063" i="2" s="1"/>
  <c r="J1088" i="2"/>
  <c r="H102" i="2"/>
  <c r="H101" i="2" s="1"/>
  <c r="H100" i="2" s="1"/>
  <c r="H99" i="2" s="1"/>
  <c r="F131" i="2"/>
  <c r="F130" i="2" s="1"/>
  <c r="F129" i="2" s="1"/>
  <c r="F128" i="2" s="1"/>
  <c r="I131" i="2"/>
  <c r="I130" i="2" s="1"/>
  <c r="I129" i="2" s="1"/>
  <c r="I128" i="2" s="1"/>
  <c r="I195" i="2"/>
  <c r="I171" i="2" s="1"/>
  <c r="I170" i="2" s="1"/>
  <c r="I169" i="2" s="1"/>
  <c r="F291" i="2"/>
  <c r="F282" i="2" s="1"/>
  <c r="I554" i="2"/>
  <c r="I553" i="2" s="1"/>
  <c r="H564" i="2"/>
  <c r="H563" i="2" s="1"/>
  <c r="F564" i="2"/>
  <c r="F563" i="2" s="1"/>
  <c r="J643" i="2"/>
  <c r="J626" i="2" s="1"/>
  <c r="I643" i="2"/>
  <c r="I626" i="2" s="1"/>
  <c r="H827" i="2"/>
  <c r="H785" i="2" s="1"/>
  <c r="H784" i="2" s="1"/>
  <c r="H783" i="2" s="1"/>
  <c r="H866" i="2"/>
  <c r="H865" i="2" s="1"/>
  <c r="F1036" i="2"/>
  <c r="F1035" i="2" s="1"/>
  <c r="J1125" i="2"/>
  <c r="J1124" i="2" s="1"/>
  <c r="J1175" i="2"/>
  <c r="J1174" i="2" s="1"/>
  <c r="J1162" i="2" s="1"/>
  <c r="F1228" i="2"/>
  <c r="F1227" i="2" s="1"/>
  <c r="F1205" i="2" s="1"/>
  <c r="J1228" i="2"/>
  <c r="J1227" i="2" s="1"/>
  <c r="J1205" i="2" s="1"/>
  <c r="H1291" i="2"/>
  <c r="H1290" i="2" s="1"/>
  <c r="H1285" i="2" s="1"/>
  <c r="H1284" i="2" s="1"/>
  <c r="H1283" i="2" s="1"/>
  <c r="H1274" i="2" s="1"/>
  <c r="F1187" i="2"/>
  <c r="I1205" i="2"/>
  <c r="I1186" i="2" s="1"/>
  <c r="F1247" i="2"/>
  <c r="J1285" i="2"/>
  <c r="J1284" i="2" s="1"/>
  <c r="J1283" i="2" s="1"/>
  <c r="J1274" i="2" s="1"/>
  <c r="H1389" i="2"/>
  <c r="H1327" i="2" s="1"/>
  <c r="H1314" i="2" s="1"/>
  <c r="J1187" i="2"/>
  <c r="H1191" i="2"/>
  <c r="H1190" i="2" s="1"/>
  <c r="H1189" i="2" s="1"/>
  <c r="H1188" i="2" s="1"/>
  <c r="H1187" i="2" s="1"/>
  <c r="I877" i="2"/>
  <c r="I876" i="2" s="1"/>
  <c r="I875" i="2" s="1"/>
  <c r="I874" i="2" s="1"/>
  <c r="F15" i="2"/>
  <c r="F10" i="2" s="1"/>
  <c r="F9" i="2" s="1"/>
  <c r="J31" i="2"/>
  <c r="J30" i="2" s="1"/>
  <c r="J29" i="2" s="1"/>
  <c r="J28" i="2" s="1"/>
  <c r="F267" i="2"/>
  <c r="F266" i="2" s="1"/>
  <c r="F265" i="2" s="1"/>
  <c r="F264" i="2" s="1"/>
  <c r="F263" i="2" s="1"/>
  <c r="I267" i="2"/>
  <c r="I266" i="2" s="1"/>
  <c r="I265" i="2" s="1"/>
  <c r="I264" i="2" s="1"/>
  <c r="I263" i="2" s="1"/>
  <c r="H291" i="2"/>
  <c r="H282" i="2" s="1"/>
  <c r="H273" i="2" s="1"/>
  <c r="H272" i="2" s="1"/>
  <c r="H554" i="2"/>
  <c r="H553" i="2" s="1"/>
  <c r="F611" i="2"/>
  <c r="F606" i="2" s="1"/>
  <c r="F605" i="2" s="1"/>
  <c r="F604" i="2" s="1"/>
  <c r="F591" i="2" s="1"/>
  <c r="I611" i="2"/>
  <c r="I606" i="2" s="1"/>
  <c r="I605" i="2" s="1"/>
  <c r="I604" i="2" s="1"/>
  <c r="I591" i="2" s="1"/>
  <c r="J690" i="2"/>
  <c r="J689" i="2" s="1"/>
  <c r="J713" i="2"/>
  <c r="J712" i="2" s="1"/>
  <c r="J711" i="2" s="1"/>
  <c r="J710" i="2" s="1"/>
  <c r="J709" i="2" s="1"/>
  <c r="I827" i="2"/>
  <c r="I785" i="2" s="1"/>
  <c r="I784" i="2" s="1"/>
  <c r="I783" i="2" s="1"/>
  <c r="H966" i="2"/>
  <c r="H965" i="2" s="1"/>
  <c r="J1036" i="2"/>
  <c r="J1035" i="2" s="1"/>
  <c r="J1030" i="2" s="1"/>
  <c r="F1068" i="2"/>
  <c r="F1067" i="2" s="1"/>
  <c r="F1066" i="2" s="1"/>
  <c r="F1065" i="2" s="1"/>
  <c r="F1064" i="2" s="1"/>
  <c r="F1063" i="2" s="1"/>
  <c r="I1092" i="2"/>
  <c r="I1091" i="2" s="1"/>
  <c r="I1090" i="2" s="1"/>
  <c r="I1089" i="2" s="1"/>
  <c r="I1088" i="2" s="1"/>
  <c r="H1228" i="2"/>
  <c r="H1227" i="2" s="1"/>
  <c r="H1205" i="2" s="1"/>
  <c r="F713" i="1"/>
  <c r="F194" i="1"/>
  <c r="F1244" i="1"/>
  <c r="F1243" i="1" s="1"/>
  <c r="F1242" i="1" s="1"/>
  <c r="F89" i="1"/>
  <c r="F88" i="1" s="1"/>
  <c r="F87" i="1" s="1"/>
  <c r="F86" i="1" s="1"/>
  <c r="F118" i="1"/>
  <c r="F117" i="1" s="1"/>
  <c r="F110" i="1" s="1"/>
  <c r="F306" i="1"/>
  <c r="F869" i="1"/>
  <c r="F1002" i="1"/>
  <c r="F1001" i="1" s="1"/>
  <c r="F1000" i="1" s="1"/>
  <c r="F1308" i="1"/>
  <c r="F1437" i="1"/>
  <c r="F1436" i="1" s="1"/>
  <c r="F1431" i="1" s="1"/>
  <c r="F1430" i="1" s="1"/>
  <c r="F1429" i="1" s="1"/>
  <c r="F253" i="1"/>
  <c r="F252" i="1" s="1"/>
  <c r="F251" i="1" s="1"/>
  <c r="F250" i="1" s="1"/>
  <c r="F386" i="1"/>
  <c r="F441" i="1"/>
  <c r="F691" i="1"/>
  <c r="F677" i="1" s="1"/>
  <c r="F822" i="1"/>
  <c r="F821" i="1" s="1"/>
  <c r="F966" i="1"/>
  <c r="F1111" i="1"/>
  <c r="F1110" i="1" s="1"/>
  <c r="F19" i="1"/>
  <c r="F16" i="1" s="1"/>
  <c r="F15" i="1" s="1"/>
  <c r="F45" i="1"/>
  <c r="F105" i="1"/>
  <c r="F104" i="1" s="1"/>
  <c r="F103" i="1" s="1"/>
  <c r="F987" i="1"/>
  <c r="F1099" i="1"/>
  <c r="F1098" i="1" s="1"/>
  <c r="F42" i="1"/>
  <c r="F41" i="1" s="1"/>
  <c r="F69" i="1"/>
  <c r="F68" i="1" s="1"/>
  <c r="F67" i="1" s="1"/>
  <c r="F66" i="1" s="1"/>
  <c r="F263" i="1"/>
  <c r="F262" i="1" s="1"/>
  <c r="F261" i="1" s="1"/>
  <c r="F260" i="1" s="1"/>
  <c r="F259" i="1" s="1"/>
  <c r="F285" i="1"/>
  <c r="F375" i="1"/>
  <c r="F374" i="1" s="1"/>
  <c r="F373" i="1" s="1"/>
  <c r="F525" i="1"/>
  <c r="F524" i="1" s="1"/>
  <c r="F523" i="1" s="1"/>
  <c r="F502" i="1" s="1"/>
  <c r="F645" i="1"/>
  <c r="F640" i="1" s="1"/>
  <c r="F639" i="1" s="1"/>
  <c r="F638" i="1" s="1"/>
  <c r="F802" i="1"/>
  <c r="F801" i="1" s="1"/>
  <c r="F1263" i="1"/>
  <c r="F1262" i="1" s="1"/>
  <c r="F1257" i="1" s="1"/>
  <c r="F1256" i="1" s="1"/>
  <c r="F1303" i="1"/>
  <c r="F1302" i="1" s="1"/>
  <c r="F1301" i="1" s="1"/>
  <c r="F1335" i="1"/>
  <c r="F1518" i="1" s="1"/>
  <c r="F910" i="1"/>
  <c r="F909" i="1" s="1"/>
  <c r="F179" i="1"/>
  <c r="F973" i="1"/>
  <c r="F1424" i="1"/>
  <c r="F1423" i="1" s="1"/>
  <c r="F1422" i="1" s="1"/>
  <c r="F1421" i="1" s="1"/>
  <c r="F97" i="1"/>
  <c r="F96" i="1" s="1"/>
  <c r="F95" i="1" s="1"/>
  <c r="F94" i="1" s="1"/>
  <c r="F215" i="1"/>
  <c r="F344" i="1"/>
  <c r="F343" i="1" s="1"/>
  <c r="F340" i="1" s="1"/>
  <c r="F339" i="1" s="1"/>
  <c r="F482" i="1"/>
  <c r="F481" i="1" s="1"/>
  <c r="F480" i="1" s="1"/>
  <c r="F494" i="1"/>
  <c r="F493" i="1" s="1"/>
  <c r="F516" i="1"/>
  <c r="F515" i="1" s="1"/>
  <c r="F550" i="1"/>
  <c r="F678" i="1"/>
  <c r="F831" i="1"/>
  <c r="F830" i="1" s="1"/>
  <c r="F829" i="1" s="1"/>
  <c r="F842" i="1"/>
  <c r="F882" i="1"/>
  <c r="F1014" i="1"/>
  <c r="F1013" i="1" s="1"/>
  <c r="F1082" i="1"/>
  <c r="F1081" i="1" s="1"/>
  <c r="F1080" i="1" s="1"/>
  <c r="F1281" i="1"/>
  <c r="F1280" i="1" s="1"/>
  <c r="F1279" i="1" s="1"/>
  <c r="F1278" i="1" s="1"/>
  <c r="F1341" i="1"/>
  <c r="F1524" i="1" s="1"/>
  <c r="F1491" i="1"/>
  <c r="F393" i="1"/>
  <c r="F1166" i="1"/>
  <c r="F1165" i="1" s="1"/>
  <c r="F1164" i="1" s="1"/>
  <c r="F1163" i="1" s="1"/>
  <c r="F580" i="1"/>
  <c r="F579" i="1" s="1"/>
  <c r="F1125" i="1"/>
  <c r="F1273" i="1"/>
  <c r="F1272" i="1" s="1"/>
  <c r="F1271" i="1" s="1"/>
  <c r="F52" i="1"/>
  <c r="F220" i="1"/>
  <c r="F318" i="1"/>
  <c r="F317" i="1" s="1"/>
  <c r="F466" i="1"/>
  <c r="F461" i="1" s="1"/>
  <c r="F460" i="1" s="1"/>
  <c r="F558" i="1"/>
  <c r="F621" i="1"/>
  <c r="F620" i="1" s="1"/>
  <c r="F619" i="1" s="1"/>
  <c r="F618" i="1" s="1"/>
  <c r="F861" i="1"/>
  <c r="F887" i="1"/>
  <c r="F1296" i="1"/>
  <c r="F1292" i="1" s="1"/>
  <c r="F1291" i="1" s="1"/>
  <c r="F1290" i="1" s="1"/>
  <c r="F1549" i="1"/>
  <c r="I428" i="2"/>
  <c r="I414" i="2" s="1"/>
  <c r="I462" i="2"/>
  <c r="I458" i="2" s="1"/>
  <c r="F574" i="2"/>
  <c r="F584" i="2"/>
  <c r="F583" i="2" s="1"/>
  <c r="F644" i="2"/>
  <c r="H145" i="2"/>
  <c r="H144" i="2" s="1"/>
  <c r="J195" i="2"/>
  <c r="I524" i="2"/>
  <c r="I523" i="2" s="1"/>
  <c r="I522" i="2" s="1"/>
  <c r="I521" i="2" s="1"/>
  <c r="F949" i="2"/>
  <c r="F948" i="2" s="1"/>
  <c r="F947" i="2" s="1"/>
  <c r="F984" i="2"/>
  <c r="I1017" i="2"/>
  <c r="I999" i="2" s="1"/>
  <c r="I471" i="2"/>
  <c r="I470" i="2"/>
  <c r="I469" i="2" s="1"/>
  <c r="H901" i="2"/>
  <c r="F1047" i="2"/>
  <c r="J1153" i="2"/>
  <c r="J1137" i="2" s="1"/>
  <c r="H1247" i="2"/>
  <c r="J1389" i="2"/>
  <c r="J1340" i="2"/>
  <c r="J1339" i="2" s="1"/>
  <c r="J1338" i="2" s="1"/>
  <c r="F148" i="1"/>
  <c r="F147" i="1" s="1"/>
  <c r="F271" i="1"/>
  <c r="F270" i="1" s="1"/>
  <c r="F240" i="1"/>
  <c r="F239" i="1" s="1"/>
  <c r="F332" i="1"/>
  <c r="F331" i="1" s="1"/>
  <c r="F724" i="1"/>
  <c r="F1546" i="1"/>
  <c r="F1359" i="1"/>
  <c r="F590" i="1"/>
  <c r="F589" i="1" s="1"/>
  <c r="F1466" i="1"/>
  <c r="F1514" i="1"/>
  <c r="F919" i="1"/>
  <c r="F918" i="1" s="1"/>
  <c r="F1202" i="1"/>
  <c r="F1194" i="1" s="1"/>
  <c r="F383" i="1"/>
  <c r="F382" i="1" s="1"/>
  <c r="F298" i="1"/>
  <c r="F297" i="1" s="1"/>
  <c r="F542" i="1"/>
  <c r="F541" i="1" s="1"/>
  <c r="F536" i="1" s="1"/>
  <c r="F813" i="1"/>
  <c r="F812" i="1" s="1"/>
  <c r="F894" i="1"/>
  <c r="F881" i="1" s="1"/>
  <c r="F1030" i="1"/>
  <c r="F1029" i="1" s="1"/>
  <c r="F1154" i="1"/>
  <c r="F1525" i="1"/>
  <c r="F941" i="1"/>
  <c r="F940" i="1" s="1"/>
  <c r="F1046" i="1"/>
  <c r="F1045" i="1" s="1"/>
  <c r="F1236" i="1"/>
  <c r="F1235" i="1" s="1"/>
  <c r="F1230" i="1" s="1"/>
  <c r="F1229" i="1" s="1"/>
  <c r="F747" i="1"/>
  <c r="F746" i="1" s="1"/>
  <c r="F745" i="1" s="1"/>
  <c r="F744" i="1" s="1"/>
  <c r="F743" i="1" s="1"/>
  <c r="F742" i="1" s="1"/>
  <c r="F1145" i="1"/>
  <c r="F1144" i="1" s="1"/>
  <c r="F1143" i="1" s="1"/>
  <c r="F1142" i="1" s="1"/>
  <c r="H353" i="2" l="1"/>
  <c r="I406" i="2"/>
  <c r="I353" i="2"/>
  <c r="H709" i="2"/>
  <c r="F1136" i="2"/>
  <c r="J273" i="2"/>
  <c r="J272" i="2" s="1"/>
  <c r="H414" i="2"/>
  <c r="F1314" i="1"/>
  <c r="F205" i="1"/>
  <c r="F440" i="1"/>
  <c r="H777" i="2"/>
  <c r="I935" i="2"/>
  <c r="F99" i="2"/>
  <c r="F1088" i="2"/>
  <c r="F999" i="2"/>
  <c r="F709" i="2"/>
  <c r="F171" i="2"/>
  <c r="F170" i="2" s="1"/>
  <c r="F169" i="2" s="1"/>
  <c r="I47" i="2"/>
  <c r="F414" i="2"/>
  <c r="F406" i="2" s="1"/>
  <c r="I1137" i="2"/>
  <c r="I1136" i="2" s="1"/>
  <c r="I1087" i="2" s="1"/>
  <c r="I206" i="2"/>
  <c r="F1062" i="1"/>
  <c r="F965" i="1"/>
  <c r="F955" i="1" s="1"/>
  <c r="F660" i="1"/>
  <c r="F476" i="1"/>
  <c r="F278" i="1"/>
  <c r="F269" i="1" s="1"/>
  <c r="F268" i="1" s="1"/>
  <c r="F10" i="1"/>
  <c r="F9" i="1" s="1"/>
  <c r="F766" i="1"/>
  <c r="F765" i="1" s="1"/>
  <c r="F764" i="1" s="1"/>
  <c r="F763" i="1" s="1"/>
  <c r="F102" i="1"/>
  <c r="F1174" i="1"/>
  <c r="F1289" i="1"/>
  <c r="F51" i="1"/>
  <c r="F50" i="1" s="1"/>
  <c r="F1512" i="1"/>
  <c r="F1334" i="1"/>
  <c r="F1333" i="1" s="1"/>
  <c r="F1516" i="1" s="1"/>
  <c r="F954" i="1"/>
  <c r="F1340" i="1"/>
  <c r="F1523" i="1" s="1"/>
  <c r="F1012" i="1"/>
  <c r="F1011" i="1" s="1"/>
  <c r="F999" i="1" s="1"/>
  <c r="F1255" i="1"/>
  <c r="F273" i="2"/>
  <c r="F272" i="2" s="1"/>
  <c r="F262" i="2" s="1"/>
  <c r="F1327" i="2"/>
  <c r="F1314" i="2" s="1"/>
  <c r="J353" i="2"/>
  <c r="I141" i="2"/>
  <c r="F141" i="2"/>
  <c r="J1136" i="2"/>
  <c r="H935" i="2"/>
  <c r="J784" i="2"/>
  <c r="J783" i="2" s="1"/>
  <c r="J777" i="2" s="1"/>
  <c r="J708" i="2" s="1"/>
  <c r="J676" i="2" s="1"/>
  <c r="J48" i="2"/>
  <c r="J10" i="2"/>
  <c r="J9" i="2" s="1"/>
  <c r="J262" i="2"/>
  <c r="F511" i="2"/>
  <c r="F510" i="2" s="1"/>
  <c r="I777" i="2"/>
  <c r="I708" i="2" s="1"/>
  <c r="I676" i="2" s="1"/>
  <c r="F784" i="2"/>
  <c r="F783" i="2" s="1"/>
  <c r="F777" i="2" s="1"/>
  <c r="H1186" i="2"/>
  <c r="H48" i="2"/>
  <c r="H47" i="2" s="1"/>
  <c r="H37" i="2" s="1"/>
  <c r="F935" i="2"/>
  <c r="F48" i="2"/>
  <c r="F47" i="2" s="1"/>
  <c r="I262" i="2"/>
  <c r="H406" i="2"/>
  <c r="J99" i="2"/>
  <c r="J47" i="2" s="1"/>
  <c r="H1136" i="2"/>
  <c r="J171" i="2"/>
  <c r="J170" i="2" s="1"/>
  <c r="J169" i="2" s="1"/>
  <c r="J141" i="2" s="1"/>
  <c r="F1030" i="2"/>
  <c r="F1186" i="2"/>
  <c r="F1087" i="2" s="1"/>
  <c r="I511" i="2"/>
  <c r="I510" i="2" s="1"/>
  <c r="H141" i="2"/>
  <c r="H511" i="2"/>
  <c r="H510" i="2" s="1"/>
  <c r="J1186" i="2"/>
  <c r="H262" i="2"/>
  <c r="H591" i="2"/>
  <c r="F349" i="1"/>
  <c r="F415" i="1"/>
  <c r="F407" i="1" s="1"/>
  <c r="F170" i="1"/>
  <c r="F169" i="1" s="1"/>
  <c r="F168" i="1" s="1"/>
  <c r="F144" i="1" s="1"/>
  <c r="F1093" i="1"/>
  <c r="F316" i="1"/>
  <c r="F838" i="1"/>
  <c r="F837" i="1" s="1"/>
  <c r="F836" i="1" s="1"/>
  <c r="F1420" i="1"/>
  <c r="F617" i="1"/>
  <c r="F549" i="1"/>
  <c r="F548" i="1" s="1"/>
  <c r="F547" i="1" s="1"/>
  <c r="F535" i="1" s="1"/>
  <c r="F534" i="1" s="1"/>
  <c r="H708" i="2"/>
  <c r="H676" i="2" s="1"/>
  <c r="J1327" i="2"/>
  <c r="J1314" i="2" s="1"/>
  <c r="F1141" i="1"/>
  <c r="F1124" i="1" s="1"/>
  <c r="F1545" i="1"/>
  <c r="F1355" i="1"/>
  <c r="F1354" i="1" s="1"/>
  <c r="F1339" i="1"/>
  <c r="J1087" i="2" l="1"/>
  <c r="J37" i="2"/>
  <c r="J36" i="2" s="1"/>
  <c r="H1087" i="2"/>
  <c r="F37" i="2"/>
  <c r="F708" i="2"/>
  <c r="F676" i="2" s="1"/>
  <c r="I37" i="2"/>
  <c r="F1517" i="1"/>
  <c r="F258" i="1"/>
  <c r="F828" i="1"/>
  <c r="F762" i="1" s="1"/>
  <c r="F723" i="1" s="1"/>
  <c r="F1241" i="1"/>
  <c r="I36" i="2"/>
  <c r="I8" i="2" s="1"/>
  <c r="F36" i="2"/>
  <c r="H36" i="2"/>
  <c r="H8" i="2" s="1"/>
  <c r="F40" i="1"/>
  <c r="J8" i="2"/>
  <c r="F1522" i="1"/>
  <c r="F1338" i="1"/>
  <c r="F8" i="2" l="1"/>
  <c r="F39" i="1"/>
  <c r="F1521" i="1"/>
  <c r="F1490" i="1" s="1"/>
  <c r="F1332" i="1"/>
  <c r="F1313" i="1" s="1"/>
  <c r="F1489" i="1" l="1"/>
  <c r="F1478" i="1" s="1"/>
  <c r="F1465" i="1" s="1"/>
  <c r="F1173" i="1" s="1"/>
  <c r="F8" i="1" s="1"/>
  <c r="I8" i="1" s="1"/>
</calcChain>
</file>

<file path=xl/comments1.xml><?xml version="1.0" encoding="utf-8"?>
<comments xmlns="http://schemas.openxmlformats.org/spreadsheetml/2006/main">
  <authors>
    <author>Умрихина</author>
    <author>admin</author>
    <author>Майкова</author>
    <author>Чагина Татьяна Александровна</author>
    <author>ТАНЯ</author>
    <author>Майкова Татьяна Алексеевна</author>
    <author>майкова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44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96" authorId="1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1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4" authorId="2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G204" authorId="3">
      <text>
        <r>
          <rPr>
            <sz val="8"/>
            <color indexed="81"/>
            <rFont val="Tahoma"/>
          </rPr>
          <t>по Думе на водопровод:
70000 -ШСП
30000 - ТСП</t>
        </r>
      </text>
    </comment>
    <comment ref="F315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2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78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1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5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385" authorId="6">
      <text>
        <r>
          <rPr>
            <b/>
            <sz val="9"/>
            <color indexed="81"/>
            <rFont val="Tahoma"/>
            <family val="2"/>
            <charset val="204"/>
          </rPr>
          <t>майкова:</t>
        </r>
        <r>
          <rPr>
            <sz val="9"/>
            <color indexed="81"/>
            <rFont val="Tahoma"/>
            <family val="2"/>
            <charset val="204"/>
          </rPr>
          <t xml:space="preserve">
Кадастровые работы под газопровод ПСП</t>
        </r>
      </text>
    </comment>
    <comment ref="F389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2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44" authorId="6">
      <text>
        <r>
          <rPr>
            <b/>
            <sz val="9"/>
            <color indexed="81"/>
            <rFont val="Tahoma"/>
            <family val="2"/>
            <charset val="204"/>
          </rPr>
          <t>3000000 по Думе на скважину за счет кредита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455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58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707" authorId="2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945" authorId="6">
      <text>
        <r>
          <rPr>
            <b/>
            <sz val="9"/>
            <color indexed="81"/>
            <rFont val="Tahoma"/>
            <family val="2"/>
            <charset val="204"/>
          </rPr>
          <t>2000000 по Думе КР СОШ №1</t>
        </r>
      </text>
    </comment>
    <comment ref="G1032" authorId="6">
      <text>
        <r>
          <rPr>
            <b/>
            <sz val="9"/>
            <color indexed="81"/>
            <rFont val="Tahoma"/>
            <family val="2"/>
            <charset val="204"/>
          </rPr>
          <t xml:space="preserve">668000 - по Думе платные лагерь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034" authorId="6">
      <text>
        <r>
          <rPr>
            <b/>
            <sz val="9"/>
            <color indexed="81"/>
            <rFont val="Tahoma"/>
            <family val="2"/>
            <charset val="204"/>
          </rPr>
          <t xml:space="preserve">767140 - по Думе платные лагерь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190" authorId="6">
      <text>
        <r>
          <rPr>
            <sz val="9"/>
            <color indexed="81"/>
            <rFont val="Tahoma"/>
            <family val="2"/>
            <charset val="204"/>
          </rPr>
          <t xml:space="preserve">531450- ФНР по Думе
</t>
        </r>
      </text>
    </comment>
    <comment ref="F1199" authorId="2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201" authorId="2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205" authorId="6">
      <text>
        <r>
          <rPr>
            <b/>
            <sz val="9"/>
            <color indexed="81"/>
            <rFont val="Tahoma"/>
            <family val="2"/>
            <charset val="204"/>
          </rPr>
          <t>-180000 по Думе МБТ в 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1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42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464" authorId="6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1493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по Думе МБТ в СП
</t>
        </r>
        <r>
          <rPr>
            <sz val="8"/>
            <color indexed="81"/>
            <rFont val="Tahoma"/>
            <family val="2"/>
            <charset val="204"/>
          </rPr>
          <t>70000 ШСП
30000 ТСП</t>
        </r>
      </text>
    </comment>
    <comment ref="F1502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536" authorId="6">
      <text>
        <r>
          <rPr>
            <b/>
            <sz val="9"/>
            <color indexed="81"/>
            <rFont val="Tahoma"/>
            <family val="2"/>
            <charset val="204"/>
          </rPr>
          <t>180000 по Думе МБТ в СП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Умрихина</author>
    <author>майкова</author>
    <author>admin</author>
    <author>Майкова</author>
    <author>ТАНЯ</author>
    <author>Майкова Татьяна Алексеевна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4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4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I4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J4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K177" authorId="1">
      <text>
        <r>
          <rPr>
            <b/>
            <sz val="9"/>
            <color indexed="81"/>
            <rFont val="Tahoma"/>
            <family val="2"/>
            <charset val="204"/>
          </rPr>
          <t>-610000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в 2021г</t>
        </r>
      </text>
    </comment>
    <comment ref="K179" authorId="1">
      <text>
        <r>
          <rPr>
            <b/>
            <sz val="9"/>
            <color indexed="81"/>
            <rFont val="Tahoma"/>
            <family val="2"/>
            <charset val="204"/>
          </rPr>
          <t>-125000 по Думе в 2021г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97" authorId="2">
      <text>
        <r>
          <rPr>
            <b/>
            <sz val="9"/>
            <color indexed="81"/>
            <rFont val="Tahoma"/>
            <family val="2"/>
            <charset val="204"/>
          </rPr>
          <t>105,4 - ФОТ совета ветеранов
10-работник на клумбы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97" authorId="2">
      <text>
        <r>
          <rPr>
            <b/>
            <sz val="9"/>
            <color indexed="81"/>
            <rFont val="Tahoma"/>
            <family val="2"/>
            <charset val="204"/>
          </rPr>
          <t>118,1 - ФОТ совета ветеранов, ФОТ клумбы
45-открытки, рассада
4,5-стенд
58-Шег.вест. для ветер.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2" authorId="3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H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205" authorId="3">
      <text>
        <r>
          <rPr>
            <b/>
            <sz val="8"/>
            <color indexed="81"/>
            <rFont val="Tahoma"/>
            <family val="2"/>
            <charset val="204"/>
          </rPr>
          <t>370,8-представительские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205" authorId="3">
      <text>
        <r>
          <rPr>
            <b/>
            <sz val="8"/>
            <color indexed="81"/>
            <rFont val="Tahoma"/>
            <family val="2"/>
            <charset val="204"/>
          </rPr>
          <t>1500-инициат. бюджет-е
1500-штрафы по Школьной
100,6-цветы для поздравл.
169,9-подар.юбиляр</t>
        </r>
      </text>
    </comment>
    <comment ref="F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H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I319" authorId="4">
      <text>
        <r>
          <rPr>
            <sz val="9"/>
            <color indexed="81"/>
            <rFont val="Tahoma"/>
            <family val="2"/>
            <charset val="204"/>
          </rPr>
          <t xml:space="preserve">600 - субсидия АТП
</t>
        </r>
      </text>
    </comment>
    <comment ref="J319" authorId="4">
      <text>
        <r>
          <rPr>
            <sz val="9"/>
            <color indexed="81"/>
            <rFont val="Tahoma"/>
            <family val="2"/>
            <charset val="204"/>
          </rPr>
          <t xml:space="preserve">630 - субсидия АТП
</t>
        </r>
      </text>
    </comment>
    <comment ref="F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I346" authorId="4">
      <text>
        <r>
          <rPr>
            <sz val="9"/>
            <color indexed="81"/>
            <rFont val="Tahoma"/>
            <family val="2"/>
            <charset val="204"/>
          </rPr>
          <t>100 - дор. знаки
300 - паспортиз-я</t>
        </r>
      </text>
    </comment>
    <comment ref="J346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I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J382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85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200,0 - межевание
100,0 - оценка
450 -коррект-ка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389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208,0 - межевание
120,0 - оценка
450,0 -коррект-ка док-в территор.планир. и градостр. зонирования 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3" authorId="5">
      <text>
        <r>
          <rPr>
            <b/>
            <sz val="8"/>
            <color indexed="81"/>
            <rFont val="Tahoma"/>
            <family val="2"/>
            <charset val="204"/>
          </rPr>
          <t>-80000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396" authorId="5">
      <text>
        <r>
          <rPr>
            <b/>
            <sz val="8"/>
            <color indexed="81"/>
            <rFont val="Tahoma"/>
            <family val="2"/>
            <charset val="204"/>
          </rPr>
          <t>-12000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433" authorId="1">
      <text>
        <r>
          <rPr>
            <b/>
            <sz val="9"/>
            <color indexed="81"/>
            <rFont val="Tahoma"/>
            <family val="2"/>
            <charset val="204"/>
          </rPr>
          <t>-1725000 по Думе в 2020г</t>
        </r>
      </text>
    </comment>
    <comment ref="F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I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J439" authorId="3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I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J442" authorId="3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447" authorId="2">
      <text>
        <r>
          <rPr>
            <b/>
            <sz val="9"/>
            <color indexed="81"/>
            <rFont val="Tahoma"/>
            <family val="2"/>
            <charset val="204"/>
          </rPr>
          <t>200 - обслед. Котельн
180- проект охр.зоны полигона ТБО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52" authorId="5">
      <text>
        <r>
          <rPr>
            <b/>
            <sz val="8"/>
            <color indexed="81"/>
            <rFont val="Tahoma"/>
            <family val="2"/>
            <charset val="204"/>
          </rPr>
          <t>-649,6- шСП на софин-е подг. К зиме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465" authorId="3">
      <text>
        <r>
          <rPr>
            <sz val="8"/>
            <color indexed="81"/>
            <rFont val="Tahoma"/>
            <family val="2"/>
            <charset val="204"/>
          </rPr>
          <t>1000т.р. - содержание свалок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03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03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603" authorId="2">
      <text>
        <r>
          <rPr>
            <b/>
            <sz val="9"/>
            <color indexed="81"/>
            <rFont val="Tahoma"/>
            <family val="2"/>
            <charset val="204"/>
          </rPr>
          <t>702,5 -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603" authorId="2">
      <text>
        <r>
          <rPr>
            <b/>
            <sz val="9"/>
            <color indexed="81"/>
            <rFont val="Tahoma"/>
            <family val="2"/>
            <charset val="204"/>
          </rPr>
          <t>335 - -жилье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670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670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670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670" authorId="3">
      <text>
        <r>
          <rPr>
            <sz val="8"/>
            <color indexed="81"/>
            <rFont val="Tahoma"/>
            <family val="2"/>
            <charset val="204"/>
          </rPr>
          <t>739,7-ремонт волейбольной площадки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K882" authorId="1">
      <text>
        <r>
          <rPr>
            <b/>
            <sz val="9"/>
            <color indexed="81"/>
            <rFont val="Tahoma"/>
            <family val="2"/>
            <charset val="204"/>
          </rPr>
          <t>изменить КВР по Думе с 310 на 320</t>
        </r>
      </text>
    </comment>
    <comment ref="K1104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-821250 по Думе ФНР в 2021г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113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H1113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I1113" authorId="3">
      <text>
        <r>
          <rPr>
            <sz val="8"/>
            <color indexed="81"/>
            <rFont val="Tahoma"/>
            <family val="2"/>
            <charset val="204"/>
          </rPr>
          <t>404 - казнач. исполн. бюджета</t>
        </r>
      </text>
    </comment>
    <comment ref="J1113" authorId="3">
      <text>
        <r>
          <rPr>
            <sz val="8"/>
            <color indexed="81"/>
            <rFont val="Tahoma"/>
            <family val="2"/>
            <charset val="204"/>
          </rPr>
          <t>421 - казнач. исполн. бюджета</t>
        </r>
      </text>
    </comment>
    <comment ref="F1115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115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115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115" authorId="3">
      <text>
        <r>
          <rPr>
            <b/>
            <sz val="8"/>
            <color indexed="81"/>
            <rFont val="Tahoma"/>
            <family val="2"/>
            <charset val="204"/>
          </rPr>
          <t>1588,4 - резерв для распределения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26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6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26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268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170,6- возмещение расходов на детей-инвалидов и сирот в д/с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282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282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1282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J1282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13" authorId="1">
      <text>
        <r>
          <rPr>
            <b/>
            <sz val="9"/>
            <color indexed="81"/>
            <rFont val="Tahoma"/>
            <family val="2"/>
            <charset val="204"/>
          </rPr>
          <t>131250 по Думе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1313" authorId="1">
      <text>
        <r>
          <rPr>
            <b/>
            <sz val="9"/>
            <color indexed="81"/>
            <rFont val="Tahoma"/>
            <family val="2"/>
            <charset val="204"/>
          </rPr>
          <t>+225000 по Думе 2020г.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L1313" authorId="1">
      <text>
        <r>
          <rPr>
            <b/>
            <sz val="9"/>
            <color indexed="81"/>
            <rFont val="Tahoma"/>
            <family val="2"/>
            <charset val="204"/>
          </rPr>
          <t>+56250 по Думе 2021г.</t>
        </r>
      </text>
    </comment>
    <comment ref="F1354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354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I1354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J1354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<sst xmlns="http://schemas.openxmlformats.org/spreadsheetml/2006/main" count="12597" uniqueCount="878">
  <si>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</si>
  <si>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</si>
  <si>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</si>
  <si>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</si>
  <si>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</si>
  <si>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</si>
  <si>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</si>
  <si>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</si>
  <si>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</si>
  <si>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</si>
  <si>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</si>
  <si>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</si>
  <si>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</si>
  <si>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</si>
  <si>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</si>
  <si>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</si>
  <si>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</si>
  <si>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</si>
  <si>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</si>
  <si>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</si>
  <si>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</si>
  <si>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</si>
  <si>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</si>
  <si>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</si>
  <si>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</si>
  <si>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</si>
  <si>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</si>
  <si>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</si>
  <si>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</si>
  <si>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выплаты населению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</si>
  <si>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</si>
  <si>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</si>
  <si>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</si>
  <si>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</si>
  <si>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</si>
  <si>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</si>
  <si>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</si>
  <si>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</si>
  <si>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</si>
  <si>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</si>
  <si>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</si>
  <si>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</si>
  <si>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</si>
  <si>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</si>
  <si>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</si>
  <si>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Функционирование законодательных (представительных) органов государственной власти и и представительных органов муниципальных образований</t>
  </si>
  <si>
    <t>002 00 00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</si>
  <si>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</si>
  <si>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</si>
  <si>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</si>
  <si>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Иные бюджетные ассигнования</t>
  </si>
  <si>
    <t>Исполнение судебных актов</t>
  </si>
  <si>
    <t>Уплата налогов, сборов и иных платежей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</si>
  <si>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</si>
  <si>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</si>
  <si>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</si>
  <si>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Государственная программа "Улучшение инвестиционного климата, развитие внешних связей Томской области и соблюдение баланса экономических интересов потребителей и поставщиков на регулируемых рынках товаров и услуг"</t>
  </si>
  <si>
    <t>010 00 00 000</t>
  </si>
  <si>
    <t>Подпрограмма "Баланс экономических интересов потребителей и поставщиков на регулируемых рынках товаров и услуг"</t>
  </si>
  <si>
    <t xml:space="preserve">014 00 00 000 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</si>
  <si>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</si>
  <si>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</si>
  <si>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</si>
  <si>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014 62 40 110</t>
  </si>
  <si>
    <t>Государственная программа "Развитие предпринимательства в Томской области"</t>
  </si>
  <si>
    <t>030 00 00 000</t>
  </si>
  <si>
    <t>Подпрограмма "Развитие сферы общераспространенных полезных ископаемых"</t>
  </si>
  <si>
    <t>032 00 00 000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</si>
  <si>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</si>
  <si>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032 60 00 000</t>
  </si>
  <si>
    <t>Субвенции на осуществление отдельных государственных полномочий по предоставлению, переоформлению и изъятию горных отводов для разработки месторождений и проявлений общераспространенных полезных ископаемых</t>
  </si>
  <si>
    <t>032 60 40 100</t>
  </si>
  <si>
    <t>Государственная программа "Развитие культуры и туризма в Томской области"</t>
  </si>
  <si>
    <t>100 00 00 000</t>
  </si>
  <si>
    <t>Подпрограмма "Развитие культуры и архивного дела в Томской области"</t>
  </si>
  <si>
    <t>101 00 00 000</t>
  </si>
  <si>
    <t>Ведомственная целевая программа "Обеспечение предоставления архивных услуг архивными учреждениями Томской области"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</si>
  <si>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</si>
  <si>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</si>
  <si>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</si>
  <si>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"Социальная поддержка населения Томской области"</t>
  </si>
  <si>
    <t>110 00 00 000</t>
  </si>
  <si>
    <t>Подпрограмма "Развитие мер социальной поддержки отдельных категорий граждан"</t>
  </si>
  <si>
    <t>111 00 00 000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</si>
  <si>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</si>
  <si>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111 60 00 000</t>
  </si>
  <si>
    <t>Организация и осуществление деятельности по опеке и попечительству в соответствии с Законом Томской области от 28 декабря 2007 года № 298-ОЗ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в Томской области"</t>
  </si>
  <si>
    <t>111 60 40 700</t>
  </si>
  <si>
    <t>Государственная программа "Детство под защитой"</t>
  </si>
  <si>
    <t>120 00 00 000</t>
  </si>
  <si>
    <t>Подпрограмма "Сохранение для ребенка кровной семьи "</t>
  </si>
  <si>
    <t>121 00 00 000</t>
  </si>
  <si>
    <t>Ведомственная целевая программа "Организация работы по профилактике семейного неблагополучия"</t>
  </si>
  <si>
    <t>121 60 00 000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</si>
  <si>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</si>
  <si>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121 60 40 730</t>
  </si>
  <si>
    <t>Подпрограмма "Защита прав детей-сирот"</t>
  </si>
  <si>
    <t>122 00 00 000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</si>
  <si>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</si>
  <si>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122 62 00 000</t>
  </si>
  <si>
    <t>Осуществление отдельных государственных полномочий по организации и осуществлению деятельности по опеке и попечительству в Томской области</t>
  </si>
  <si>
    <t>122 62 40 780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</si>
  <si>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</si>
  <si>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122 80 00 000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</si>
  <si>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</si>
  <si>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122 80 40 820</t>
  </si>
  <si>
    <t>Государственная программа "Обеспечение доступности жилья и улучшение качества жилищных условий населения Томской области "</t>
  </si>
  <si>
    <t>130 00 00 000</t>
  </si>
  <si>
    <t>Подпрограмма "Оказание государственной поддержки по улучшению жилищных условий отдельных категорий граждан"</t>
  </si>
  <si>
    <t>132 00 00 000</t>
  </si>
  <si>
    <t>Основное мероприятие "Осуществление мероприятий в рамках реализации подпрограммы "Выполнение государственных обязательств по обеспечению жильем категорий граждан, установленных федеральным законодательством" федеральной целевой программы "Жилище" на 2011-2015 годы, утвержденной постановлением Правительства РФ от 17.12.2010 № 1050"</t>
  </si>
  <si>
    <t>132 80 00 000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</si>
  <si>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</si>
  <si>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132 80 40 820</t>
  </si>
  <si>
    <t>Государственная программа "Повышение эффективности регионального и муниципального управления"</t>
  </si>
  <si>
    <t>230 00 00 000</t>
  </si>
  <si>
    <t>Подпрограмма "Развитие местного самоуправления и муниципальной службы в Томской области"</t>
  </si>
  <si>
    <t>231 00 00 000</t>
  </si>
  <si>
    <t>Ведомственная целевая программа "Государственная поддержка развития местного самоуправления в Томской области"</t>
  </si>
  <si>
    <t>231 60 00 000</t>
  </si>
  <si>
    <t>Субвенции на 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</si>
  <si>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231 60 40 940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</si>
  <si>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</si>
  <si>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</si>
  <si>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</si>
  <si>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</si>
  <si>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</si>
  <si>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</si>
  <si>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</si>
  <si>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</si>
  <si>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</si>
  <si>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</si>
  <si>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</si>
  <si>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</si>
  <si>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</si>
  <si>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</si>
  <si>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</si>
  <si>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</si>
  <si>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</si>
  <si>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</si>
  <si>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</si>
  <si>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</si>
  <si>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</si>
  <si>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</si>
  <si>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</si>
  <si>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</si>
  <si>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</si>
  <si>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</si>
  <si>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</si>
  <si>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</si>
  <si>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</si>
  <si>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</si>
  <si>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</si>
  <si>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</si>
  <si>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</si>
  <si>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</si>
  <si>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</si>
  <si>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</si>
  <si>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</si>
  <si>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</si>
  <si>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</si>
  <si>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</si>
  <si>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</si>
  <si>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</si>
  <si>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</si>
  <si>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</si>
  <si>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</si>
  <si>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</si>
  <si>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</si>
  <si>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</si>
  <si>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</si>
  <si>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</si>
  <si>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</si>
  <si>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</si>
  <si>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</si>
  <si>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</si>
  <si>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</si>
  <si>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</si>
  <si>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</si>
  <si>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</si>
  <si>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</si>
  <si>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</si>
  <si>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</si>
  <si>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</si>
  <si>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</si>
  <si>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</si>
  <si>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</si>
  <si>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</si>
  <si>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</si>
  <si>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</si>
  <si>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</si>
  <si>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Муниципальная программа "Поддержка специалистов на территории Шегарского района на 2017-2019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</si>
  <si>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</si>
  <si>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</si>
  <si>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</si>
  <si>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</si>
  <si>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</si>
  <si>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</si>
  <si>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</si>
  <si>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</si>
  <si>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</si>
  <si>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</si>
  <si>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</si>
  <si>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</si>
  <si>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</si>
  <si>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</si>
  <si>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</si>
  <si>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</si>
  <si>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</si>
  <si>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</si>
  <si>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</si>
  <si>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</si>
  <si>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</si>
  <si>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</si>
  <si>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</si>
  <si>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</si>
  <si>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</si>
  <si>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</si>
  <si>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</si>
  <si>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</si>
  <si>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</si>
  <si>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</si>
  <si>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</si>
  <si>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</si>
  <si>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</si>
  <si>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"Развитие социального партнерства, улучшение условий и охраны труда"</t>
  </si>
  <si>
    <t>052 00 00 000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</si>
  <si>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</si>
  <si>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052 62 00 000</t>
  </si>
  <si>
    <t>Субвенции на осуществление переданных отдельных государственных полномочий по регистрации коллективных договоров</t>
  </si>
  <si>
    <t>052 62 40 140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</si>
  <si>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</si>
  <si>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</si>
  <si>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</si>
  <si>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</si>
  <si>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Подпрограмма "Развитие сельскохозяйственного производства в Томской области"</t>
  </si>
  <si>
    <t>061 00 00 000</t>
  </si>
  <si>
    <t>Основное мероприятие "Развитие подотрасли животноводства, переработки и реализации продукции животноводства"</t>
  </si>
  <si>
    <t>061 81 00 000</t>
  </si>
  <si>
    <t>Повышение продуктивности в молочном скотоводстве</t>
  </si>
  <si>
    <t>061 81 45 420</t>
  </si>
  <si>
    <t>810</t>
  </si>
  <si>
    <t>061 81 R5 420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</si>
  <si>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</si>
  <si>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</si>
  <si>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</si>
  <si>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</si>
  <si>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осуществление управленческих функций органами местного самоуправления</t>
  </si>
  <si>
    <t>061 82 40 210</t>
  </si>
  <si>
    <t xml:space="preserve">Основное мероприятие "Содействие достижению целевых показателей реализации региональных программ развития агропромышленного комплекса"
</t>
  </si>
  <si>
    <t>061 88 00 000</t>
  </si>
  <si>
    <t>Содействие достижению целевых показателей региональных программ развития агропромышленного комплекса</t>
  </si>
  <si>
    <t>061 88 40 220</t>
  </si>
  <si>
    <t>061 88 R5 430</t>
  </si>
  <si>
    <t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2018-2020 годы"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</si>
  <si>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</si>
  <si>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</si>
  <si>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</si>
  <si>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</si>
  <si>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</si>
  <si>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Муниципальная  программа "Развитие малого и среднего предпринимательства в Шегарском районе на период 2018-2020г.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</si>
  <si>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</si>
  <si>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</si>
  <si>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</si>
  <si>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</si>
  <si>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</si>
  <si>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системы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</si>
  <si>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</si>
  <si>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</si>
  <si>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</si>
  <si>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 Томской области"</t>
  </si>
  <si>
    <t>182 84 00 000</t>
  </si>
  <si>
    <t>Капитальный ремонт и (или) ремонт автомобильных дорог общего пользования местного значения в границах муниципальных районов</t>
  </si>
  <si>
    <t>182 84 40 910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</si>
  <si>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</si>
  <si>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</si>
  <si>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</si>
  <si>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</si>
  <si>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</si>
  <si>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</si>
  <si>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</si>
  <si>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S0 895</t>
  </si>
  <si>
    <t>Муниципальная программа "Развитие автомобильных дорог общего пользования местного значения Шегарского района Томской области на 2018-2020годы"</t>
  </si>
  <si>
    <t>795 07 00 000</t>
  </si>
  <si>
    <t>Софинансирование расходов в рамках МП "Развитие автомобильных дорог общего пользования местного значения на территории Шегарского района на период 2018-2020гг."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</si>
  <si>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</si>
  <si>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</si>
  <si>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</si>
  <si>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</si>
  <si>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</si>
  <si>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</si>
  <si>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100 00 00</t>
  </si>
  <si>
    <t>Подпрограмма «Развитие внутреннего и въездного туризма на территории Томской области»</t>
  </si>
  <si>
    <t>102 00 00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</si>
  <si>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</si>
  <si>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</t>
  </si>
  <si>
    <t>Реализация проектов, отобранных по итогам проведения конкурса проектов</t>
  </si>
  <si>
    <t>102 82 09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</si>
  <si>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</si>
  <si>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</si>
  <si>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</si>
  <si>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</si>
  <si>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</si>
  <si>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</si>
  <si>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</si>
  <si>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102 00 00 000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</si>
  <si>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</si>
  <si>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102 82 00 000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</si>
  <si>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</si>
  <si>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</si>
  <si>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</si>
  <si>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</si>
  <si>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</si>
  <si>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</si>
  <si>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</si>
  <si>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</si>
  <si>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</si>
  <si>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</si>
  <si>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</si>
  <si>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</si>
  <si>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</si>
  <si>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</si>
  <si>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</si>
  <si>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</si>
  <si>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</si>
  <si>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</si>
  <si>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</si>
  <si>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</si>
  <si>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</si>
  <si>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</si>
  <si>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малого и среднего  предпринимательства в Шегарском районе" на период 2018-2020гг."</t>
  </si>
  <si>
    <t>Софинансирование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</si>
  <si>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</si>
  <si>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</si>
  <si>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</si>
  <si>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</si>
  <si>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</si>
  <si>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</si>
  <si>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</si>
  <si>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</si>
  <si>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Подпрограмма "Обеспечение доступности и комфортности жилища, формирование качественной жилой среды"</t>
  </si>
  <si>
    <t>134 00 00 000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</si>
  <si>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</si>
  <si>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134 62 00 000</t>
  </si>
  <si>
    <t>Создание условий для управления многоквартирными домами в муниципальных образованиях Томской области</t>
  </si>
  <si>
    <t>134 62 S0 850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</si>
  <si>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</si>
  <si>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</si>
  <si>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</si>
  <si>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</si>
  <si>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</si>
  <si>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</si>
  <si>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</si>
  <si>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</si>
  <si>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</si>
  <si>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</si>
  <si>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</si>
  <si>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</si>
  <si>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</si>
  <si>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</si>
  <si>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</si>
  <si>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</si>
  <si>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</si>
  <si>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</si>
  <si>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</si>
  <si>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</si>
  <si>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</si>
  <si>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</si>
  <si>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</si>
  <si>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</si>
  <si>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</si>
  <si>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</si>
  <si>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</si>
  <si>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</si>
  <si>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</si>
  <si>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</si>
  <si>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</si>
  <si>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</si>
  <si>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</si>
  <si>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</si>
  <si>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</si>
  <si>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</si>
  <si>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</si>
  <si>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</si>
  <si>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</si>
  <si>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</si>
  <si>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Муниципальная программа "Газификация Шегарского района на период 2015-2017гг."</t>
  </si>
  <si>
    <t>Софинансирование капитальных вложений в объекты государственной (муниципальной) собственности</t>
  </si>
  <si>
    <t>795 14 SИ 000</t>
  </si>
  <si>
    <t>в т.ч. газоснабжение с.Вороновка Шегарского района Томской области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</si>
  <si>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</si>
  <si>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</si>
  <si>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</si>
  <si>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</si>
  <si>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</si>
  <si>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</si>
  <si>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</si>
  <si>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</si>
  <si>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</si>
  <si>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</si>
  <si>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оборудование муниципальных полигонов средствами измерения массы твердых коммунальных отходов</t>
  </si>
  <si>
    <t>151 91 41 200</t>
  </si>
  <si>
    <t>Муниципальная программа "Охрана окружающей среды на 2018-2020 годы"</t>
  </si>
  <si>
    <t>795 15 00 000</t>
  </si>
  <si>
    <t>Софинансирование  расходов на оборудование муниципальных полигонов средствами измерения массы твердых коммунальных отходов из местного бюджета</t>
  </si>
  <si>
    <t>795 15 S1 200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</si>
  <si>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</si>
  <si>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</si>
  <si>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</si>
  <si>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</si>
  <si>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</si>
  <si>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</si>
  <si>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</si>
  <si>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</si>
  <si>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</si>
  <si>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</si>
  <si>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</si>
  <si>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Муниципальная программа "Развитие образования в Шегарском районе на 2015-2019 годы"</t>
  </si>
  <si>
    <t>092 Р2 00 000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</si>
  <si>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</si>
  <si>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167,2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</si>
  <si>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</si>
  <si>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</si>
  <si>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</si>
  <si>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</si>
  <si>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</si>
  <si>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</si>
  <si>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</si>
  <si>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</si>
  <si>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</si>
  <si>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</si>
  <si>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</si>
  <si>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</si>
  <si>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</si>
  <si>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</si>
  <si>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</si>
  <si>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</si>
  <si>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</si>
  <si>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622</t>
  </si>
  <si>
    <t>Ведомственная целевая программа "Развитие профессионального искусства и народного творчества"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</si>
  <si>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</si>
  <si>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</si>
  <si>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</si>
  <si>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</si>
  <si>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</si>
  <si>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</si>
  <si>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</si>
  <si>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</si>
  <si>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</si>
  <si>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</si>
  <si>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</si>
  <si>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</si>
  <si>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</si>
  <si>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</si>
  <si>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</si>
  <si>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</si>
  <si>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</si>
  <si>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</si>
  <si>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Субсидии автономным учреждениям на иные цели</t>
  </si>
  <si>
    <t>440 99 00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</si>
  <si>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</si>
  <si>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</si>
  <si>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</si>
  <si>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</si>
  <si>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</si>
  <si>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</si>
  <si>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</si>
  <si>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</si>
  <si>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"Развитие культуры на период 2015-2019гг."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</si>
  <si>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</si>
  <si>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</si>
  <si>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</si>
  <si>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</si>
  <si>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</si>
  <si>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</si>
  <si>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</si>
  <si>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</si>
  <si>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</si>
  <si>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</si>
  <si>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</si>
  <si>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</si>
  <si>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062 92 00 000</t>
  </si>
  <si>
    <t>Обеспечение устойчивого развития сельских территорий</t>
  </si>
  <si>
    <t>062 92 45 670</t>
  </si>
  <si>
    <t>062 92 L5 670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</si>
  <si>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</si>
  <si>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</si>
  <si>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062 92 R5 670</t>
  </si>
  <si>
    <t>320</t>
  </si>
  <si>
    <t>795 02 00 000</t>
  </si>
  <si>
    <t>795 02 S0 180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</si>
  <si>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</si>
  <si>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</si>
  <si>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</si>
  <si>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122 83 00 000</t>
  </si>
  <si>
    <t>Выплата единовременного пособия при всех формах устройства детей, лишенных родительского попечения, в семью</t>
  </si>
  <si>
    <t>122 83 52 600</t>
  </si>
  <si>
    <t>Публичные нормативные социальные выплаты гражданам</t>
  </si>
  <si>
    <t>Проведение ремонта жилых помещений, собственниками которых являются дети-сироты и дети, оставшиеся без попечения родителей</t>
  </si>
  <si>
    <t>122 62 40 750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</si>
  <si>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</si>
  <si>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122 62 40 760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</si>
  <si>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</si>
  <si>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122 62 40 770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</si>
  <si>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</si>
  <si>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</si>
  <si>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</si>
  <si>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</si>
  <si>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</si>
  <si>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</si>
  <si>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</si>
  <si>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</si>
  <si>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</si>
  <si>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</si>
  <si>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</si>
  <si>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</si>
  <si>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</si>
  <si>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</si>
  <si>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Подпрограмма "Развитие физической культуры и массового спорта"</t>
  </si>
  <si>
    <t>081 00 00 000</t>
  </si>
  <si>
    <t>Ведомственная целевая программа "Создание благоприятных условий для увеличения охвата населения спортом и физической культурой"</t>
  </si>
  <si>
    <t>081 60 00 000</t>
  </si>
  <si>
    <t>081 60 40 310</t>
  </si>
  <si>
    <t>МЦП "Доступная среда для инвалидов  Шегарского района на 2011-2015 годы"</t>
  </si>
  <si>
    <t>795 00 22</t>
  </si>
  <si>
    <t>Массовый спорт</t>
  </si>
  <si>
    <t>1102</t>
  </si>
  <si>
    <t>Выполнение функций органами МСУ</t>
  </si>
  <si>
    <t>003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</si>
  <si>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</si>
  <si>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081 60 40 400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</si>
  <si>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</si>
  <si>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</si>
  <si>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</si>
  <si>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</si>
  <si>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</si>
  <si>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</si>
  <si>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Муниципальная программа "Развитие физической культуры, спорта и формирование здорового образа жизни населения Шегарского района на 2017-2019 годы"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</si>
  <si>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</si>
  <si>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</si>
  <si>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</si>
  <si>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</si>
  <si>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</si>
  <si>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</si>
  <si>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</si>
  <si>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</si>
  <si>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</si>
  <si>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</si>
  <si>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</si>
  <si>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</si>
  <si>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</si>
  <si>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</si>
  <si>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</si>
  <si>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</si>
  <si>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</si>
  <si>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</si>
  <si>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</si>
  <si>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</si>
  <si>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</si>
  <si>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</si>
  <si>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</si>
  <si>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091 60 00 000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</si>
  <si>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</si>
  <si>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</si>
  <si>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</si>
  <si>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</si>
  <si>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</si>
  <si>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</si>
  <si>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</si>
  <si>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</si>
  <si>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</si>
  <si>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</si>
  <si>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</si>
  <si>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</si>
  <si>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</si>
  <si>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</si>
  <si>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</si>
  <si>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</si>
  <si>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</si>
  <si>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</si>
  <si>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</si>
  <si>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</si>
  <si>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</si>
  <si>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</si>
  <si>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</si>
  <si>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</si>
  <si>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</si>
  <si>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</si>
  <si>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</si>
  <si>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</si>
  <si>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</si>
  <si>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</si>
  <si>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</si>
  <si>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</si>
  <si>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</si>
  <si>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</si>
  <si>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</si>
  <si>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</si>
  <si>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</si>
  <si>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</si>
  <si>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</si>
  <si>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</si>
  <si>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</si>
  <si>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</si>
  <si>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</si>
  <si>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</si>
  <si>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</si>
  <si>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</si>
  <si>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</si>
  <si>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</si>
  <si>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</si>
  <si>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</si>
  <si>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</si>
  <si>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</si>
  <si>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</si>
  <si>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</si>
  <si>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</si>
  <si>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</si>
  <si>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</si>
  <si>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</si>
  <si>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</si>
  <si>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</si>
  <si>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</si>
  <si>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</si>
  <si>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</si>
  <si>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</si>
  <si>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</si>
  <si>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Осуществление отдельных государственных полномочий на 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учреждений, находящихся (находившихся) под опекой (попечительством) или в приемных семьях, и выпускников негосударственных общеобразовательных учреждений, находящихся (находившихся) под опекой (попечительством), в приемных семьях</t>
  </si>
  <si>
    <t>122 62 40 740</t>
  </si>
  <si>
    <t>310</t>
  </si>
  <si>
    <t>830</t>
  </si>
  <si>
    <t>350</t>
  </si>
  <si>
    <t>Софинансирование в рамках МП "Развитие образования в Шегарском районе на 2015-2019 годы"</t>
  </si>
  <si>
    <t>795 01 S0 000</t>
  </si>
  <si>
    <t>Софинансирование частичной оплаты стоимости питания отдельных категорий обучающихся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</si>
  <si>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</si>
  <si>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</si>
  <si>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</si>
  <si>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</si>
  <si>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082 61 S0 320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</si>
  <si>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</si>
  <si>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</si>
  <si>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</si>
  <si>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</si>
  <si>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091 60 S0 410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</si>
  <si>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</si>
  <si>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</si>
  <si>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</si>
  <si>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</si>
  <si>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Подпрограмма "Развитие системы отдыха и оздоровления детей"</t>
  </si>
  <si>
    <t>123 00 00 000</t>
  </si>
  <si>
    <t>Основное мероприятие "Повышение качества услуг в сфере отдыха и оздоровления детей"</t>
  </si>
  <si>
    <t>123 81 00 000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</si>
  <si>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</si>
  <si>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</si>
  <si>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</si>
  <si>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</si>
  <si>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</si>
  <si>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</si>
  <si>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</si>
  <si>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</si>
  <si>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</si>
  <si>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</si>
  <si>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Муниципальная 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</si>
  <si>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</si>
  <si>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</si>
  <si>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</si>
  <si>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</si>
  <si>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</si>
  <si>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</si>
  <si>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</si>
  <si>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</si>
  <si>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</si>
  <si>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</si>
  <si>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i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</si>
  <si>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</si>
  <si>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</si>
  <si>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</si>
  <si>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</si>
  <si>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</si>
  <si>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</si>
  <si>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</si>
  <si>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</si>
  <si>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</si>
  <si>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</si>
  <si>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</si>
  <si>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</si>
  <si>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</si>
  <si>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</si>
  <si>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</si>
  <si>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</si>
  <si>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</si>
  <si>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</si>
  <si>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</si>
  <si>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</si>
  <si>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</si>
  <si>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</si>
  <si>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</si>
  <si>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</si>
  <si>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</si>
  <si>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</si>
  <si>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</si>
  <si>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</si>
  <si>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</si>
  <si>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</si>
  <si>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</si>
  <si>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182 84 40 895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</si>
  <si>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</si>
  <si>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</si>
  <si>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</si>
  <si>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</si>
  <si>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</si>
  <si>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</si>
  <si>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</si>
  <si>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</si>
  <si>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</si>
  <si>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134 62 40 850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</si>
  <si>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</si>
  <si>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</si>
  <si>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</si>
  <si>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</si>
  <si>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</si>
  <si>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</si>
  <si>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</si>
  <si>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</si>
  <si>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</si>
  <si>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</si>
  <si>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</si>
  <si>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</si>
  <si>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</si>
  <si>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520 15 11 000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</si>
  <si>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</si>
  <si>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</si>
  <si>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</si>
  <si>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</si>
  <si>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</si>
  <si>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</si>
  <si>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</si>
  <si>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</si>
  <si>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</si>
  <si>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</si>
  <si>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</si>
  <si>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</si>
  <si>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</si>
  <si>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</si>
  <si>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</si>
  <si>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</si>
  <si>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2018-2022 годы"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</si>
  <si>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</si>
  <si>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</si>
  <si>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795 15 S0 100</t>
  </si>
  <si>
    <t>92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</si>
  <si>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</si>
  <si>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</si>
  <si>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</si>
  <si>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</si>
  <si>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</si>
  <si>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</si>
  <si>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122 80 R0 820</t>
  </si>
  <si>
    <t>122 80 50 820</t>
  </si>
  <si>
    <t>122 80 L0 820</t>
  </si>
  <si>
    <t>990 03 00 000</t>
  </si>
  <si>
    <t>МБТ на исполнение судебных актов</t>
  </si>
  <si>
    <t>990 03 00 001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</si>
  <si>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</si>
  <si>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</si>
  <si>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</si>
  <si>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</si>
  <si>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</si>
  <si>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</si>
  <si>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</si>
  <si>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</si>
  <si>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</si>
  <si>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</si>
  <si>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</si>
  <si>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</si>
  <si>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</si>
  <si>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</si>
  <si>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 xml:space="preserve">Выравнивание бюджетной обеспеченности поселений из районного фонда финансовой поддержки </t>
  </si>
  <si>
    <t>516 01 10 000</t>
  </si>
  <si>
    <t>Прочие межбюджетные трансферты общего характера</t>
  </si>
  <si>
    <t>1403</t>
  </si>
  <si>
    <t>070 04 00</t>
  </si>
  <si>
    <t>218 00 00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</si>
  <si>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</si>
  <si>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</si>
  <si>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</si>
  <si>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</si>
  <si>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капитальный ремонт помещения сельского дома культуры, расположенного по адресу: Томская область, Шегарский район, п.Победа, ул.Коммунистическая, 112а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</si>
  <si>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</si>
  <si>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</si>
  <si>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</si>
  <si>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</si>
  <si>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</si>
  <si>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</si>
  <si>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</si>
  <si>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</si>
  <si>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</si>
  <si>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</si>
  <si>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</si>
  <si>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</si>
  <si>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</si>
  <si>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</si>
  <si>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</si>
  <si>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</si>
  <si>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</si>
  <si>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</si>
  <si>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</si>
  <si>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</si>
  <si>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</si>
  <si>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</si>
  <si>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</si>
  <si>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</si>
  <si>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 xml:space="preserve">Ведомственная структура расходов бюджета муниципального образования                                             «Шегарский район» на 2019год  </t>
  </si>
  <si>
    <t>Наименование</t>
  </si>
  <si>
    <t>Вед</t>
  </si>
  <si>
    <t>РзПР</t>
  </si>
  <si>
    <t>ЦСР</t>
  </si>
  <si>
    <t>ВР</t>
  </si>
  <si>
    <t>Сумма</t>
  </si>
  <si>
    <t xml:space="preserve">Ведомственная структура расходов бюджета муниципального образования «Шегарский район» на плановый период 2020-2021 годов  </t>
  </si>
  <si>
    <t>2020 год</t>
  </si>
  <si>
    <t>2021 год</t>
  </si>
  <si>
    <t>132 81 00 000</t>
  </si>
  <si>
    <t>132 81 40 820</t>
  </si>
  <si>
    <t>990 00 00</t>
  </si>
  <si>
    <t>990 51 20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</si>
  <si>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</si>
  <si>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182 84 S0 895</t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</si>
  <si>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0 810</t>
    </r>
  </si>
  <si>
    <r>
      <t xml:space="preserve">133 94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0 860</t>
    </r>
  </si>
  <si>
    <t>191 80 S0 910</t>
  </si>
  <si>
    <t>795 05 S0 910</t>
  </si>
  <si>
    <t>795 17 00 000</t>
  </si>
  <si>
    <t>Бюджетные инвестиции на приобретение объектов недвижимого имущества казённым учреждениям</t>
  </si>
  <si>
    <t>441</t>
  </si>
  <si>
    <t>Субсидии бюджетным учреджениям на иные цели</t>
  </si>
  <si>
    <t>612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</si>
  <si>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</si>
  <si>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101 65 00 000</t>
  </si>
  <si>
    <t>Достижение целевых показателей по плану мероприятий ("дорожной карте") "Изменения в сфере образования в Томской области", в части повышения заработной платы педагогических работников муниципальных организаций дополнительного образования</t>
  </si>
  <si>
    <r>
      <t xml:space="preserve">101 65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0 670</t>
    </r>
  </si>
  <si>
    <r>
      <t xml:space="preserve">101 64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0 660</t>
    </r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</si>
  <si>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</si>
  <si>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062 92 L0 180</t>
  </si>
  <si>
    <t>122 62 10</t>
  </si>
  <si>
    <t>091 60 11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</si>
  <si>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</t>
  </si>
  <si>
    <t>091 60 12</t>
  </si>
  <si>
    <t>Субсидии бюджетным учреждениям на иные цели</t>
  </si>
  <si>
    <t>070 0 500</t>
  </si>
  <si>
    <t>Муниципальная программа "Повышение  общественной  безопасности в Шегарском районе (2015-2017 годы)"</t>
  </si>
  <si>
    <r>
      <t xml:space="preserve">123 81 </t>
    </r>
    <r>
      <rPr>
        <sz val="12"/>
        <rFont val="Times New Roman CYR"/>
        <charset val="204"/>
      </rPr>
      <t>S</t>
    </r>
    <r>
      <rPr>
        <sz val="12"/>
        <rFont val="Times New Roman CYR"/>
        <family val="1"/>
        <charset val="204"/>
      </rPr>
      <t>0 790</t>
    </r>
  </si>
  <si>
    <t>Муниципальная программа "Развитие молодежной политики в муниципальном образовании "Шегарский район" на 2017-2019 годы</t>
  </si>
  <si>
    <t>Софинансирование расходов в рамках МП"Развитие автомобильных дорог общего пользования местного значения Шегарского района Томской области на 2018-2020годы"</t>
  </si>
  <si>
    <t>Иные межбюджетные трансферты на разработку и экспертизу проектно-сметной документации на капитальный ремонт многоквартирного жилого дома по адресу: Томская область, Шегарский район, с.Мельниково, ул. Школьная 53а</t>
  </si>
  <si>
    <t>Иной межбюджетный трансферт на текущий ремонт водопроводных и канализационных сетей  с.Мельниково</t>
  </si>
  <si>
    <t>795 14 S5 670</t>
  </si>
  <si>
    <t>Основное мероприятие "Формирование комфортной городской среды в Томской области"</t>
  </si>
  <si>
    <t>134 97 00 000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</si>
  <si>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</si>
  <si>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134 97 R5 550</t>
  </si>
  <si>
    <r>
      <t xml:space="preserve">516 01 </t>
    </r>
    <r>
      <rPr>
        <sz val="12"/>
        <rFont val="Times New Roman CYR"/>
        <charset val="204"/>
      </rPr>
      <t>1</t>
    </r>
    <r>
      <rPr>
        <sz val="12"/>
        <rFont val="Times New Roman CYR"/>
        <family val="1"/>
        <charset val="204"/>
      </rPr>
      <t>0 000</t>
    </r>
  </si>
  <si>
    <t>Иной межбюджетный трансферт на разработку проекта организации зоны санитарной охраны источников водоснабжения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</si>
  <si>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</si>
  <si>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</si>
  <si>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</si>
  <si>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</si>
  <si>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</si>
  <si>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</si>
  <si>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</si>
  <si>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</si>
  <si>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Пособия, компенсации и иные социальные выплаты гражданам, кроме публичных нормативных обязательств</t>
  </si>
  <si>
    <t>надо</t>
  </si>
  <si>
    <t>ещё распределить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</si>
  <si>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</si>
  <si>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r>
      <t>Приложение № 9
к решению Думы Шегарского района                  
от 18.06.2019г.№</t>
    </r>
    <r>
      <rPr>
        <sz val="12"/>
        <rFont val="Times New Roman CYR"/>
        <charset val="204"/>
      </rPr>
      <t>380</t>
    </r>
  </si>
  <si>
    <r>
      <t>Приложение 9.1
к решению Думы Шегарского района                  
от 18.06.2019г.№</t>
    </r>
    <r>
      <rPr>
        <sz val="12"/>
        <rFont val="Times New Roman CYR"/>
        <charset val="204"/>
      </rPr>
      <t>380</t>
    </r>
    <r>
      <rPr>
        <sz val="12"/>
        <rFont val="Times New Roman CYR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</si>
</sst>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3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i/>
      <sz val="1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color rgb="FFFF0000"/>
      <name val="Arial Cyr"/>
      <charset val="204"/>
    </font>
    <font>
      <sz val="12"/>
      <color indexed="10"/>
      <name val="Times New Roman CYR"/>
      <family val="1"/>
      <charset val="204"/>
    </font>
    <font>
      <sz val="10"/>
      <name val="Times New Roman CYR"/>
      <charset val="204"/>
    </font>
    <font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sz val="8"/>
      <color indexed="81"/>
      <name val="Tahoma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277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0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ont="1" applyFill="1" applyBorder="1"/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164" fontId="8" fillId="0" borderId="0" xfId="0" applyNumberFormat="1" applyFont="1" applyFill="1" applyBorder="1" applyAlignment="1">
      <alignment horizontal="right" vertical="top" wrapText="1"/>
    </xf>
    <xf numFmtId="164" fontId="10" fillId="3" borderId="0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164" fontId="11" fillId="0" borderId="0" xfId="0" applyNumberFormat="1" applyFont="1" applyFill="1" applyBorder="1" applyAlignment="1">
      <alignment horizontal="right" vertical="top" wrapText="1"/>
    </xf>
    <xf numFmtId="49" fontId="1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0" fontId="23" fillId="0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2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0" fillId="0" borderId="0" xfId="0" applyFill="1"/>
    <xf numFmtId="0" fontId="24" fillId="0" borderId="0" xfId="0" applyFont="1" applyFill="1"/>
    <xf numFmtId="0" fontId="16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9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49" fontId="25" fillId="0" borderId="3" xfId="0" applyNumberFormat="1" applyFont="1" applyFill="1" applyBorder="1" applyAlignment="1">
      <alignment vertical="top" wrapText="1"/>
    </xf>
    <xf numFmtId="49" fontId="26" fillId="0" borderId="3" xfId="0" applyNumberFormat="1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center" vertical="top" wrapText="1"/>
    </xf>
    <xf numFmtId="164" fontId="25" fillId="0" borderId="3" xfId="0" applyNumberFormat="1" applyFont="1" applyFill="1" applyBorder="1" applyAlignment="1">
      <alignment horizontal="right" vertical="top" wrapText="1"/>
    </xf>
    <xf numFmtId="0" fontId="27" fillId="0" borderId="0" xfId="0" applyFont="1" applyFill="1"/>
    <xf numFmtId="0" fontId="28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164" fontId="30" fillId="2" borderId="3" xfId="0" applyNumberFormat="1" applyFont="1" applyFill="1" applyBorder="1" applyAlignment="1">
      <alignment horizontal="right" vertical="top" wrapText="1"/>
    </xf>
    <xf numFmtId="0" fontId="12" fillId="2" borderId="3" xfId="0" applyFont="1" applyFill="1" applyBorder="1" applyAlignment="1">
      <alignment horizontal="right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horizontal="left" wrapText="1"/>
    </xf>
    <xf numFmtId="49" fontId="29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5" fillId="0" borderId="3" xfId="0" applyNumberFormat="1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vertical="top" wrapText="1"/>
    </xf>
    <xf numFmtId="0" fontId="22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7" fillId="2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21" fillId="0" borderId="3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2" fillId="2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lef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0" fillId="0" borderId="0" xfId="0" applyFont="1"/>
    <xf numFmtId="0" fontId="3" fillId="2" borderId="0" xfId="0" applyFont="1" applyFill="1" applyAlignment="1">
      <alignment horizontal="right" wrapText="1"/>
    </xf>
    <xf numFmtId="164" fontId="3" fillId="0" borderId="3" xfId="0" applyNumberFormat="1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right" vertical="top" wrapText="1"/>
    </xf>
    <xf numFmtId="0" fontId="10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9" fillId="0" borderId="0" xfId="0" applyNumberFormat="1" applyFont="1" applyFill="1"/>
    <xf numFmtId="164" fontId="1" fillId="0" borderId="0" xfId="0" applyNumberFormat="1" applyFont="1" applyFill="1"/>
    <xf numFmtId="49" fontId="17" fillId="4" borderId="3" xfId="0" applyNumberFormat="1" applyFont="1" applyFill="1" applyBorder="1" applyAlignment="1">
      <alignment horizontal="left" vertical="center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0" fillId="4" borderId="0" xfId="0" applyFont="1" applyFill="1"/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13" fillId="5" borderId="3" xfId="0" applyNumberFormat="1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0" fontId="24" fillId="4" borderId="0" xfId="0" applyFont="1" applyFill="1"/>
    <xf numFmtId="0" fontId="16" fillId="4" borderId="0" xfId="0" applyFont="1" applyFill="1" applyAlignment="1">
      <alignment horizontal="left"/>
    </xf>
    <xf numFmtId="0" fontId="11" fillId="0" borderId="3" xfId="0" applyFont="1" applyFill="1" applyBorder="1" applyAlignment="1">
      <alignment horizontal="left"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15" fillId="4" borderId="3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1" fillId="4" borderId="3" xfId="0" applyNumberFormat="1" applyFont="1" applyFill="1" applyBorder="1" applyAlignment="1">
      <alignment horizontal="center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8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center"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4" fillId="4" borderId="3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164" fontId="19" fillId="4" borderId="3" xfId="0" applyNumberFormat="1" applyFont="1" applyFill="1" applyBorder="1" applyAlignment="1">
      <alignment horizontal="right" vertical="top"/>
    </xf>
    <xf numFmtId="49" fontId="25" fillId="0" borderId="3" xfId="0" applyNumberFormat="1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horizontal="center" vertical="top" wrapText="1"/>
    </xf>
    <xf numFmtId="164" fontId="25" fillId="4" borderId="3" xfId="0" applyNumberFormat="1" applyFont="1" applyFill="1" applyBorder="1" applyAlignment="1">
      <alignment horizontal="right" vertical="top" wrapText="1"/>
    </xf>
    <xf numFmtId="0" fontId="27" fillId="4" borderId="0" xfId="0" applyFont="1" applyFill="1"/>
    <xf numFmtId="0" fontId="28" fillId="4" borderId="0" xfId="0" applyFont="1" applyFill="1"/>
    <xf numFmtId="164" fontId="19" fillId="4" borderId="3" xfId="0" applyNumberFormat="1" applyFont="1" applyFill="1" applyBorder="1" applyAlignment="1">
      <alignment horizontal="righ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0" fontId="20" fillId="0" borderId="3" xfId="0" applyFont="1" applyFill="1" applyBorder="1" applyAlignment="1">
      <alignment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2" fontId="20" fillId="0" borderId="3" xfId="0" applyNumberFormat="1" applyFont="1" applyFill="1" applyBorder="1" applyAlignment="1">
      <alignment horizontal="left" vertical="center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11" fillId="2" borderId="3" xfId="0" applyNumberFormat="1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2" fontId="11" fillId="0" borderId="3" xfId="0" applyNumberFormat="1" applyFont="1" applyFill="1" applyBorder="1" applyAlignment="1">
      <alignment horizontal="left" vertical="top" wrapText="1"/>
    </xf>
    <xf numFmtId="0" fontId="15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14" fillId="0" borderId="0" xfId="0" applyNumberFormat="1" applyFont="1" applyFill="1" applyBorder="1" applyAlignment="1">
      <alignment horizontal="left" wrapText="1"/>
    </xf>
    <xf numFmtId="0" fontId="37" fillId="0" borderId="0" xfId="0" applyFont="1" applyFill="1"/>
    <xf numFmtId="0" fontId="17" fillId="4" borderId="3" xfId="0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38" fillId="0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4" borderId="7" xfId="0" applyFont="1" applyFill="1" applyBorder="1" applyAlignment="1">
      <alignment vertical="center" wrapText="1"/>
    </xf>
    <xf numFmtId="49" fontId="39" fillId="0" borderId="3" xfId="0" applyNumberFormat="1" applyFont="1" applyFill="1" applyBorder="1" applyAlignment="1">
      <alignment horizontal="center" vertical="top" wrapText="1"/>
    </xf>
    <xf numFmtId="49" fontId="39" fillId="4" borderId="3" xfId="0" applyNumberFormat="1" applyFont="1" applyFill="1" applyBorder="1" applyAlignment="1">
      <alignment horizontal="center" vertical="top" wrapText="1"/>
    </xf>
    <xf numFmtId="0" fontId="39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/>
    <xf numFmtId="0" fontId="21" fillId="0" borderId="0" xfId="0" applyFont="1" applyFill="1" applyBorder="1" applyAlignment="1">
      <alignment horizontal="right"/>
    </xf>
    <xf numFmtId="0" fontId="40" fillId="0" borderId="0" xfId="0" applyFont="1" applyFill="1"/>
    <xf numFmtId="0" fontId="41" fillId="0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164" fontId="7" fillId="0" borderId="6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483"/>
  <sheetViews>
    <sheetView showGridLines="0" zoomScale="85" zoomScaleNormal="85" workbookViewId="0">
      <selection activeCell="B8" sqref="B8:F1549"/>
    </sheetView>
  </sheetViews>
  <sheetFormatPr defaultRowHeight="15.75" x14ac:dyDescent="0.25"/>
  <cols>
    <col min="1" max="1" width="59" style="185" customWidth="1"/>
    <col min="2" max="2" width="10" style="191" customWidth="1"/>
    <col min="3" max="3" width="7.42578125" style="191" customWidth="1"/>
    <col min="4" max="4" width="15.7109375" style="191" customWidth="1"/>
    <col min="5" max="5" width="7.42578125" style="191" customWidth="1"/>
    <col min="6" max="6" width="15.7109375" style="192" customWidth="1"/>
    <col min="7" max="7" width="9.28515625" bestFit="1" customWidth="1"/>
  </cols>
  <sheetData>
    <row r="1" spans="1:10" s="3" customFormat="1" ht="51.6" customHeight="1" x14ac:dyDescent="0.25">
      <c r="A1" s="1"/>
      <c r="B1" s="268" t="s">
        <v>876</v>
      </c>
      <c r="C1" s="268"/>
      <c r="D1" s="268"/>
      <c r="E1" s="268"/>
      <c r="F1" s="268"/>
    </row>
    <row r="2" spans="1:10" s="3" customFormat="1" ht="21.6" customHeight="1" x14ac:dyDescent="0.25">
      <c r="A2" s="1"/>
      <c r="B2" s="4"/>
      <c r="C2" s="4"/>
      <c r="D2" s="4"/>
      <c r="E2" s="4"/>
      <c r="F2" s="194"/>
    </row>
    <row r="3" spans="1:10" s="5" customFormat="1" ht="54" customHeight="1" x14ac:dyDescent="0.2">
      <c r="A3" s="269" t="s">
        <v>813</v>
      </c>
      <c r="B3" s="269"/>
      <c r="C3" s="269"/>
      <c r="D3" s="269"/>
      <c r="E3" s="269"/>
      <c r="F3" s="269"/>
    </row>
    <row r="4" spans="1:10" s="3" customFormat="1" ht="18.75" x14ac:dyDescent="0.2">
      <c r="A4" s="1"/>
      <c r="B4" s="6"/>
      <c r="C4" s="6"/>
      <c r="D4" s="6"/>
      <c r="E4" s="6"/>
      <c r="F4" s="6"/>
    </row>
    <row r="5" spans="1:10" s="5" customFormat="1" ht="16.5" x14ac:dyDescent="0.2">
      <c r="A5" s="8"/>
      <c r="B5" s="9"/>
      <c r="C5" s="9"/>
      <c r="D5" s="9"/>
      <c r="E5" s="9"/>
      <c r="F5" s="10"/>
    </row>
    <row r="6" spans="1:10" s="3" customFormat="1" ht="33" customHeight="1" x14ac:dyDescent="0.2">
      <c r="A6" s="270" t="s">
        <v>814</v>
      </c>
      <c r="B6" s="270" t="s">
        <v>815</v>
      </c>
      <c r="C6" s="270" t="s">
        <v>816</v>
      </c>
      <c r="D6" s="270" t="s">
        <v>817</v>
      </c>
      <c r="E6" s="270" t="s">
        <v>818</v>
      </c>
      <c r="F6" s="272" t="s">
        <v>819</v>
      </c>
    </row>
    <row r="7" spans="1:10" s="3" customFormat="1" ht="21" customHeight="1" x14ac:dyDescent="0.2">
      <c r="A7" s="271"/>
      <c r="B7" s="271"/>
      <c r="C7" s="271"/>
      <c r="D7" s="271"/>
      <c r="E7" s="271"/>
      <c r="F7" s="273"/>
    </row>
    <row r="8" spans="1:10" s="3" customFormat="1" ht="27" customHeight="1" x14ac:dyDescent="0.2">
      <c r="A8" s="12" t="s">
        <v>1</v>
      </c>
      <c r="B8" s="13"/>
      <c r="C8" s="13"/>
      <c r="D8" s="13"/>
      <c r="E8" s="13"/>
      <c r="F8" s="14">
        <f>F9+F39+F723+F1163+F1173</f>
        <v>770813.88599999994</v>
      </c>
      <c r="G8" s="202">
        <v>770813.9</v>
      </c>
      <c r="H8" s="82" t="s">
        <v>873</v>
      </c>
      <c r="I8" s="264">
        <f>G8-F8-0.01</f>
        <v>4.0000000828877089E-3</v>
      </c>
      <c r="J8" s="82" t="s">
        <v>874</v>
      </c>
    </row>
    <row r="9" spans="1:10" s="19" customFormat="1" ht="31.5" x14ac:dyDescent="0.2">
      <c r="A9" s="15" t="s">
        <v>2</v>
      </c>
      <c r="B9" s="16" t="s">
        <v>3</v>
      </c>
      <c r="C9" s="16" t="s">
        <v>4</v>
      </c>
      <c r="D9" s="16" t="s">
        <v>4</v>
      </c>
      <c r="E9" s="16" t="s">
        <v>4</v>
      </c>
      <c r="F9" s="17">
        <f>F10</f>
        <v>1225.5</v>
      </c>
    </row>
    <row r="10" spans="1:10" s="23" customFormat="1" ht="21" customHeight="1" x14ac:dyDescent="0.2">
      <c r="A10" s="20" t="s">
        <v>5</v>
      </c>
      <c r="B10" s="13" t="s">
        <v>3</v>
      </c>
      <c r="C10" s="13" t="s">
        <v>6</v>
      </c>
      <c r="D10" s="21"/>
      <c r="E10" s="21"/>
      <c r="F10" s="22">
        <f>F15+F34</f>
        <v>1225.5</v>
      </c>
    </row>
    <row r="11" spans="1:10" s="23" customFormat="1" ht="47.25" hidden="1" customHeight="1" x14ac:dyDescent="0.2">
      <c r="A11" s="20" t="s">
        <v>7</v>
      </c>
      <c r="B11" s="13" t="s">
        <v>8</v>
      </c>
      <c r="C11" s="13" t="s">
        <v>9</v>
      </c>
      <c r="D11" s="13" t="s">
        <v>10</v>
      </c>
      <c r="E11" s="21"/>
      <c r="F11" s="24">
        <f>F12</f>
        <v>0</v>
      </c>
    </row>
    <row r="12" spans="1:10" s="23" customFormat="1" ht="63" hidden="1" customHeight="1" x14ac:dyDescent="0.2">
      <c r="A12" s="25" t="s">
        <v>11</v>
      </c>
      <c r="B12" s="26" t="s">
        <v>8</v>
      </c>
      <c r="C12" s="26" t="s">
        <v>9</v>
      </c>
      <c r="D12" s="26" t="s">
        <v>12</v>
      </c>
      <c r="E12" s="27"/>
      <c r="F12" s="24">
        <f>F13</f>
        <v>0</v>
      </c>
    </row>
    <row r="13" spans="1:10" s="23" customFormat="1" ht="15.75" hidden="1" customHeight="1" x14ac:dyDescent="0.2">
      <c r="A13" s="25" t="s">
        <v>13</v>
      </c>
      <c r="B13" s="26" t="s">
        <v>8</v>
      </c>
      <c r="C13" s="26" t="s">
        <v>9</v>
      </c>
      <c r="D13" s="26" t="s">
        <v>14</v>
      </c>
      <c r="E13" s="27"/>
      <c r="F13" s="24">
        <f>F14</f>
        <v>0</v>
      </c>
    </row>
    <row r="14" spans="1:10" s="23" customFormat="1" ht="17.25" hidden="1" customHeight="1" x14ac:dyDescent="0.2">
      <c r="A14" s="25" t="s">
        <v>15</v>
      </c>
      <c r="B14" s="26" t="s">
        <v>8</v>
      </c>
      <c r="C14" s="26" t="s">
        <v>9</v>
      </c>
      <c r="D14" s="26" t="s">
        <v>14</v>
      </c>
      <c r="E14" s="27">
        <v>500</v>
      </c>
      <c r="F14" s="24">
        <v>0</v>
      </c>
    </row>
    <row r="15" spans="1:10" s="23" customFormat="1" ht="50.45" customHeight="1" x14ac:dyDescent="0.2">
      <c r="A15" s="28" t="s">
        <v>16</v>
      </c>
      <c r="B15" s="29" t="s">
        <v>3</v>
      </c>
      <c r="C15" s="29" t="s">
        <v>17</v>
      </c>
      <c r="D15" s="29"/>
      <c r="E15" s="29" t="s">
        <v>4</v>
      </c>
      <c r="F15" s="30">
        <f>F16+F27</f>
        <v>628.69999999999993</v>
      </c>
    </row>
    <row r="16" spans="1:10" s="23" customFormat="1" ht="63" x14ac:dyDescent="0.2">
      <c r="A16" s="20" t="s">
        <v>11</v>
      </c>
      <c r="B16" s="13" t="s">
        <v>3</v>
      </c>
      <c r="C16" s="13" t="s">
        <v>17</v>
      </c>
      <c r="D16" s="13" t="s">
        <v>18</v>
      </c>
      <c r="E16" s="13" t="s">
        <v>4</v>
      </c>
      <c r="F16" s="22">
        <f>F17+F19</f>
        <v>628.69999999999993</v>
      </c>
    </row>
    <row r="17" spans="1:6" s="23" customFormat="1" ht="19.5" hidden="1" customHeight="1" x14ac:dyDescent="0.2">
      <c r="A17" s="31" t="s">
        <v>19</v>
      </c>
      <c r="B17" s="26" t="s">
        <v>8</v>
      </c>
      <c r="C17" s="26" t="s">
        <v>17</v>
      </c>
      <c r="D17" s="26" t="s">
        <v>20</v>
      </c>
      <c r="E17" s="26"/>
      <c r="F17" s="24">
        <f>F18</f>
        <v>0</v>
      </c>
    </row>
    <row r="18" spans="1:6" s="3" customFormat="1" ht="27" hidden="1" customHeight="1" x14ac:dyDescent="0.2">
      <c r="A18" s="31" t="s">
        <v>15</v>
      </c>
      <c r="B18" s="26" t="s">
        <v>8</v>
      </c>
      <c r="C18" s="26" t="s">
        <v>17</v>
      </c>
      <c r="D18" s="26" t="s">
        <v>20</v>
      </c>
      <c r="E18" s="27">
        <v>500</v>
      </c>
      <c r="F18" s="24">
        <v>0</v>
      </c>
    </row>
    <row r="19" spans="1:6" s="3" customFormat="1" x14ac:dyDescent="0.2">
      <c r="A19" s="25" t="s">
        <v>21</v>
      </c>
      <c r="B19" s="26" t="s">
        <v>3</v>
      </c>
      <c r="C19" s="26" t="s">
        <v>17</v>
      </c>
      <c r="D19" s="26" t="s">
        <v>22</v>
      </c>
      <c r="E19" s="27"/>
      <c r="F19" s="24">
        <f>F20+F22+F24</f>
        <v>628.69999999999993</v>
      </c>
    </row>
    <row r="20" spans="1:6" s="3" customFormat="1" ht="63.6" customHeight="1" x14ac:dyDescent="0.2">
      <c r="A20" s="31" t="s">
        <v>23</v>
      </c>
      <c r="B20" s="26" t="s">
        <v>3</v>
      </c>
      <c r="C20" s="26" t="s">
        <v>17</v>
      </c>
      <c r="D20" s="26" t="s">
        <v>22</v>
      </c>
      <c r="E20" s="27">
        <v>100</v>
      </c>
      <c r="F20" s="24">
        <f>F21</f>
        <v>523.79999999999995</v>
      </c>
    </row>
    <row r="21" spans="1:6" s="3" customFormat="1" ht="31.5" x14ac:dyDescent="0.2">
      <c r="A21" s="31" t="s">
        <v>24</v>
      </c>
      <c r="B21" s="26" t="s">
        <v>3</v>
      </c>
      <c r="C21" s="26" t="s">
        <v>17</v>
      </c>
      <c r="D21" s="26" t="s">
        <v>22</v>
      </c>
      <c r="E21" s="27">
        <v>120</v>
      </c>
      <c r="F21" s="24">
        <f>498.8+25</f>
        <v>523.79999999999995</v>
      </c>
    </row>
    <row r="22" spans="1:6" s="3" customFormat="1" ht="33.75" customHeight="1" x14ac:dyDescent="0.2">
      <c r="A22" s="33" t="s">
        <v>25</v>
      </c>
      <c r="B22" s="26" t="s">
        <v>3</v>
      </c>
      <c r="C22" s="26" t="s">
        <v>17</v>
      </c>
      <c r="D22" s="26" t="s">
        <v>22</v>
      </c>
      <c r="E22" s="27">
        <v>200</v>
      </c>
      <c r="F22" s="24">
        <f>F23</f>
        <v>99.9</v>
      </c>
    </row>
    <row r="23" spans="1:6" s="3" customFormat="1" ht="33.75" customHeight="1" x14ac:dyDescent="0.2">
      <c r="A23" s="31" t="s">
        <v>26</v>
      </c>
      <c r="B23" s="26" t="s">
        <v>3</v>
      </c>
      <c r="C23" s="26" t="s">
        <v>17</v>
      </c>
      <c r="D23" s="26" t="s">
        <v>22</v>
      </c>
      <c r="E23" s="27">
        <v>240</v>
      </c>
      <c r="F23" s="24">
        <f>129.9-5-25</f>
        <v>99.9</v>
      </c>
    </row>
    <row r="24" spans="1:6" s="3" customFormat="1" x14ac:dyDescent="0.2">
      <c r="A24" s="31" t="s">
        <v>27</v>
      </c>
      <c r="B24" s="26" t="s">
        <v>3</v>
      </c>
      <c r="C24" s="26" t="s">
        <v>17</v>
      </c>
      <c r="D24" s="26" t="s">
        <v>22</v>
      </c>
      <c r="E24" s="27">
        <v>300</v>
      </c>
      <c r="F24" s="24">
        <f>F25+F26</f>
        <v>5</v>
      </c>
    </row>
    <row r="25" spans="1:6" s="3" customFormat="1" x14ac:dyDescent="0.2">
      <c r="A25" s="31" t="s">
        <v>28</v>
      </c>
      <c r="B25" s="26" t="s">
        <v>3</v>
      </c>
      <c r="C25" s="26" t="s">
        <v>17</v>
      </c>
      <c r="D25" s="26" t="s">
        <v>22</v>
      </c>
      <c r="E25" s="27">
        <v>350</v>
      </c>
      <c r="F25" s="24">
        <v>5</v>
      </c>
    </row>
    <row r="26" spans="1:6" s="3" customFormat="1" hidden="1" x14ac:dyDescent="0.2">
      <c r="A26" s="31" t="s">
        <v>29</v>
      </c>
      <c r="B26" s="26" t="s">
        <v>3</v>
      </c>
      <c r="C26" s="26" t="s">
        <v>17</v>
      </c>
      <c r="D26" s="26" t="s">
        <v>22</v>
      </c>
      <c r="E26" s="27">
        <v>360</v>
      </c>
      <c r="F26" s="24">
        <f>25-25</f>
        <v>0</v>
      </c>
    </row>
    <row r="27" spans="1:6" s="3" customFormat="1" hidden="1" x14ac:dyDescent="0.2">
      <c r="A27" s="20" t="s">
        <v>30</v>
      </c>
      <c r="B27" s="13" t="s">
        <v>3</v>
      </c>
      <c r="C27" s="13" t="s">
        <v>17</v>
      </c>
      <c r="D27" s="13" t="s">
        <v>31</v>
      </c>
      <c r="E27" s="21"/>
      <c r="F27" s="22">
        <f>F28</f>
        <v>0</v>
      </c>
    </row>
    <row r="28" spans="1:6" s="3" customFormat="1" hidden="1" x14ac:dyDescent="0.2">
      <c r="A28" s="34" t="s">
        <v>32</v>
      </c>
      <c r="B28" s="35" t="s">
        <v>3</v>
      </c>
      <c r="C28" s="35" t="s">
        <v>17</v>
      </c>
      <c r="D28" s="35" t="s">
        <v>33</v>
      </c>
      <c r="E28" s="36"/>
      <c r="F28" s="37">
        <f>F29</f>
        <v>0</v>
      </c>
    </row>
    <row r="29" spans="1:6" s="3" customFormat="1" ht="31.5" hidden="1" x14ac:dyDescent="0.2">
      <c r="A29" s="33" t="s">
        <v>25</v>
      </c>
      <c r="B29" s="35" t="s">
        <v>3</v>
      </c>
      <c r="C29" s="26" t="s">
        <v>17</v>
      </c>
      <c r="D29" s="26" t="s">
        <v>34</v>
      </c>
      <c r="E29" s="26" t="s">
        <v>35</v>
      </c>
      <c r="F29" s="24"/>
    </row>
    <row r="30" spans="1:6" s="3" customFormat="1" ht="31.5" hidden="1" x14ac:dyDescent="0.2">
      <c r="A30" s="31" t="s">
        <v>26</v>
      </c>
      <c r="B30" s="35" t="s">
        <v>3</v>
      </c>
      <c r="C30" s="26" t="s">
        <v>17</v>
      </c>
      <c r="D30" s="26" t="s">
        <v>34</v>
      </c>
      <c r="E30" s="26" t="s">
        <v>36</v>
      </c>
      <c r="F30" s="24"/>
    </row>
    <row r="31" spans="1:6" s="3" customFormat="1" ht="47.25" x14ac:dyDescent="0.2">
      <c r="A31" s="28" t="s">
        <v>37</v>
      </c>
      <c r="B31" s="29" t="s">
        <v>3</v>
      </c>
      <c r="C31" s="29" t="s">
        <v>38</v>
      </c>
      <c r="D31" s="29"/>
      <c r="E31" s="36"/>
      <c r="F31" s="30">
        <f>F32</f>
        <v>596.79999999999995</v>
      </c>
    </row>
    <row r="32" spans="1:6" s="3" customFormat="1" ht="63" x14ac:dyDescent="0.2">
      <c r="A32" s="20" t="s">
        <v>11</v>
      </c>
      <c r="B32" s="13" t="s">
        <v>3</v>
      </c>
      <c r="C32" s="13" t="s">
        <v>38</v>
      </c>
      <c r="D32" s="13" t="s">
        <v>18</v>
      </c>
      <c r="E32" s="21"/>
      <c r="F32" s="22">
        <f>F33</f>
        <v>596.79999999999995</v>
      </c>
    </row>
    <row r="33" spans="1:6" s="3" customFormat="1" x14ac:dyDescent="0.2">
      <c r="A33" s="25" t="s">
        <v>21</v>
      </c>
      <c r="B33" s="26" t="s">
        <v>3</v>
      </c>
      <c r="C33" s="26" t="s">
        <v>38</v>
      </c>
      <c r="D33" s="26" t="s">
        <v>22</v>
      </c>
      <c r="E33" s="27"/>
      <c r="F33" s="24">
        <f>F34</f>
        <v>596.79999999999995</v>
      </c>
    </row>
    <row r="34" spans="1:6" s="3" customFormat="1" ht="33.75" customHeight="1" x14ac:dyDescent="0.2">
      <c r="A34" s="25" t="s">
        <v>39</v>
      </c>
      <c r="B34" s="26" t="s">
        <v>3</v>
      </c>
      <c r="C34" s="26" t="s">
        <v>38</v>
      </c>
      <c r="D34" s="26" t="s">
        <v>40</v>
      </c>
      <c r="E34" s="27"/>
      <c r="F34" s="24">
        <f>F35+F37</f>
        <v>596.79999999999995</v>
      </c>
    </row>
    <row r="35" spans="1:6" s="39" customFormat="1" ht="78.75" x14ac:dyDescent="0.2">
      <c r="A35" s="38" t="s">
        <v>23</v>
      </c>
      <c r="B35" s="26" t="s">
        <v>3</v>
      </c>
      <c r="C35" s="26" t="s">
        <v>38</v>
      </c>
      <c r="D35" s="26" t="s">
        <v>41</v>
      </c>
      <c r="E35" s="26" t="s">
        <v>42</v>
      </c>
      <c r="F35" s="24">
        <f>F36</f>
        <v>584.79999999999995</v>
      </c>
    </row>
    <row r="36" spans="1:6" s="39" customFormat="1" ht="31.5" x14ac:dyDescent="0.2">
      <c r="A36" s="38" t="s">
        <v>24</v>
      </c>
      <c r="B36" s="26" t="s">
        <v>3</v>
      </c>
      <c r="C36" s="26" t="s">
        <v>38</v>
      </c>
      <c r="D36" s="26" t="s">
        <v>41</v>
      </c>
      <c r="E36" s="26" t="s">
        <v>43</v>
      </c>
      <c r="F36" s="24">
        <v>584.79999999999995</v>
      </c>
    </row>
    <row r="37" spans="1:6" s="39" customFormat="1" ht="31.5" x14ac:dyDescent="0.2">
      <c r="A37" s="38" t="s">
        <v>25</v>
      </c>
      <c r="B37" s="26" t="s">
        <v>3</v>
      </c>
      <c r="C37" s="26" t="s">
        <v>38</v>
      </c>
      <c r="D37" s="26" t="s">
        <v>41</v>
      </c>
      <c r="E37" s="26" t="s">
        <v>35</v>
      </c>
      <c r="F37" s="24">
        <f>F38</f>
        <v>12</v>
      </c>
    </row>
    <row r="38" spans="1:6" s="39" customFormat="1" ht="31.5" x14ac:dyDescent="0.2">
      <c r="A38" s="38" t="s">
        <v>26</v>
      </c>
      <c r="B38" s="26" t="s">
        <v>3</v>
      </c>
      <c r="C38" s="26" t="s">
        <v>38</v>
      </c>
      <c r="D38" s="26" t="s">
        <v>41</v>
      </c>
      <c r="E38" s="27">
        <v>240</v>
      </c>
      <c r="F38" s="24">
        <v>12</v>
      </c>
    </row>
    <row r="39" spans="1:6" s="42" customFormat="1" ht="31.5" x14ac:dyDescent="0.2">
      <c r="A39" s="15" t="s">
        <v>44</v>
      </c>
      <c r="B39" s="16" t="s">
        <v>8</v>
      </c>
      <c r="C39" s="16" t="s">
        <v>4</v>
      </c>
      <c r="D39" s="16" t="s">
        <v>4</v>
      </c>
      <c r="E39" s="16" t="s">
        <v>4</v>
      </c>
      <c r="F39" s="17">
        <f>F40+F239+F250+F258+F407+F502+F534+F617+F660</f>
        <v>335048.06599999993</v>
      </c>
    </row>
    <row r="40" spans="1:6" s="39" customFormat="1" x14ac:dyDescent="0.2">
      <c r="A40" s="20" t="s">
        <v>5</v>
      </c>
      <c r="B40" s="13" t="s">
        <v>8</v>
      </c>
      <c r="C40" s="13" t="s">
        <v>6</v>
      </c>
      <c r="D40" s="21"/>
      <c r="E40" s="21"/>
      <c r="F40" s="22">
        <f>F50+F139+F144</f>
        <v>47316.566000000006</v>
      </c>
    </row>
    <row r="41" spans="1:6" s="23" customFormat="1" ht="47.25" hidden="1" customHeight="1" x14ac:dyDescent="0.2">
      <c r="A41" s="28" t="s">
        <v>45</v>
      </c>
      <c r="B41" s="29" t="s">
        <v>8</v>
      </c>
      <c r="C41" s="29" t="s">
        <v>17</v>
      </c>
      <c r="D41" s="29"/>
      <c r="E41" s="29" t="s">
        <v>4</v>
      </c>
      <c r="F41" s="30">
        <f>F42</f>
        <v>0</v>
      </c>
    </row>
    <row r="42" spans="1:6" s="23" customFormat="1" ht="63" hidden="1" customHeight="1" x14ac:dyDescent="0.2">
      <c r="A42" s="20" t="s">
        <v>11</v>
      </c>
      <c r="B42" s="13" t="s">
        <v>8</v>
      </c>
      <c r="C42" s="13" t="s">
        <v>17</v>
      </c>
      <c r="D42" s="13" t="s">
        <v>46</v>
      </c>
      <c r="E42" s="13" t="s">
        <v>4</v>
      </c>
      <c r="F42" s="22">
        <f>F43+F45</f>
        <v>0</v>
      </c>
    </row>
    <row r="43" spans="1:6" s="23" customFormat="1" ht="15.75" hidden="1" customHeight="1" x14ac:dyDescent="0.2">
      <c r="A43" s="31" t="s">
        <v>19</v>
      </c>
      <c r="B43" s="26" t="s">
        <v>8</v>
      </c>
      <c r="C43" s="26" t="s">
        <v>17</v>
      </c>
      <c r="D43" s="26" t="s">
        <v>20</v>
      </c>
      <c r="E43" s="26"/>
      <c r="F43" s="24">
        <f>F44</f>
        <v>0</v>
      </c>
    </row>
    <row r="44" spans="1:6" s="23" customFormat="1" ht="17.25" hidden="1" customHeight="1" x14ac:dyDescent="0.2">
      <c r="A44" s="31" t="s">
        <v>15</v>
      </c>
      <c r="B44" s="26" t="s">
        <v>8</v>
      </c>
      <c r="C44" s="26" t="s">
        <v>17</v>
      </c>
      <c r="D44" s="26" t="s">
        <v>20</v>
      </c>
      <c r="E44" s="27">
        <v>500</v>
      </c>
      <c r="F44" s="24">
        <v>0</v>
      </c>
    </row>
    <row r="45" spans="1:6" s="23" customFormat="1" ht="66.75" hidden="1" customHeight="1" x14ac:dyDescent="0.2">
      <c r="A45" s="20" t="s">
        <v>21</v>
      </c>
      <c r="B45" s="13" t="s">
        <v>8</v>
      </c>
      <c r="C45" s="13" t="s">
        <v>17</v>
      </c>
      <c r="D45" s="13" t="s">
        <v>47</v>
      </c>
      <c r="E45" s="21"/>
      <c r="F45" s="22">
        <f>F46+F48</f>
        <v>0</v>
      </c>
    </row>
    <row r="46" spans="1:6" s="23" customFormat="1" ht="63" hidden="1" customHeight="1" x14ac:dyDescent="0.2">
      <c r="A46" s="31" t="s">
        <v>23</v>
      </c>
      <c r="B46" s="26" t="s">
        <v>8</v>
      </c>
      <c r="C46" s="26" t="s">
        <v>17</v>
      </c>
      <c r="D46" s="26" t="s">
        <v>47</v>
      </c>
      <c r="E46" s="27">
        <v>100</v>
      </c>
      <c r="F46" s="24">
        <f>F47</f>
        <v>0</v>
      </c>
    </row>
    <row r="47" spans="1:6" s="23" customFormat="1" ht="19.5" hidden="1" customHeight="1" x14ac:dyDescent="0.2">
      <c r="A47" s="31" t="s">
        <v>24</v>
      </c>
      <c r="B47" s="26" t="s">
        <v>8</v>
      </c>
      <c r="C47" s="26" t="s">
        <v>17</v>
      </c>
      <c r="D47" s="26" t="s">
        <v>47</v>
      </c>
      <c r="E47" s="27">
        <v>120</v>
      </c>
      <c r="F47" s="24"/>
    </row>
    <row r="48" spans="1:6" s="3" customFormat="1" ht="27" hidden="1" customHeight="1" x14ac:dyDescent="0.2">
      <c r="A48" s="33" t="s">
        <v>25</v>
      </c>
      <c r="B48" s="26" t="s">
        <v>8</v>
      </c>
      <c r="C48" s="26" t="s">
        <v>17</v>
      </c>
      <c r="D48" s="26" t="s">
        <v>47</v>
      </c>
      <c r="E48" s="27">
        <v>200</v>
      </c>
      <c r="F48" s="24">
        <f>F49</f>
        <v>0</v>
      </c>
    </row>
    <row r="49" spans="1:6" s="3" customFormat="1" ht="15.75" hidden="1" customHeight="1" x14ac:dyDescent="0.2">
      <c r="A49" s="31" t="s">
        <v>26</v>
      </c>
      <c r="B49" s="26" t="s">
        <v>8</v>
      </c>
      <c r="C49" s="26" t="s">
        <v>17</v>
      </c>
      <c r="D49" s="26" t="s">
        <v>47</v>
      </c>
      <c r="E49" s="27">
        <v>240</v>
      </c>
      <c r="F49" s="24"/>
    </row>
    <row r="50" spans="1:6" s="3" customFormat="1" ht="63" x14ac:dyDescent="0.2">
      <c r="A50" s="28" t="s">
        <v>48</v>
      </c>
      <c r="B50" s="29" t="s">
        <v>8</v>
      </c>
      <c r="C50" s="29" t="s">
        <v>49</v>
      </c>
      <c r="D50" s="29"/>
      <c r="E50" s="36"/>
      <c r="F50" s="30">
        <f>F51+F74+F66+F86+F94+F102+F123+F131</f>
        <v>37828.366000000002</v>
      </c>
    </row>
    <row r="51" spans="1:6" s="3" customFormat="1" ht="31.5" customHeight="1" x14ac:dyDescent="0.2">
      <c r="A51" s="20" t="s">
        <v>11</v>
      </c>
      <c r="B51" s="13" t="s">
        <v>8</v>
      </c>
      <c r="C51" s="13" t="s">
        <v>49</v>
      </c>
      <c r="D51" s="13" t="s">
        <v>18</v>
      </c>
      <c r="E51" s="21"/>
      <c r="F51" s="22">
        <f>F52+F61</f>
        <v>30498.666000000001</v>
      </c>
    </row>
    <row r="52" spans="1:6" s="3" customFormat="1" x14ac:dyDescent="0.2">
      <c r="A52" s="25" t="s">
        <v>21</v>
      </c>
      <c r="B52" s="26" t="s">
        <v>8</v>
      </c>
      <c r="C52" s="26" t="s">
        <v>49</v>
      </c>
      <c r="D52" s="26" t="s">
        <v>22</v>
      </c>
      <c r="E52" s="27"/>
      <c r="F52" s="24">
        <f>F53+F55+F57</f>
        <v>29143.166000000001</v>
      </c>
    </row>
    <row r="53" spans="1:6" s="3" customFormat="1" ht="33.75" customHeight="1" x14ac:dyDescent="0.2">
      <c r="A53" s="31" t="s">
        <v>23</v>
      </c>
      <c r="B53" s="26" t="s">
        <v>8</v>
      </c>
      <c r="C53" s="26" t="s">
        <v>49</v>
      </c>
      <c r="D53" s="26" t="s">
        <v>22</v>
      </c>
      <c r="E53" s="27">
        <v>100</v>
      </c>
      <c r="F53" s="24">
        <f>F54</f>
        <v>24305.9</v>
      </c>
    </row>
    <row r="54" spans="1:6" s="3" customFormat="1" ht="31.5" x14ac:dyDescent="0.2">
      <c r="A54" s="31" t="s">
        <v>24</v>
      </c>
      <c r="B54" s="26" t="s">
        <v>8</v>
      </c>
      <c r="C54" s="26" t="s">
        <v>49</v>
      </c>
      <c r="D54" s="26" t="s">
        <v>22</v>
      </c>
      <c r="E54" s="27">
        <v>120</v>
      </c>
      <c r="F54" s="24">
        <v>24305.9</v>
      </c>
    </row>
    <row r="55" spans="1:6" s="3" customFormat="1" ht="31.5" x14ac:dyDescent="0.2">
      <c r="A55" s="33" t="s">
        <v>25</v>
      </c>
      <c r="B55" s="26" t="s">
        <v>8</v>
      </c>
      <c r="C55" s="26" t="s">
        <v>49</v>
      </c>
      <c r="D55" s="26" t="s">
        <v>22</v>
      </c>
      <c r="E55" s="27">
        <v>200</v>
      </c>
      <c r="F55" s="24">
        <f>F56</f>
        <v>4751.2659999999996</v>
      </c>
    </row>
    <row r="56" spans="1:6" s="3" customFormat="1" ht="31.5" x14ac:dyDescent="0.2">
      <c r="A56" s="31" t="s">
        <v>26</v>
      </c>
      <c r="B56" s="26" t="s">
        <v>8</v>
      </c>
      <c r="C56" s="26" t="s">
        <v>49</v>
      </c>
      <c r="D56" s="26" t="s">
        <v>22</v>
      </c>
      <c r="E56" s="27">
        <v>240</v>
      </c>
      <c r="F56" s="24">
        <f>4419.4+64.566-6+273.3</f>
        <v>4751.2659999999996</v>
      </c>
    </row>
    <row r="57" spans="1:6" s="3" customFormat="1" x14ac:dyDescent="0.2">
      <c r="A57" s="31" t="s">
        <v>50</v>
      </c>
      <c r="B57" s="26" t="s">
        <v>8</v>
      </c>
      <c r="C57" s="26" t="s">
        <v>49</v>
      </c>
      <c r="D57" s="26" t="s">
        <v>22</v>
      </c>
      <c r="E57" s="27">
        <v>800</v>
      </c>
      <c r="F57" s="24">
        <f>F59+F60</f>
        <v>86</v>
      </c>
    </row>
    <row r="58" spans="1:6" s="3" customFormat="1" hidden="1" x14ac:dyDescent="0.2">
      <c r="A58" s="31" t="s">
        <v>51</v>
      </c>
      <c r="B58" s="26" t="s">
        <v>8</v>
      </c>
      <c r="C58" s="26" t="s">
        <v>49</v>
      </c>
      <c r="D58" s="26" t="s">
        <v>22</v>
      </c>
      <c r="E58" s="27">
        <v>830</v>
      </c>
      <c r="F58" s="24"/>
    </row>
    <row r="59" spans="1:6" s="3" customFormat="1" x14ac:dyDescent="0.2">
      <c r="A59" s="31" t="s">
        <v>52</v>
      </c>
      <c r="B59" s="26" t="s">
        <v>8</v>
      </c>
      <c r="C59" s="26" t="s">
        <v>49</v>
      </c>
      <c r="D59" s="26" t="s">
        <v>22</v>
      </c>
      <c r="E59" s="27">
        <v>850</v>
      </c>
      <c r="F59" s="24">
        <v>86</v>
      </c>
    </row>
    <row r="60" spans="1:6" s="3" customFormat="1" hidden="1" x14ac:dyDescent="0.2">
      <c r="A60" s="31" t="s">
        <v>53</v>
      </c>
      <c r="B60" s="26" t="s">
        <v>8</v>
      </c>
      <c r="C60" s="26" t="s">
        <v>49</v>
      </c>
      <c r="D60" s="26" t="s">
        <v>22</v>
      </c>
      <c r="E60" s="27">
        <v>870</v>
      </c>
      <c r="F60" s="24">
        <f>63.4-63.4</f>
        <v>0</v>
      </c>
    </row>
    <row r="61" spans="1:6" s="3" customFormat="1" ht="33" customHeight="1" x14ac:dyDescent="0.2">
      <c r="A61" s="33" t="s">
        <v>54</v>
      </c>
      <c r="B61" s="26" t="s">
        <v>8</v>
      </c>
      <c r="C61" s="26" t="s">
        <v>49</v>
      </c>
      <c r="D61" s="26" t="s">
        <v>55</v>
      </c>
      <c r="E61" s="27"/>
      <c r="F61" s="24">
        <f>F62+F64</f>
        <v>1355.5</v>
      </c>
    </row>
    <row r="62" spans="1:6" s="3" customFormat="1" ht="61.15" customHeight="1" x14ac:dyDescent="0.2">
      <c r="A62" s="31" t="s">
        <v>23</v>
      </c>
      <c r="B62" s="26" t="s">
        <v>8</v>
      </c>
      <c r="C62" s="26" t="s">
        <v>49</v>
      </c>
      <c r="D62" s="26" t="s">
        <v>55</v>
      </c>
      <c r="E62" s="27">
        <v>100</v>
      </c>
      <c r="F62" s="24">
        <f>F63</f>
        <v>1355.5</v>
      </c>
    </row>
    <row r="63" spans="1:6" s="3" customFormat="1" ht="31.5" x14ac:dyDescent="0.2">
      <c r="A63" s="31" t="s">
        <v>24</v>
      </c>
      <c r="B63" s="26" t="s">
        <v>8</v>
      </c>
      <c r="C63" s="26" t="s">
        <v>49</v>
      </c>
      <c r="D63" s="26" t="s">
        <v>55</v>
      </c>
      <c r="E63" s="27">
        <v>120</v>
      </c>
      <c r="F63" s="24">
        <v>1355.5</v>
      </c>
    </row>
    <row r="64" spans="1:6" s="3" customFormat="1" ht="31.5" hidden="1" x14ac:dyDescent="0.2">
      <c r="A64" s="33" t="s">
        <v>25</v>
      </c>
      <c r="B64" s="26" t="s">
        <v>8</v>
      </c>
      <c r="C64" s="26" t="s">
        <v>49</v>
      </c>
      <c r="D64" s="26" t="s">
        <v>55</v>
      </c>
      <c r="E64" s="27">
        <v>200</v>
      </c>
      <c r="F64" s="24">
        <f>F65</f>
        <v>0</v>
      </c>
    </row>
    <row r="65" spans="1:6" s="3" customFormat="1" ht="33" hidden="1" customHeight="1" x14ac:dyDescent="0.2">
      <c r="A65" s="31" t="s">
        <v>26</v>
      </c>
      <c r="B65" s="26" t="s">
        <v>8</v>
      </c>
      <c r="C65" s="26" t="s">
        <v>49</v>
      </c>
      <c r="D65" s="26" t="s">
        <v>55</v>
      </c>
      <c r="E65" s="27">
        <v>240</v>
      </c>
      <c r="F65" s="24">
        <v>0</v>
      </c>
    </row>
    <row r="66" spans="1:6" s="49" customFormat="1" ht="81.599999999999994" customHeight="1" x14ac:dyDescent="0.2">
      <c r="A66" s="44" t="s">
        <v>56</v>
      </c>
      <c r="B66" s="45" t="s">
        <v>8</v>
      </c>
      <c r="C66" s="45" t="s">
        <v>49</v>
      </c>
      <c r="D66" s="45" t="s">
        <v>57</v>
      </c>
      <c r="E66" s="46"/>
      <c r="F66" s="47">
        <f>F67</f>
        <v>17</v>
      </c>
    </row>
    <row r="67" spans="1:6" s="49" customFormat="1" ht="47.25" x14ac:dyDescent="0.2">
      <c r="A67" s="50" t="s">
        <v>58</v>
      </c>
      <c r="B67" s="51" t="s">
        <v>8</v>
      </c>
      <c r="C67" s="51" t="s">
        <v>49</v>
      </c>
      <c r="D67" s="51" t="s">
        <v>59</v>
      </c>
      <c r="E67" s="52"/>
      <c r="F67" s="53">
        <f>F68</f>
        <v>17</v>
      </c>
    </row>
    <row r="68" spans="1:6" s="49" customFormat="1" ht="141.75" x14ac:dyDescent="0.2">
      <c r="A68" s="50" t="s">
        <v>60</v>
      </c>
      <c r="B68" s="51" t="s">
        <v>8</v>
      </c>
      <c r="C68" s="51" t="s">
        <v>49</v>
      </c>
      <c r="D68" s="51" t="s">
        <v>61</v>
      </c>
      <c r="E68" s="52"/>
      <c r="F68" s="53">
        <f>F69</f>
        <v>17</v>
      </c>
    </row>
    <row r="69" spans="1:6" s="49" customFormat="1" ht="110.25" x14ac:dyDescent="0.2">
      <c r="A69" s="50" t="s">
        <v>62</v>
      </c>
      <c r="B69" s="51" t="s">
        <v>8</v>
      </c>
      <c r="C69" s="51" t="s">
        <v>49</v>
      </c>
      <c r="D69" s="51" t="s">
        <v>63</v>
      </c>
      <c r="E69" s="52"/>
      <c r="F69" s="53">
        <f>F70+F72</f>
        <v>17</v>
      </c>
    </row>
    <row r="70" spans="1:6" s="54" customFormat="1" ht="78.75" x14ac:dyDescent="0.2">
      <c r="A70" s="50" t="s">
        <v>23</v>
      </c>
      <c r="B70" s="51" t="s">
        <v>8</v>
      </c>
      <c r="C70" s="51" t="s">
        <v>49</v>
      </c>
      <c r="D70" s="51" t="s">
        <v>63</v>
      </c>
      <c r="E70" s="52">
        <v>100</v>
      </c>
      <c r="F70" s="53">
        <f>F71</f>
        <v>15.5</v>
      </c>
    </row>
    <row r="71" spans="1:6" s="49" customFormat="1" ht="31.5" x14ac:dyDescent="0.2">
      <c r="A71" s="50" t="s">
        <v>24</v>
      </c>
      <c r="B71" s="51" t="s">
        <v>8</v>
      </c>
      <c r="C71" s="51" t="s">
        <v>49</v>
      </c>
      <c r="D71" s="51" t="s">
        <v>63</v>
      </c>
      <c r="E71" s="51" t="s">
        <v>43</v>
      </c>
      <c r="F71" s="53">
        <f>11.9+3.6</f>
        <v>15.5</v>
      </c>
    </row>
    <row r="72" spans="1:6" s="49" customFormat="1" ht="31.5" x14ac:dyDescent="0.2">
      <c r="A72" s="50" t="s">
        <v>25</v>
      </c>
      <c r="B72" s="51" t="s">
        <v>8</v>
      </c>
      <c r="C72" s="51" t="s">
        <v>49</v>
      </c>
      <c r="D72" s="51" t="s">
        <v>63</v>
      </c>
      <c r="E72" s="51" t="s">
        <v>35</v>
      </c>
      <c r="F72" s="53">
        <f>F73</f>
        <v>1.5</v>
      </c>
    </row>
    <row r="73" spans="1:6" s="49" customFormat="1" ht="31.5" x14ac:dyDescent="0.2">
      <c r="A73" s="50" t="s">
        <v>26</v>
      </c>
      <c r="B73" s="51" t="s">
        <v>8</v>
      </c>
      <c r="C73" s="51" t="s">
        <v>49</v>
      </c>
      <c r="D73" s="51" t="s">
        <v>63</v>
      </c>
      <c r="E73" s="52">
        <v>240</v>
      </c>
      <c r="F73" s="53">
        <f>1.5</f>
        <v>1.5</v>
      </c>
    </row>
    <row r="74" spans="1:6" s="3" customFormat="1" ht="31.5" x14ac:dyDescent="0.2">
      <c r="A74" s="55" t="s">
        <v>64</v>
      </c>
      <c r="B74" s="13" t="s">
        <v>8</v>
      </c>
      <c r="C74" s="13" t="s">
        <v>49</v>
      </c>
      <c r="D74" s="13" t="s">
        <v>65</v>
      </c>
      <c r="E74" s="13"/>
      <c r="F74" s="22">
        <f>F75</f>
        <v>1.7</v>
      </c>
    </row>
    <row r="75" spans="1:6" s="3" customFormat="1" ht="31.5" x14ac:dyDescent="0.2">
      <c r="A75" s="33" t="s">
        <v>66</v>
      </c>
      <c r="B75" s="26" t="s">
        <v>8</v>
      </c>
      <c r="C75" s="26" t="s">
        <v>49</v>
      </c>
      <c r="D75" s="26" t="s">
        <v>67</v>
      </c>
      <c r="E75" s="26"/>
      <c r="F75" s="24">
        <f>F76</f>
        <v>1.7</v>
      </c>
    </row>
    <row r="76" spans="1:6" s="3" customFormat="1" ht="63" x14ac:dyDescent="0.2">
      <c r="A76" s="33" t="s">
        <v>68</v>
      </c>
      <c r="B76" s="26" t="s">
        <v>8</v>
      </c>
      <c r="C76" s="26" t="s">
        <v>49</v>
      </c>
      <c r="D76" s="26" t="s">
        <v>69</v>
      </c>
      <c r="E76" s="27"/>
      <c r="F76" s="24">
        <f>F77</f>
        <v>1.7</v>
      </c>
    </row>
    <row r="77" spans="1:6" s="3" customFormat="1" ht="78.75" x14ac:dyDescent="0.2">
      <c r="A77" s="33" t="s">
        <v>70</v>
      </c>
      <c r="B77" s="26" t="s">
        <v>8</v>
      </c>
      <c r="C77" s="26" t="s">
        <v>49</v>
      </c>
      <c r="D77" s="26" t="s">
        <v>71</v>
      </c>
      <c r="E77" s="27"/>
      <c r="F77" s="24">
        <f>F78+F80</f>
        <v>1.7</v>
      </c>
    </row>
    <row r="78" spans="1:6" s="23" customFormat="1" ht="65.45" customHeight="1" x14ac:dyDescent="0.2">
      <c r="A78" s="31" t="s">
        <v>23</v>
      </c>
      <c r="B78" s="26" t="s">
        <v>8</v>
      </c>
      <c r="C78" s="26" t="s">
        <v>49</v>
      </c>
      <c r="D78" s="26" t="s">
        <v>71</v>
      </c>
      <c r="E78" s="27">
        <v>100</v>
      </c>
      <c r="F78" s="24">
        <f>F79</f>
        <v>1.5</v>
      </c>
    </row>
    <row r="79" spans="1:6" s="3" customFormat="1" ht="31.5" x14ac:dyDescent="0.2">
      <c r="A79" s="31" t="s">
        <v>24</v>
      </c>
      <c r="B79" s="26" t="s">
        <v>8</v>
      </c>
      <c r="C79" s="26" t="s">
        <v>49</v>
      </c>
      <c r="D79" s="26" t="s">
        <v>71</v>
      </c>
      <c r="E79" s="26" t="s">
        <v>43</v>
      </c>
      <c r="F79" s="24">
        <f>1.1+0.4</f>
        <v>1.5</v>
      </c>
    </row>
    <row r="80" spans="1:6" s="3" customFormat="1" ht="31.5" x14ac:dyDescent="0.2">
      <c r="A80" s="33" t="s">
        <v>25</v>
      </c>
      <c r="B80" s="26" t="s">
        <v>8</v>
      </c>
      <c r="C80" s="26" t="s">
        <v>49</v>
      </c>
      <c r="D80" s="26" t="s">
        <v>71</v>
      </c>
      <c r="E80" s="26" t="s">
        <v>35</v>
      </c>
      <c r="F80" s="24">
        <f>F81</f>
        <v>0.2</v>
      </c>
    </row>
    <row r="81" spans="1:6" s="3" customFormat="1" ht="31.5" x14ac:dyDescent="0.2">
      <c r="A81" s="31" t="s">
        <v>26</v>
      </c>
      <c r="B81" s="26" t="s">
        <v>8</v>
      </c>
      <c r="C81" s="26" t="s">
        <v>49</v>
      </c>
      <c r="D81" s="26" t="s">
        <v>71</v>
      </c>
      <c r="E81" s="27">
        <v>240</v>
      </c>
      <c r="F81" s="24">
        <v>0.2</v>
      </c>
    </row>
    <row r="82" spans="1:6" s="3" customFormat="1" hidden="1" x14ac:dyDescent="0.2">
      <c r="A82" s="20" t="s">
        <v>30</v>
      </c>
      <c r="B82" s="13" t="s">
        <v>8</v>
      </c>
      <c r="C82" s="13" t="s">
        <v>49</v>
      </c>
      <c r="D82" s="13" t="s">
        <v>31</v>
      </c>
      <c r="E82" s="21"/>
      <c r="F82" s="22">
        <f>F83</f>
        <v>0</v>
      </c>
    </row>
    <row r="83" spans="1:6" s="3" customFormat="1" hidden="1" x14ac:dyDescent="0.2">
      <c r="A83" s="34" t="s">
        <v>32</v>
      </c>
      <c r="B83" s="35" t="s">
        <v>8</v>
      </c>
      <c r="C83" s="35" t="s">
        <v>49</v>
      </c>
      <c r="D83" s="35" t="s">
        <v>33</v>
      </c>
      <c r="E83" s="36"/>
      <c r="F83" s="37">
        <f>F84</f>
        <v>0</v>
      </c>
    </row>
    <row r="84" spans="1:6" s="3" customFormat="1" ht="31.5" hidden="1" x14ac:dyDescent="0.2">
      <c r="A84" s="33" t="s">
        <v>25</v>
      </c>
      <c r="B84" s="35" t="s">
        <v>8</v>
      </c>
      <c r="C84" s="26" t="s">
        <v>49</v>
      </c>
      <c r="D84" s="26" t="s">
        <v>34</v>
      </c>
      <c r="E84" s="26" t="s">
        <v>35</v>
      </c>
      <c r="F84" s="24">
        <f>F85</f>
        <v>0</v>
      </c>
    </row>
    <row r="85" spans="1:6" s="3" customFormat="1" ht="31.5" hidden="1" x14ac:dyDescent="0.2">
      <c r="A85" s="31" t="s">
        <v>26</v>
      </c>
      <c r="B85" s="35" t="s">
        <v>8</v>
      </c>
      <c r="C85" s="26" t="s">
        <v>49</v>
      </c>
      <c r="D85" s="26" t="s">
        <v>34</v>
      </c>
      <c r="E85" s="26" t="s">
        <v>36</v>
      </c>
      <c r="F85" s="24"/>
    </row>
    <row r="86" spans="1:6" s="3" customFormat="1" ht="31.5" x14ac:dyDescent="0.2">
      <c r="A86" s="56" t="s">
        <v>72</v>
      </c>
      <c r="B86" s="13" t="s">
        <v>8</v>
      </c>
      <c r="C86" s="13" t="s">
        <v>49</v>
      </c>
      <c r="D86" s="13" t="s">
        <v>73</v>
      </c>
      <c r="E86" s="21"/>
      <c r="F86" s="22">
        <f>F87</f>
        <v>109.1</v>
      </c>
    </row>
    <row r="87" spans="1:6" s="3" customFormat="1" ht="31.5" x14ac:dyDescent="0.2">
      <c r="A87" s="38" t="s">
        <v>74</v>
      </c>
      <c r="B87" s="26" t="s">
        <v>8</v>
      </c>
      <c r="C87" s="26" t="s">
        <v>49</v>
      </c>
      <c r="D87" s="26" t="s">
        <v>75</v>
      </c>
      <c r="E87" s="27"/>
      <c r="F87" s="24">
        <f>F88</f>
        <v>109.1</v>
      </c>
    </row>
    <row r="88" spans="1:6" s="3" customFormat="1" ht="47.25" x14ac:dyDescent="0.2">
      <c r="A88" s="38" t="s">
        <v>76</v>
      </c>
      <c r="B88" s="26" t="s">
        <v>8</v>
      </c>
      <c r="C88" s="26" t="s">
        <v>49</v>
      </c>
      <c r="D88" s="26" t="s">
        <v>77</v>
      </c>
      <c r="E88" s="27"/>
      <c r="F88" s="24">
        <f>F89</f>
        <v>109.1</v>
      </c>
    </row>
    <row r="89" spans="1:6" s="3" customFormat="1" ht="63" x14ac:dyDescent="0.2">
      <c r="A89" s="38" t="s">
        <v>78</v>
      </c>
      <c r="B89" s="26" t="s">
        <v>8</v>
      </c>
      <c r="C89" s="26" t="s">
        <v>49</v>
      </c>
      <c r="D89" s="26" t="s">
        <v>79</v>
      </c>
      <c r="E89" s="27"/>
      <c r="F89" s="24">
        <f>F90+F92</f>
        <v>109.1</v>
      </c>
    </row>
    <row r="90" spans="1:6" s="23" customFormat="1" ht="78.75" x14ac:dyDescent="0.2">
      <c r="A90" s="38" t="s">
        <v>23</v>
      </c>
      <c r="B90" s="26" t="s">
        <v>8</v>
      </c>
      <c r="C90" s="26" t="s">
        <v>49</v>
      </c>
      <c r="D90" s="26" t="s">
        <v>79</v>
      </c>
      <c r="E90" s="27">
        <v>100</v>
      </c>
      <c r="F90" s="24">
        <f>F91</f>
        <v>96.5</v>
      </c>
    </row>
    <row r="91" spans="1:6" s="3" customFormat="1" ht="31.5" x14ac:dyDescent="0.2">
      <c r="A91" s="38" t="s">
        <v>24</v>
      </c>
      <c r="B91" s="26" t="s">
        <v>8</v>
      </c>
      <c r="C91" s="26" t="s">
        <v>49</v>
      </c>
      <c r="D91" s="26" t="s">
        <v>79</v>
      </c>
      <c r="E91" s="26" t="s">
        <v>43</v>
      </c>
      <c r="F91" s="53">
        <v>96.5</v>
      </c>
    </row>
    <row r="92" spans="1:6" s="3" customFormat="1" ht="31.5" x14ac:dyDescent="0.2">
      <c r="A92" s="38" t="s">
        <v>25</v>
      </c>
      <c r="B92" s="26" t="s">
        <v>8</v>
      </c>
      <c r="C92" s="26" t="s">
        <v>49</v>
      </c>
      <c r="D92" s="26" t="s">
        <v>79</v>
      </c>
      <c r="E92" s="26" t="s">
        <v>35</v>
      </c>
      <c r="F92" s="24">
        <f>F93</f>
        <v>12.6</v>
      </c>
    </row>
    <row r="93" spans="1:6" s="3" customFormat="1" ht="31.5" x14ac:dyDescent="0.2">
      <c r="A93" s="38" t="s">
        <v>26</v>
      </c>
      <c r="B93" s="26" t="s">
        <v>8</v>
      </c>
      <c r="C93" s="26" t="s">
        <v>49</v>
      </c>
      <c r="D93" s="26" t="s">
        <v>79</v>
      </c>
      <c r="E93" s="27">
        <v>240</v>
      </c>
      <c r="F93" s="53">
        <v>12.6</v>
      </c>
    </row>
    <row r="94" spans="1:6" s="3" customFormat="1" ht="31.5" x14ac:dyDescent="0.2">
      <c r="A94" s="56" t="s">
        <v>80</v>
      </c>
      <c r="B94" s="13" t="s">
        <v>8</v>
      </c>
      <c r="C94" s="13" t="s">
        <v>49</v>
      </c>
      <c r="D94" s="13" t="s">
        <v>81</v>
      </c>
      <c r="E94" s="21"/>
      <c r="F94" s="22">
        <f>F95</f>
        <v>3424.4</v>
      </c>
    </row>
    <row r="95" spans="1:6" s="3" customFormat="1" ht="31.5" x14ac:dyDescent="0.2">
      <c r="A95" s="38" t="s">
        <v>82</v>
      </c>
      <c r="B95" s="26" t="s">
        <v>8</v>
      </c>
      <c r="C95" s="26" t="s">
        <v>49</v>
      </c>
      <c r="D95" s="26" t="s">
        <v>83</v>
      </c>
      <c r="E95" s="27"/>
      <c r="F95" s="24">
        <f>F96</f>
        <v>3424.4</v>
      </c>
    </row>
    <row r="96" spans="1:6" s="3" customFormat="1" ht="63" x14ac:dyDescent="0.2">
      <c r="A96" s="38" t="s">
        <v>84</v>
      </c>
      <c r="B96" s="26" t="s">
        <v>8</v>
      </c>
      <c r="C96" s="26" t="s">
        <v>49</v>
      </c>
      <c r="D96" s="26" t="s">
        <v>85</v>
      </c>
      <c r="E96" s="27"/>
      <c r="F96" s="24">
        <f>F97</f>
        <v>3424.4</v>
      </c>
    </row>
    <row r="97" spans="1:6" s="3" customFormat="1" ht="110.25" x14ac:dyDescent="0.2">
      <c r="A97" s="38" t="s">
        <v>86</v>
      </c>
      <c r="B97" s="26" t="s">
        <v>8</v>
      </c>
      <c r="C97" s="26" t="s">
        <v>49</v>
      </c>
      <c r="D97" s="26" t="s">
        <v>87</v>
      </c>
      <c r="E97" s="27"/>
      <c r="F97" s="24">
        <f>F98+F100</f>
        <v>3424.4</v>
      </c>
    </row>
    <row r="98" spans="1:6" s="23" customFormat="1" ht="78.75" x14ac:dyDescent="0.2">
      <c r="A98" s="38" t="s">
        <v>23</v>
      </c>
      <c r="B98" s="26" t="s">
        <v>8</v>
      </c>
      <c r="C98" s="26" t="s">
        <v>49</v>
      </c>
      <c r="D98" s="26" t="s">
        <v>87</v>
      </c>
      <c r="E98" s="27">
        <v>100</v>
      </c>
      <c r="F98" s="24">
        <f>F99</f>
        <v>3113.1</v>
      </c>
    </row>
    <row r="99" spans="1:6" s="3" customFormat="1" ht="31.5" x14ac:dyDescent="0.2">
      <c r="A99" s="38" t="s">
        <v>24</v>
      </c>
      <c r="B99" s="26" t="s">
        <v>8</v>
      </c>
      <c r="C99" s="26" t="s">
        <v>49</v>
      </c>
      <c r="D99" s="26" t="s">
        <v>87</v>
      </c>
      <c r="E99" s="27">
        <v>120</v>
      </c>
      <c r="F99" s="24">
        <v>3113.1</v>
      </c>
    </row>
    <row r="100" spans="1:6" s="3" customFormat="1" ht="31.5" x14ac:dyDescent="0.2">
      <c r="A100" s="38" t="s">
        <v>25</v>
      </c>
      <c r="B100" s="26" t="s">
        <v>8</v>
      </c>
      <c r="C100" s="26" t="s">
        <v>49</v>
      </c>
      <c r="D100" s="26" t="s">
        <v>87</v>
      </c>
      <c r="E100" s="27">
        <v>200</v>
      </c>
      <c r="F100" s="24">
        <f>F101</f>
        <v>311.3</v>
      </c>
    </row>
    <row r="101" spans="1:6" s="3" customFormat="1" ht="31.5" x14ac:dyDescent="0.2">
      <c r="A101" s="38" t="s">
        <v>26</v>
      </c>
      <c r="B101" s="26" t="s">
        <v>8</v>
      </c>
      <c r="C101" s="26" t="s">
        <v>49</v>
      </c>
      <c r="D101" s="26" t="s">
        <v>87</v>
      </c>
      <c r="E101" s="27">
        <v>240</v>
      </c>
      <c r="F101" s="24">
        <v>311.3</v>
      </c>
    </row>
    <row r="102" spans="1:6" s="3" customFormat="1" x14ac:dyDescent="0.2">
      <c r="A102" s="56" t="s">
        <v>88</v>
      </c>
      <c r="B102" s="13" t="s">
        <v>8</v>
      </c>
      <c r="C102" s="13" t="s">
        <v>49</v>
      </c>
      <c r="D102" s="13" t="s">
        <v>89</v>
      </c>
      <c r="E102" s="21"/>
      <c r="F102" s="22">
        <f>F103+F110</f>
        <v>3327.7</v>
      </c>
    </row>
    <row r="103" spans="1:6" s="3" customFormat="1" x14ac:dyDescent="0.2">
      <c r="A103" s="38" t="s">
        <v>90</v>
      </c>
      <c r="B103" s="26" t="s">
        <v>8</v>
      </c>
      <c r="C103" s="26" t="s">
        <v>49</v>
      </c>
      <c r="D103" s="26" t="s">
        <v>91</v>
      </c>
      <c r="E103" s="27"/>
      <c r="F103" s="24">
        <f>F104</f>
        <v>502.5</v>
      </c>
    </row>
    <row r="104" spans="1:6" s="3" customFormat="1" ht="31.5" x14ac:dyDescent="0.2">
      <c r="A104" s="38" t="s">
        <v>92</v>
      </c>
      <c r="B104" s="26" t="s">
        <v>8</v>
      </c>
      <c r="C104" s="26" t="s">
        <v>49</v>
      </c>
      <c r="D104" s="26" t="s">
        <v>93</v>
      </c>
      <c r="E104" s="27"/>
      <c r="F104" s="24">
        <f>F105</f>
        <v>502.5</v>
      </c>
    </row>
    <row r="105" spans="1:6" s="3" customFormat="1" ht="47.25" x14ac:dyDescent="0.2">
      <c r="A105" s="38" t="s">
        <v>94</v>
      </c>
      <c r="B105" s="26" t="s">
        <v>8</v>
      </c>
      <c r="C105" s="26" t="s">
        <v>49</v>
      </c>
      <c r="D105" s="26" t="s">
        <v>95</v>
      </c>
      <c r="E105" s="27"/>
      <c r="F105" s="24">
        <f>F106+F108</f>
        <v>502.5</v>
      </c>
    </row>
    <row r="106" spans="1:6" s="3" customFormat="1" ht="78.75" x14ac:dyDescent="0.2">
      <c r="A106" s="38" t="s">
        <v>23</v>
      </c>
      <c r="B106" s="26" t="s">
        <v>8</v>
      </c>
      <c r="C106" s="26" t="s">
        <v>49</v>
      </c>
      <c r="D106" s="26" t="s">
        <v>95</v>
      </c>
      <c r="E106" s="27">
        <v>100</v>
      </c>
      <c r="F106" s="24">
        <f>F107</f>
        <v>456.8</v>
      </c>
    </row>
    <row r="107" spans="1:6" s="23" customFormat="1" ht="31.5" x14ac:dyDescent="0.2">
      <c r="A107" s="38" t="s">
        <v>24</v>
      </c>
      <c r="B107" s="26" t="s">
        <v>8</v>
      </c>
      <c r="C107" s="26" t="s">
        <v>49</v>
      </c>
      <c r="D107" s="26" t="s">
        <v>95</v>
      </c>
      <c r="E107" s="27">
        <v>120</v>
      </c>
      <c r="F107" s="24">
        <v>456.8</v>
      </c>
    </row>
    <row r="108" spans="1:6" s="3" customFormat="1" ht="31.5" x14ac:dyDescent="0.2">
      <c r="A108" s="38" t="s">
        <v>25</v>
      </c>
      <c r="B108" s="26" t="s">
        <v>8</v>
      </c>
      <c r="C108" s="26" t="s">
        <v>49</v>
      </c>
      <c r="D108" s="26" t="s">
        <v>95</v>
      </c>
      <c r="E108" s="27">
        <v>200</v>
      </c>
      <c r="F108" s="24">
        <f>F109</f>
        <v>45.7</v>
      </c>
    </row>
    <row r="109" spans="1:6" s="3" customFormat="1" ht="31.5" x14ac:dyDescent="0.2">
      <c r="A109" s="38" t="s">
        <v>26</v>
      </c>
      <c r="B109" s="26" t="s">
        <v>8</v>
      </c>
      <c r="C109" s="26" t="s">
        <v>49</v>
      </c>
      <c r="D109" s="26" t="s">
        <v>95</v>
      </c>
      <c r="E109" s="27">
        <v>240</v>
      </c>
      <c r="F109" s="24">
        <v>45.7</v>
      </c>
    </row>
    <row r="110" spans="1:6" s="3" customFormat="1" x14ac:dyDescent="0.2">
      <c r="A110" s="38" t="s">
        <v>96</v>
      </c>
      <c r="B110" s="26" t="s">
        <v>8</v>
      </c>
      <c r="C110" s="26" t="s">
        <v>49</v>
      </c>
      <c r="D110" s="26" t="s">
        <v>97</v>
      </c>
      <c r="E110" s="27"/>
      <c r="F110" s="24">
        <f>F111+F117</f>
        <v>2825.2</v>
      </c>
    </row>
    <row r="111" spans="1:6" s="3" customFormat="1" ht="47.25" x14ac:dyDescent="0.2">
      <c r="A111" s="38" t="s">
        <v>98</v>
      </c>
      <c r="B111" s="26" t="s">
        <v>8</v>
      </c>
      <c r="C111" s="26" t="s">
        <v>49</v>
      </c>
      <c r="D111" s="26" t="s">
        <v>99</v>
      </c>
      <c r="E111" s="27"/>
      <c r="F111" s="24">
        <f>F112</f>
        <v>2813.1</v>
      </c>
    </row>
    <row r="112" spans="1:6" s="3" customFormat="1" ht="47.25" x14ac:dyDescent="0.2">
      <c r="A112" s="38" t="s">
        <v>100</v>
      </c>
      <c r="B112" s="26" t="s">
        <v>8</v>
      </c>
      <c r="C112" s="26" t="s">
        <v>49</v>
      </c>
      <c r="D112" s="26" t="s">
        <v>101</v>
      </c>
      <c r="E112" s="27"/>
      <c r="F112" s="24">
        <f>F113+F115</f>
        <v>2813.1</v>
      </c>
    </row>
    <row r="113" spans="1:6" s="3" customFormat="1" ht="78.75" x14ac:dyDescent="0.2">
      <c r="A113" s="38" t="s">
        <v>23</v>
      </c>
      <c r="B113" s="26" t="s">
        <v>8</v>
      </c>
      <c r="C113" s="26" t="s">
        <v>49</v>
      </c>
      <c r="D113" s="26" t="s">
        <v>101</v>
      </c>
      <c r="E113" s="27">
        <v>100</v>
      </c>
      <c r="F113" s="24">
        <f>F114</f>
        <v>2557.4</v>
      </c>
    </row>
    <row r="114" spans="1:6" s="3" customFormat="1" ht="31.5" x14ac:dyDescent="0.2">
      <c r="A114" s="38" t="s">
        <v>24</v>
      </c>
      <c r="B114" s="26" t="s">
        <v>8</v>
      </c>
      <c r="C114" s="26" t="s">
        <v>49</v>
      </c>
      <c r="D114" s="26" t="s">
        <v>101</v>
      </c>
      <c r="E114" s="27">
        <v>120</v>
      </c>
      <c r="F114" s="24">
        <v>2557.4</v>
      </c>
    </row>
    <row r="115" spans="1:6" s="3" customFormat="1" ht="31.5" x14ac:dyDescent="0.2">
      <c r="A115" s="38" t="s">
        <v>25</v>
      </c>
      <c r="B115" s="26" t="s">
        <v>8</v>
      </c>
      <c r="C115" s="26" t="s">
        <v>49</v>
      </c>
      <c r="D115" s="26" t="s">
        <v>101</v>
      </c>
      <c r="E115" s="27">
        <v>200</v>
      </c>
      <c r="F115" s="24">
        <f>F116</f>
        <v>255.7</v>
      </c>
    </row>
    <row r="116" spans="1:6" s="3" customFormat="1" ht="31.5" x14ac:dyDescent="0.2">
      <c r="A116" s="38" t="s">
        <v>26</v>
      </c>
      <c r="B116" s="26" t="s">
        <v>8</v>
      </c>
      <c r="C116" s="26" t="s">
        <v>49</v>
      </c>
      <c r="D116" s="26" t="s">
        <v>101</v>
      </c>
      <c r="E116" s="27">
        <v>240</v>
      </c>
      <c r="F116" s="24">
        <v>255.7</v>
      </c>
    </row>
    <row r="117" spans="1:6" s="3" customFormat="1" ht="63" x14ac:dyDescent="0.2">
      <c r="A117" s="57" t="s">
        <v>102</v>
      </c>
      <c r="B117" s="26" t="s">
        <v>8</v>
      </c>
      <c r="C117" s="26" t="s">
        <v>49</v>
      </c>
      <c r="D117" s="58" t="s">
        <v>103</v>
      </c>
      <c r="E117" s="35"/>
      <c r="F117" s="59">
        <f>F118</f>
        <v>12.1</v>
      </c>
    </row>
    <row r="118" spans="1:6" s="3" customFormat="1" ht="63" x14ac:dyDescent="0.2">
      <c r="A118" s="38" t="s">
        <v>104</v>
      </c>
      <c r="B118" s="26" t="s">
        <v>8</v>
      </c>
      <c r="C118" s="26" t="s">
        <v>49</v>
      </c>
      <c r="D118" s="26" t="s">
        <v>105</v>
      </c>
      <c r="E118" s="26"/>
      <c r="F118" s="60">
        <f>F119+F121</f>
        <v>12.1</v>
      </c>
    </row>
    <row r="119" spans="1:6" s="3" customFormat="1" ht="78.75" x14ac:dyDescent="0.2">
      <c r="A119" s="38" t="s">
        <v>23</v>
      </c>
      <c r="B119" s="26" t="s">
        <v>8</v>
      </c>
      <c r="C119" s="26" t="s">
        <v>49</v>
      </c>
      <c r="D119" s="26" t="s">
        <v>105</v>
      </c>
      <c r="E119" s="27">
        <v>100</v>
      </c>
      <c r="F119" s="60">
        <f>F120</f>
        <v>11</v>
      </c>
    </row>
    <row r="120" spans="1:6" s="3" customFormat="1" ht="31.5" x14ac:dyDescent="0.2">
      <c r="A120" s="38" t="s">
        <v>24</v>
      </c>
      <c r="B120" s="26" t="s">
        <v>8</v>
      </c>
      <c r="C120" s="26" t="s">
        <v>49</v>
      </c>
      <c r="D120" s="26" t="s">
        <v>105</v>
      </c>
      <c r="E120" s="27">
        <v>120</v>
      </c>
      <c r="F120" s="60">
        <f>8.4+2.6</f>
        <v>11</v>
      </c>
    </row>
    <row r="121" spans="1:6" s="3" customFormat="1" ht="31.5" x14ac:dyDescent="0.2">
      <c r="A121" s="38" t="s">
        <v>25</v>
      </c>
      <c r="B121" s="26" t="s">
        <v>8</v>
      </c>
      <c r="C121" s="26" t="s">
        <v>49</v>
      </c>
      <c r="D121" s="26" t="s">
        <v>105</v>
      </c>
      <c r="E121" s="27">
        <v>200</v>
      </c>
      <c r="F121" s="60">
        <f>F122</f>
        <v>1.1000000000000001</v>
      </c>
    </row>
    <row r="122" spans="1:6" s="23" customFormat="1" ht="31.5" x14ac:dyDescent="0.2">
      <c r="A122" s="38" t="s">
        <v>26</v>
      </c>
      <c r="B122" s="26" t="s">
        <v>8</v>
      </c>
      <c r="C122" s="26" t="s">
        <v>49</v>
      </c>
      <c r="D122" s="26" t="s">
        <v>105</v>
      </c>
      <c r="E122" s="27">
        <v>240</v>
      </c>
      <c r="F122" s="60">
        <v>1.1000000000000001</v>
      </c>
    </row>
    <row r="123" spans="1:6" s="23" customFormat="1" ht="47.25" x14ac:dyDescent="0.2">
      <c r="A123" s="56" t="s">
        <v>106</v>
      </c>
      <c r="B123" s="13" t="s">
        <v>8</v>
      </c>
      <c r="C123" s="13" t="s">
        <v>49</v>
      </c>
      <c r="D123" s="13" t="s">
        <v>107</v>
      </c>
      <c r="E123" s="27"/>
      <c r="F123" s="22">
        <f>F124</f>
        <v>0.5</v>
      </c>
    </row>
    <row r="124" spans="1:6" s="23" customFormat="1" ht="47.25" x14ac:dyDescent="0.2">
      <c r="A124" s="38" t="s">
        <v>108</v>
      </c>
      <c r="B124" s="26" t="s">
        <v>8</v>
      </c>
      <c r="C124" s="26" t="s">
        <v>49</v>
      </c>
      <c r="D124" s="26" t="s">
        <v>109</v>
      </c>
      <c r="E124" s="27"/>
      <c r="F124" s="60">
        <f>F125</f>
        <v>0.5</v>
      </c>
    </row>
    <row r="125" spans="1:6" s="23" customFormat="1" ht="126" x14ac:dyDescent="0.2">
      <c r="A125" s="38" t="s">
        <v>110</v>
      </c>
      <c r="B125" s="26" t="s">
        <v>8</v>
      </c>
      <c r="C125" s="26" t="s">
        <v>49</v>
      </c>
      <c r="D125" s="26" t="s">
        <v>111</v>
      </c>
      <c r="E125" s="27"/>
      <c r="F125" s="60">
        <f>F126</f>
        <v>0.5</v>
      </c>
    </row>
    <row r="126" spans="1:6" s="39" customFormat="1" ht="78.75" x14ac:dyDescent="0.2">
      <c r="A126" s="38" t="s">
        <v>112</v>
      </c>
      <c r="B126" s="26" t="s">
        <v>8</v>
      </c>
      <c r="C126" s="26" t="s">
        <v>49</v>
      </c>
      <c r="D126" s="26" t="s">
        <v>113</v>
      </c>
      <c r="E126" s="27"/>
      <c r="F126" s="24">
        <f>F127+F129</f>
        <v>0.5</v>
      </c>
    </row>
    <row r="127" spans="1:6" s="23" customFormat="1" ht="78.75" x14ac:dyDescent="0.2">
      <c r="A127" s="38" t="s">
        <v>23</v>
      </c>
      <c r="B127" s="26" t="s">
        <v>8</v>
      </c>
      <c r="C127" s="26" t="s">
        <v>49</v>
      </c>
      <c r="D127" s="26" t="s">
        <v>113</v>
      </c>
      <c r="E127" s="27">
        <v>100</v>
      </c>
      <c r="F127" s="24">
        <f>F128</f>
        <v>0.4</v>
      </c>
    </row>
    <row r="128" spans="1:6" s="3" customFormat="1" ht="31.5" x14ac:dyDescent="0.2">
      <c r="A128" s="38" t="s">
        <v>24</v>
      </c>
      <c r="B128" s="26" t="s">
        <v>8</v>
      </c>
      <c r="C128" s="26" t="s">
        <v>49</v>
      </c>
      <c r="D128" s="26" t="s">
        <v>113</v>
      </c>
      <c r="E128" s="27">
        <v>120</v>
      </c>
      <c r="F128" s="24">
        <v>0.4</v>
      </c>
    </row>
    <row r="129" spans="1:6" s="3" customFormat="1" ht="31.5" x14ac:dyDescent="0.2">
      <c r="A129" s="38" t="s">
        <v>25</v>
      </c>
      <c r="B129" s="26" t="s">
        <v>8</v>
      </c>
      <c r="C129" s="26" t="s">
        <v>49</v>
      </c>
      <c r="D129" s="26" t="s">
        <v>113</v>
      </c>
      <c r="E129" s="27">
        <v>200</v>
      </c>
      <c r="F129" s="24">
        <f>F130</f>
        <v>0.1</v>
      </c>
    </row>
    <row r="130" spans="1:6" s="3" customFormat="1" ht="31.5" x14ac:dyDescent="0.2">
      <c r="A130" s="38" t="s">
        <v>26</v>
      </c>
      <c r="B130" s="26" t="s">
        <v>8</v>
      </c>
      <c r="C130" s="26" t="s">
        <v>49</v>
      </c>
      <c r="D130" s="26" t="s">
        <v>113</v>
      </c>
      <c r="E130" s="27">
        <v>240</v>
      </c>
      <c r="F130" s="24">
        <v>0.1</v>
      </c>
    </row>
    <row r="131" spans="1:6" s="3" customFormat="1" ht="47.25" x14ac:dyDescent="0.2">
      <c r="A131" s="56" t="s">
        <v>114</v>
      </c>
      <c r="B131" s="13" t="s">
        <v>8</v>
      </c>
      <c r="C131" s="13" t="s">
        <v>49</v>
      </c>
      <c r="D131" s="13" t="s">
        <v>115</v>
      </c>
      <c r="E131" s="21"/>
      <c r="F131" s="22">
        <f>F132</f>
        <v>449.3</v>
      </c>
    </row>
    <row r="132" spans="1:6" s="3" customFormat="1" ht="31.5" x14ac:dyDescent="0.2">
      <c r="A132" s="38" t="s">
        <v>116</v>
      </c>
      <c r="B132" s="26" t="s">
        <v>8</v>
      </c>
      <c r="C132" s="26" t="s">
        <v>49</v>
      </c>
      <c r="D132" s="26" t="s">
        <v>117</v>
      </c>
      <c r="E132" s="27"/>
      <c r="F132" s="24">
        <f>F133</f>
        <v>449.3</v>
      </c>
    </row>
    <row r="133" spans="1:6" s="3" customFormat="1" ht="47.25" x14ac:dyDescent="0.2">
      <c r="A133" s="38" t="s">
        <v>118</v>
      </c>
      <c r="B133" s="26" t="s">
        <v>8</v>
      </c>
      <c r="C133" s="26" t="s">
        <v>49</v>
      </c>
      <c r="D133" s="26" t="s">
        <v>119</v>
      </c>
      <c r="E133" s="27"/>
      <c r="F133" s="24">
        <f>F134</f>
        <v>449.3</v>
      </c>
    </row>
    <row r="134" spans="1:6" s="3" customFormat="1" ht="63" x14ac:dyDescent="0.2">
      <c r="A134" s="38" t="s">
        <v>120</v>
      </c>
      <c r="B134" s="26" t="s">
        <v>8</v>
      </c>
      <c r="C134" s="26" t="s">
        <v>49</v>
      </c>
      <c r="D134" s="26" t="s">
        <v>121</v>
      </c>
      <c r="E134" s="27"/>
      <c r="F134" s="24">
        <f>F135+F137</f>
        <v>449.3</v>
      </c>
    </row>
    <row r="135" spans="1:6" s="23" customFormat="1" ht="78.75" x14ac:dyDescent="0.2">
      <c r="A135" s="38" t="s">
        <v>23</v>
      </c>
      <c r="B135" s="26" t="s">
        <v>8</v>
      </c>
      <c r="C135" s="26" t="s">
        <v>49</v>
      </c>
      <c r="D135" s="26" t="s">
        <v>121</v>
      </c>
      <c r="E135" s="27">
        <v>100</v>
      </c>
      <c r="F135" s="24">
        <f>F136</f>
        <v>408.5</v>
      </c>
    </row>
    <row r="136" spans="1:6" s="3" customFormat="1" ht="31.5" x14ac:dyDescent="0.2">
      <c r="A136" s="38" t="s">
        <v>24</v>
      </c>
      <c r="B136" s="26" t="s">
        <v>8</v>
      </c>
      <c r="C136" s="26" t="s">
        <v>49</v>
      </c>
      <c r="D136" s="26" t="s">
        <v>121</v>
      </c>
      <c r="E136" s="27">
        <v>120</v>
      </c>
      <c r="F136" s="24">
        <v>408.5</v>
      </c>
    </row>
    <row r="137" spans="1:6" s="3" customFormat="1" ht="31.5" x14ac:dyDescent="0.2">
      <c r="A137" s="38" t="s">
        <v>25</v>
      </c>
      <c r="B137" s="26" t="s">
        <v>8</v>
      </c>
      <c r="C137" s="26" t="s">
        <v>49</v>
      </c>
      <c r="D137" s="26" t="s">
        <v>121</v>
      </c>
      <c r="E137" s="27">
        <v>200</v>
      </c>
      <c r="F137" s="24">
        <f>F138</f>
        <v>40.799999999999997</v>
      </c>
    </row>
    <row r="138" spans="1:6" s="3" customFormat="1" ht="31.5" x14ac:dyDescent="0.2">
      <c r="A138" s="38" t="s">
        <v>26</v>
      </c>
      <c r="B138" s="26" t="s">
        <v>8</v>
      </c>
      <c r="C138" s="26" t="s">
        <v>49</v>
      </c>
      <c r="D138" s="26" t="s">
        <v>121</v>
      </c>
      <c r="E138" s="27">
        <v>240</v>
      </c>
      <c r="F138" s="24">
        <v>40.799999999999997</v>
      </c>
    </row>
    <row r="139" spans="1:6" s="3" customFormat="1" x14ac:dyDescent="0.2">
      <c r="A139" s="28" t="s">
        <v>122</v>
      </c>
      <c r="B139" s="29" t="s">
        <v>8</v>
      </c>
      <c r="C139" s="29" t="s">
        <v>123</v>
      </c>
      <c r="D139" s="29"/>
      <c r="E139" s="36"/>
      <c r="F139" s="30">
        <f>F140</f>
        <v>3</v>
      </c>
    </row>
    <row r="140" spans="1:6" s="3" customFormat="1" x14ac:dyDescent="0.2">
      <c r="A140" s="33" t="s">
        <v>124</v>
      </c>
      <c r="B140" s="26" t="s">
        <v>8</v>
      </c>
      <c r="C140" s="26" t="s">
        <v>123</v>
      </c>
      <c r="D140" s="26" t="s">
        <v>125</v>
      </c>
      <c r="E140" s="26"/>
      <c r="F140" s="24">
        <f>F141</f>
        <v>3</v>
      </c>
    </row>
    <row r="141" spans="1:6" s="3" customFormat="1" ht="63" x14ac:dyDescent="0.2">
      <c r="A141" s="33" t="s">
        <v>126</v>
      </c>
      <c r="B141" s="26" t="s">
        <v>8</v>
      </c>
      <c r="C141" s="26" t="s">
        <v>123</v>
      </c>
      <c r="D141" s="26" t="s">
        <v>127</v>
      </c>
      <c r="E141" s="26"/>
      <c r="F141" s="24">
        <f>F142</f>
        <v>3</v>
      </c>
    </row>
    <row r="142" spans="1:6" s="3" customFormat="1" ht="31.5" x14ac:dyDescent="0.2">
      <c r="A142" s="38" t="s">
        <v>25</v>
      </c>
      <c r="B142" s="26" t="s">
        <v>8</v>
      </c>
      <c r="C142" s="26" t="s">
        <v>123</v>
      </c>
      <c r="D142" s="26" t="s">
        <v>127</v>
      </c>
      <c r="E142" s="26" t="s">
        <v>35</v>
      </c>
      <c r="F142" s="24">
        <f>F143</f>
        <v>3</v>
      </c>
    </row>
    <row r="143" spans="1:6" s="3" customFormat="1" ht="31.5" x14ac:dyDescent="0.2">
      <c r="A143" s="38" t="s">
        <v>26</v>
      </c>
      <c r="B143" s="26" t="s">
        <v>8</v>
      </c>
      <c r="C143" s="26" t="s">
        <v>123</v>
      </c>
      <c r="D143" s="26" t="s">
        <v>127</v>
      </c>
      <c r="E143" s="26" t="s">
        <v>36</v>
      </c>
      <c r="F143" s="24">
        <v>3</v>
      </c>
    </row>
    <row r="144" spans="1:6" s="39" customFormat="1" x14ac:dyDescent="0.2">
      <c r="A144" s="28" t="s">
        <v>128</v>
      </c>
      <c r="B144" s="29" t="s">
        <v>8</v>
      </c>
      <c r="C144" s="29" t="s">
        <v>129</v>
      </c>
      <c r="D144" s="29"/>
      <c r="E144" s="36"/>
      <c r="F144" s="61">
        <f>F147+F168+F205+F161</f>
        <v>9485.2000000000007</v>
      </c>
    </row>
    <row r="145" spans="1:6" s="39" customFormat="1" ht="31.5" hidden="1" customHeight="1" x14ac:dyDescent="0.2">
      <c r="A145" s="62" t="s">
        <v>130</v>
      </c>
      <c r="B145" s="35" t="s">
        <v>8</v>
      </c>
      <c r="C145" s="35" t="s">
        <v>129</v>
      </c>
      <c r="D145" s="35" t="s">
        <v>131</v>
      </c>
      <c r="E145" s="35" t="s">
        <v>4</v>
      </c>
      <c r="F145" s="63">
        <f>F146</f>
        <v>0</v>
      </c>
    </row>
    <row r="146" spans="1:6" s="39" customFormat="1" ht="31.5" hidden="1" customHeight="1" x14ac:dyDescent="0.2">
      <c r="A146" s="25" t="s">
        <v>15</v>
      </c>
      <c r="B146" s="26" t="s">
        <v>8</v>
      </c>
      <c r="C146" s="26" t="s">
        <v>129</v>
      </c>
      <c r="D146" s="26" t="s">
        <v>131</v>
      </c>
      <c r="E146" s="26" t="s">
        <v>132</v>
      </c>
      <c r="F146" s="64">
        <v>0</v>
      </c>
    </row>
    <row r="147" spans="1:6" s="39" customFormat="1" x14ac:dyDescent="0.2">
      <c r="A147" s="20" t="s">
        <v>21</v>
      </c>
      <c r="B147" s="13" t="s">
        <v>8</v>
      </c>
      <c r="C147" s="13" t="s">
        <v>129</v>
      </c>
      <c r="D147" s="13" t="s">
        <v>18</v>
      </c>
      <c r="E147" s="21"/>
      <c r="F147" s="22">
        <f>F148</f>
        <v>3514.1</v>
      </c>
    </row>
    <row r="148" spans="1:6" s="39" customFormat="1" ht="31.5" x14ac:dyDescent="0.2">
      <c r="A148" s="25" t="s">
        <v>133</v>
      </c>
      <c r="B148" s="26" t="s">
        <v>8</v>
      </c>
      <c r="C148" s="26" t="s">
        <v>129</v>
      </c>
      <c r="D148" s="26" t="s">
        <v>134</v>
      </c>
      <c r="E148" s="27"/>
      <c r="F148" s="24">
        <f>F149+F154+F158</f>
        <v>3514.1</v>
      </c>
    </row>
    <row r="149" spans="1:6" s="39" customFormat="1" ht="31.5" x14ac:dyDescent="0.2">
      <c r="A149" s="25" t="s">
        <v>135</v>
      </c>
      <c r="B149" s="26" t="s">
        <v>8</v>
      </c>
      <c r="C149" s="26" t="s">
        <v>129</v>
      </c>
      <c r="D149" s="26" t="s">
        <v>136</v>
      </c>
      <c r="E149" s="27"/>
      <c r="F149" s="24">
        <f>F150+F152</f>
        <v>1388</v>
      </c>
    </row>
    <row r="150" spans="1:6" s="3" customFormat="1" ht="66.599999999999994" customHeight="1" x14ac:dyDescent="0.2">
      <c r="A150" s="38" t="s">
        <v>23</v>
      </c>
      <c r="B150" s="26" t="s">
        <v>8</v>
      </c>
      <c r="C150" s="26" t="s">
        <v>129</v>
      </c>
      <c r="D150" s="26" t="s">
        <v>136</v>
      </c>
      <c r="E150" s="26" t="s">
        <v>42</v>
      </c>
      <c r="F150" s="24">
        <f>F151</f>
        <v>1348.9</v>
      </c>
    </row>
    <row r="151" spans="1:6" s="23" customFormat="1" ht="24.75" customHeight="1" x14ac:dyDescent="0.2">
      <c r="A151" s="38" t="s">
        <v>137</v>
      </c>
      <c r="B151" s="26" t="s">
        <v>8</v>
      </c>
      <c r="C151" s="26" t="s">
        <v>129</v>
      </c>
      <c r="D151" s="26" t="s">
        <v>136</v>
      </c>
      <c r="E151" s="26" t="s">
        <v>138</v>
      </c>
      <c r="F151" s="24">
        <v>1348.9</v>
      </c>
    </row>
    <row r="152" spans="1:6" s="39" customFormat="1" ht="31.5" x14ac:dyDescent="0.2">
      <c r="A152" s="38" t="s">
        <v>25</v>
      </c>
      <c r="B152" s="26" t="s">
        <v>8</v>
      </c>
      <c r="C152" s="26" t="s">
        <v>129</v>
      </c>
      <c r="D152" s="26" t="s">
        <v>136</v>
      </c>
      <c r="E152" s="26" t="s">
        <v>35</v>
      </c>
      <c r="F152" s="24">
        <f>F153</f>
        <v>39.1</v>
      </c>
    </row>
    <row r="153" spans="1:6" s="39" customFormat="1" ht="31.5" x14ac:dyDescent="0.2">
      <c r="A153" s="38" t="s">
        <v>26</v>
      </c>
      <c r="B153" s="26" t="s">
        <v>8</v>
      </c>
      <c r="C153" s="26" t="s">
        <v>129</v>
      </c>
      <c r="D153" s="26" t="s">
        <v>136</v>
      </c>
      <c r="E153" s="26" t="s">
        <v>36</v>
      </c>
      <c r="F153" s="24">
        <v>39.1</v>
      </c>
    </row>
    <row r="154" spans="1:6" s="39" customFormat="1" ht="31.5" hidden="1" x14ac:dyDescent="0.2">
      <c r="A154" s="38" t="s">
        <v>139</v>
      </c>
      <c r="B154" s="26" t="s">
        <v>8</v>
      </c>
      <c r="C154" s="26" t="s">
        <v>129</v>
      </c>
      <c r="D154" s="26" t="s">
        <v>140</v>
      </c>
      <c r="E154" s="26"/>
      <c r="F154" s="24">
        <f>F155</f>
        <v>0</v>
      </c>
    </row>
    <row r="155" spans="1:6" s="39" customFormat="1" ht="47.25" hidden="1" x14ac:dyDescent="0.2">
      <c r="A155" s="38" t="s">
        <v>141</v>
      </c>
      <c r="B155" s="26" t="s">
        <v>8</v>
      </c>
      <c r="C155" s="26" t="s">
        <v>129</v>
      </c>
      <c r="D155" s="26" t="s">
        <v>142</v>
      </c>
      <c r="E155" s="26"/>
      <c r="F155" s="24">
        <f>F156</f>
        <v>0</v>
      </c>
    </row>
    <row r="156" spans="1:6" s="39" customFormat="1" ht="31.5" hidden="1" x14ac:dyDescent="0.2">
      <c r="A156" s="38" t="s">
        <v>25</v>
      </c>
      <c r="B156" s="26" t="s">
        <v>8</v>
      </c>
      <c r="C156" s="26" t="s">
        <v>129</v>
      </c>
      <c r="D156" s="26" t="s">
        <v>142</v>
      </c>
      <c r="E156" s="26" t="s">
        <v>35</v>
      </c>
      <c r="F156" s="24">
        <f>F157</f>
        <v>0</v>
      </c>
    </row>
    <row r="157" spans="1:6" s="39" customFormat="1" ht="31.5" hidden="1" x14ac:dyDescent="0.2">
      <c r="A157" s="38" t="s">
        <v>26</v>
      </c>
      <c r="B157" s="26" t="s">
        <v>8</v>
      </c>
      <c r="C157" s="26" t="s">
        <v>129</v>
      </c>
      <c r="D157" s="26" t="s">
        <v>142</v>
      </c>
      <c r="E157" s="26" t="s">
        <v>36</v>
      </c>
      <c r="F157" s="24">
        <f>6-6</f>
        <v>0</v>
      </c>
    </row>
    <row r="158" spans="1:6" s="39" customFormat="1" ht="31.5" x14ac:dyDescent="0.2">
      <c r="A158" s="25" t="s">
        <v>143</v>
      </c>
      <c r="B158" s="26" t="s">
        <v>8</v>
      </c>
      <c r="C158" s="26" t="s">
        <v>129</v>
      </c>
      <c r="D158" s="26" t="s">
        <v>144</v>
      </c>
      <c r="E158" s="27"/>
      <c r="F158" s="24">
        <f>F159</f>
        <v>2126.1</v>
      </c>
    </row>
    <row r="159" spans="1:6" s="39" customFormat="1" ht="31.5" x14ac:dyDescent="0.2">
      <c r="A159" s="38" t="s">
        <v>145</v>
      </c>
      <c r="B159" s="26" t="s">
        <v>8</v>
      </c>
      <c r="C159" s="26" t="s">
        <v>129</v>
      </c>
      <c r="D159" s="26" t="s">
        <v>144</v>
      </c>
      <c r="E159" s="26" t="s">
        <v>146</v>
      </c>
      <c r="F159" s="24">
        <f>F160</f>
        <v>2126.1</v>
      </c>
    </row>
    <row r="160" spans="1:6" s="39" customFormat="1" x14ac:dyDescent="0.2">
      <c r="A160" s="65" t="s">
        <v>147</v>
      </c>
      <c r="B160" s="26" t="s">
        <v>8</v>
      </c>
      <c r="C160" s="26" t="s">
        <v>129</v>
      </c>
      <c r="D160" s="26" t="s">
        <v>144</v>
      </c>
      <c r="E160" s="26" t="s">
        <v>148</v>
      </c>
      <c r="F160" s="24">
        <v>2126.1</v>
      </c>
    </row>
    <row r="161" spans="1:6" s="39" customFormat="1" x14ac:dyDescent="0.2">
      <c r="A161" s="20" t="s">
        <v>30</v>
      </c>
      <c r="B161" s="13" t="s">
        <v>8</v>
      </c>
      <c r="C161" s="13" t="s">
        <v>129</v>
      </c>
      <c r="D161" s="13" t="s">
        <v>149</v>
      </c>
      <c r="E161" s="21" t="s">
        <v>4</v>
      </c>
      <c r="F161" s="22">
        <f>F162</f>
        <v>263.2</v>
      </c>
    </row>
    <row r="162" spans="1:6" s="39" customFormat="1" x14ac:dyDescent="0.2">
      <c r="A162" s="25" t="s">
        <v>32</v>
      </c>
      <c r="B162" s="26" t="s">
        <v>8</v>
      </c>
      <c r="C162" s="26" t="s">
        <v>129</v>
      </c>
      <c r="D162" s="26" t="s">
        <v>150</v>
      </c>
      <c r="E162" s="21"/>
      <c r="F162" s="24">
        <f>F163</f>
        <v>263.2</v>
      </c>
    </row>
    <row r="163" spans="1:6" s="39" customFormat="1" ht="31.5" x14ac:dyDescent="0.2">
      <c r="A163" s="66" t="s">
        <v>151</v>
      </c>
      <c r="B163" s="26" t="s">
        <v>8</v>
      </c>
      <c r="C163" s="26" t="s">
        <v>129</v>
      </c>
      <c r="D163" s="26" t="s">
        <v>152</v>
      </c>
      <c r="E163" s="26" t="s">
        <v>4</v>
      </c>
      <c r="F163" s="67">
        <f>F164+F166</f>
        <v>263.2</v>
      </c>
    </row>
    <row r="164" spans="1:6" s="39" customFormat="1" ht="31.5" customHeight="1" x14ac:dyDescent="0.2">
      <c r="A164" s="38" t="s">
        <v>25</v>
      </c>
      <c r="B164" s="26" t="s">
        <v>8</v>
      </c>
      <c r="C164" s="26" t="s">
        <v>129</v>
      </c>
      <c r="D164" s="26" t="s">
        <v>152</v>
      </c>
      <c r="E164" s="26" t="s">
        <v>35</v>
      </c>
      <c r="F164" s="67">
        <f>F165</f>
        <v>186.5</v>
      </c>
    </row>
    <row r="165" spans="1:6" s="39" customFormat="1" ht="31.5" customHeight="1" x14ac:dyDescent="0.2">
      <c r="A165" s="38" t="s">
        <v>26</v>
      </c>
      <c r="B165" s="26" t="s">
        <v>8</v>
      </c>
      <c r="C165" s="26" t="s">
        <v>129</v>
      </c>
      <c r="D165" s="26" t="s">
        <v>152</v>
      </c>
      <c r="E165" s="26" t="s">
        <v>36</v>
      </c>
      <c r="F165" s="67">
        <v>186.5</v>
      </c>
    </row>
    <row r="166" spans="1:6" s="39" customFormat="1" x14ac:dyDescent="0.2">
      <c r="A166" s="38" t="s">
        <v>27</v>
      </c>
      <c r="B166" s="26" t="s">
        <v>8</v>
      </c>
      <c r="C166" s="26" t="s">
        <v>129</v>
      </c>
      <c r="D166" s="26" t="s">
        <v>152</v>
      </c>
      <c r="E166" s="26" t="s">
        <v>153</v>
      </c>
      <c r="F166" s="67">
        <f>F167</f>
        <v>76.7</v>
      </c>
    </row>
    <row r="167" spans="1:6" s="39" customFormat="1" x14ac:dyDescent="0.2">
      <c r="A167" s="38" t="s">
        <v>29</v>
      </c>
      <c r="B167" s="26" t="s">
        <v>8</v>
      </c>
      <c r="C167" s="26" t="s">
        <v>129</v>
      </c>
      <c r="D167" s="26" t="s">
        <v>152</v>
      </c>
      <c r="E167" s="26" t="s">
        <v>154</v>
      </c>
      <c r="F167" s="67">
        <v>76.7</v>
      </c>
    </row>
    <row r="168" spans="1:6" s="49" customFormat="1" ht="34.5" customHeight="1" x14ac:dyDescent="0.2">
      <c r="A168" s="68" t="s">
        <v>155</v>
      </c>
      <c r="B168" s="45" t="s">
        <v>8</v>
      </c>
      <c r="C168" s="45" t="s">
        <v>129</v>
      </c>
      <c r="D168" s="45" t="s">
        <v>156</v>
      </c>
      <c r="E168" s="46"/>
      <c r="F168" s="47">
        <f>F169</f>
        <v>5220.6000000000004</v>
      </c>
    </row>
    <row r="169" spans="1:6" s="3" customFormat="1" x14ac:dyDescent="0.2">
      <c r="A169" s="25" t="s">
        <v>157</v>
      </c>
      <c r="B169" s="26" t="s">
        <v>8</v>
      </c>
      <c r="C169" s="26" t="s">
        <v>129</v>
      </c>
      <c r="D169" s="26" t="s">
        <v>158</v>
      </c>
      <c r="E169" s="27"/>
      <c r="F169" s="24">
        <f>F170</f>
        <v>5220.6000000000004</v>
      </c>
    </row>
    <row r="170" spans="1:6" s="3" customFormat="1" x14ac:dyDescent="0.2">
      <c r="A170" s="25" t="s">
        <v>159</v>
      </c>
      <c r="B170" s="26" t="s">
        <v>8</v>
      </c>
      <c r="C170" s="26" t="s">
        <v>129</v>
      </c>
      <c r="D170" s="26" t="s">
        <v>160</v>
      </c>
      <c r="E170" s="27"/>
      <c r="F170" s="24">
        <f>F171+F174+F179+F184+F191+F194</f>
        <v>5220.6000000000004</v>
      </c>
    </row>
    <row r="171" spans="1:6" s="3" customFormat="1" ht="16.5" customHeight="1" x14ac:dyDescent="0.2">
      <c r="A171" s="25" t="s">
        <v>161</v>
      </c>
      <c r="B171" s="26" t="s">
        <v>8</v>
      </c>
      <c r="C171" s="26" t="s">
        <v>129</v>
      </c>
      <c r="D171" s="26" t="s">
        <v>162</v>
      </c>
      <c r="E171" s="27"/>
      <c r="F171" s="24">
        <f>F172</f>
        <v>1500</v>
      </c>
    </row>
    <row r="172" spans="1:6" s="3" customFormat="1" ht="34.5" customHeight="1" x14ac:dyDescent="0.2">
      <c r="A172" s="38" t="s">
        <v>25</v>
      </c>
      <c r="B172" s="26" t="s">
        <v>8</v>
      </c>
      <c r="C172" s="26" t="s">
        <v>129</v>
      </c>
      <c r="D172" s="26" t="s">
        <v>162</v>
      </c>
      <c r="E172" s="27">
        <v>200</v>
      </c>
      <c r="F172" s="24">
        <f>F173</f>
        <v>1500</v>
      </c>
    </row>
    <row r="173" spans="1:6" s="23" customFormat="1" ht="33" customHeight="1" x14ac:dyDescent="0.2">
      <c r="A173" s="38" t="s">
        <v>26</v>
      </c>
      <c r="B173" s="26" t="s">
        <v>8</v>
      </c>
      <c r="C173" s="26" t="s">
        <v>129</v>
      </c>
      <c r="D173" s="26" t="s">
        <v>162</v>
      </c>
      <c r="E173" s="27">
        <v>240</v>
      </c>
      <c r="F173" s="24">
        <v>1500</v>
      </c>
    </row>
    <row r="174" spans="1:6" s="23" customFormat="1" ht="21" customHeight="1" x14ac:dyDescent="0.2">
      <c r="A174" s="25" t="s">
        <v>163</v>
      </c>
      <c r="B174" s="26" t="s">
        <v>8</v>
      </c>
      <c r="C174" s="26" t="s">
        <v>129</v>
      </c>
      <c r="D174" s="26" t="s">
        <v>164</v>
      </c>
      <c r="E174" s="27"/>
      <c r="F174" s="24">
        <f>F175+F177</f>
        <v>2293.8000000000002</v>
      </c>
    </row>
    <row r="175" spans="1:6" s="3" customFormat="1" ht="34.5" customHeight="1" x14ac:dyDescent="0.2">
      <c r="A175" s="38" t="s">
        <v>25</v>
      </c>
      <c r="B175" s="26" t="s">
        <v>8</v>
      </c>
      <c r="C175" s="26" t="s">
        <v>129</v>
      </c>
      <c r="D175" s="26" t="s">
        <v>164</v>
      </c>
      <c r="E175" s="27">
        <v>200</v>
      </c>
      <c r="F175" s="24">
        <f>F176</f>
        <v>2168.8000000000002</v>
      </c>
    </row>
    <row r="176" spans="1:6" s="23" customFormat="1" ht="33" customHeight="1" x14ac:dyDescent="0.2">
      <c r="A176" s="38" t="s">
        <v>26</v>
      </c>
      <c r="B176" s="26" t="s">
        <v>8</v>
      </c>
      <c r="C176" s="26" t="s">
        <v>129</v>
      </c>
      <c r="D176" s="26" t="s">
        <v>164</v>
      </c>
      <c r="E176" s="27">
        <v>240</v>
      </c>
      <c r="F176" s="24">
        <f>2168.8</f>
        <v>2168.8000000000002</v>
      </c>
    </row>
    <row r="177" spans="1:6" s="23" customFormat="1" x14ac:dyDescent="0.2">
      <c r="A177" s="25" t="s">
        <v>50</v>
      </c>
      <c r="B177" s="26" t="s">
        <v>8</v>
      </c>
      <c r="C177" s="26" t="s">
        <v>129</v>
      </c>
      <c r="D177" s="26" t="s">
        <v>164</v>
      </c>
      <c r="E177" s="27">
        <v>800</v>
      </c>
      <c r="F177" s="24">
        <f>F178</f>
        <v>125</v>
      </c>
    </row>
    <row r="178" spans="1:6" s="23" customFormat="1" x14ac:dyDescent="0.2">
      <c r="A178" s="25" t="s">
        <v>52</v>
      </c>
      <c r="B178" s="26" t="s">
        <v>8</v>
      </c>
      <c r="C178" s="26" t="s">
        <v>129</v>
      </c>
      <c r="D178" s="26" t="s">
        <v>164</v>
      </c>
      <c r="E178" s="27">
        <v>850</v>
      </c>
      <c r="F178" s="53">
        <v>125</v>
      </c>
    </row>
    <row r="179" spans="1:6" s="23" customFormat="1" hidden="1" x14ac:dyDescent="0.2">
      <c r="A179" s="25" t="s">
        <v>165</v>
      </c>
      <c r="B179" s="26" t="s">
        <v>8</v>
      </c>
      <c r="C179" s="26" t="s">
        <v>129</v>
      </c>
      <c r="D179" s="26" t="s">
        <v>166</v>
      </c>
      <c r="E179" s="27"/>
      <c r="F179" s="24">
        <f>F180+F182</f>
        <v>0</v>
      </c>
    </row>
    <row r="180" spans="1:6" s="23" customFormat="1" ht="31.5" hidden="1" x14ac:dyDescent="0.2">
      <c r="A180" s="38" t="s">
        <v>25</v>
      </c>
      <c r="B180" s="26" t="s">
        <v>8</v>
      </c>
      <c r="C180" s="26" t="s">
        <v>129</v>
      </c>
      <c r="D180" s="26" t="s">
        <v>166</v>
      </c>
      <c r="E180" s="27">
        <v>200</v>
      </c>
      <c r="F180" s="24">
        <f>F181</f>
        <v>0</v>
      </c>
    </row>
    <row r="181" spans="1:6" s="23" customFormat="1" ht="31.5" hidden="1" x14ac:dyDescent="0.2">
      <c r="A181" s="38" t="s">
        <v>26</v>
      </c>
      <c r="B181" s="26" t="s">
        <v>8</v>
      </c>
      <c r="C181" s="26" t="s">
        <v>129</v>
      </c>
      <c r="D181" s="26" t="s">
        <v>166</v>
      </c>
      <c r="E181" s="27">
        <v>240</v>
      </c>
      <c r="F181" s="24"/>
    </row>
    <row r="182" spans="1:6" s="23" customFormat="1" hidden="1" x14ac:dyDescent="0.2">
      <c r="A182" s="25" t="s">
        <v>50</v>
      </c>
      <c r="B182" s="26" t="s">
        <v>8</v>
      </c>
      <c r="C182" s="26" t="s">
        <v>129</v>
      </c>
      <c r="D182" s="26" t="s">
        <v>166</v>
      </c>
      <c r="E182" s="27">
        <v>800</v>
      </c>
      <c r="F182" s="24">
        <f>F183</f>
        <v>0</v>
      </c>
    </row>
    <row r="183" spans="1:6" s="23" customFormat="1" hidden="1" x14ac:dyDescent="0.2">
      <c r="A183" s="38" t="s">
        <v>52</v>
      </c>
      <c r="B183" s="26" t="s">
        <v>8</v>
      </c>
      <c r="C183" s="26" t="s">
        <v>129</v>
      </c>
      <c r="D183" s="26" t="s">
        <v>166</v>
      </c>
      <c r="E183" s="27">
        <v>850</v>
      </c>
      <c r="F183" s="24"/>
    </row>
    <row r="184" spans="1:6" s="23" customFormat="1" ht="204.75" x14ac:dyDescent="0.2">
      <c r="A184" s="38" t="s">
        <v>167</v>
      </c>
      <c r="B184" s="26" t="s">
        <v>8</v>
      </c>
      <c r="C184" s="26" t="s">
        <v>129</v>
      </c>
      <c r="D184" s="26" t="s">
        <v>168</v>
      </c>
      <c r="E184" s="27"/>
      <c r="F184" s="24">
        <f>F185</f>
        <v>100</v>
      </c>
    </row>
    <row r="185" spans="1:6" s="69" customFormat="1" x14ac:dyDescent="0.2">
      <c r="A185" s="25" t="s">
        <v>50</v>
      </c>
      <c r="B185" s="26" t="s">
        <v>8</v>
      </c>
      <c r="C185" s="26" t="s">
        <v>129</v>
      </c>
      <c r="D185" s="26" t="s">
        <v>168</v>
      </c>
      <c r="E185" s="27">
        <v>800</v>
      </c>
      <c r="F185" s="24">
        <f>F186+F187</f>
        <v>100</v>
      </c>
    </row>
    <row r="186" spans="1:6" s="39" customFormat="1" ht="31.5" hidden="1" x14ac:dyDescent="0.2">
      <c r="A186" s="38" t="s">
        <v>169</v>
      </c>
      <c r="B186" s="26" t="s">
        <v>8</v>
      </c>
      <c r="C186" s="26" t="s">
        <v>129</v>
      </c>
      <c r="D186" s="26" t="s">
        <v>168</v>
      </c>
      <c r="E186" s="27">
        <v>320</v>
      </c>
      <c r="F186" s="24"/>
    </row>
    <row r="187" spans="1:6" s="39" customFormat="1" x14ac:dyDescent="0.2">
      <c r="A187" s="33" t="s">
        <v>53</v>
      </c>
      <c r="B187" s="26" t="s">
        <v>8</v>
      </c>
      <c r="C187" s="26" t="s">
        <v>129</v>
      </c>
      <c r="D187" s="26" t="s">
        <v>168</v>
      </c>
      <c r="E187" s="27">
        <v>870</v>
      </c>
      <c r="F187" s="24">
        <v>100</v>
      </c>
    </row>
    <row r="188" spans="1:6" s="39" customFormat="1" ht="31.5" hidden="1" x14ac:dyDescent="0.2">
      <c r="A188" s="33" t="s">
        <v>170</v>
      </c>
      <c r="B188" s="26" t="s">
        <v>8</v>
      </c>
      <c r="C188" s="26" t="s">
        <v>129</v>
      </c>
      <c r="D188" s="26" t="s">
        <v>171</v>
      </c>
      <c r="E188" s="27"/>
      <c r="F188" s="24">
        <f>F189</f>
        <v>0</v>
      </c>
    </row>
    <row r="189" spans="1:6" s="39" customFormat="1" hidden="1" x14ac:dyDescent="0.2">
      <c r="A189" s="25" t="s">
        <v>50</v>
      </c>
      <c r="B189" s="26" t="s">
        <v>8</v>
      </c>
      <c r="C189" s="26" t="s">
        <v>129</v>
      </c>
      <c r="D189" s="26" t="s">
        <v>171</v>
      </c>
      <c r="E189" s="27">
        <v>800</v>
      </c>
      <c r="F189" s="24">
        <f>F190</f>
        <v>0</v>
      </c>
    </row>
    <row r="190" spans="1:6" s="71" customFormat="1" hidden="1" x14ac:dyDescent="0.2">
      <c r="A190" s="70"/>
      <c r="B190" s="51" t="s">
        <v>8</v>
      </c>
      <c r="C190" s="51" t="s">
        <v>129</v>
      </c>
      <c r="D190" s="51" t="s">
        <v>171</v>
      </c>
      <c r="E190" s="52">
        <v>850</v>
      </c>
      <c r="F190" s="53"/>
    </row>
    <row r="191" spans="1:6" s="39" customFormat="1" ht="49.9" customHeight="1" x14ac:dyDescent="0.2">
      <c r="A191" s="25" t="s">
        <v>172</v>
      </c>
      <c r="B191" s="26" t="s">
        <v>8</v>
      </c>
      <c r="C191" s="26" t="s">
        <v>129</v>
      </c>
      <c r="D191" s="26" t="s">
        <v>173</v>
      </c>
      <c r="E191" s="27"/>
      <c r="F191" s="24">
        <f>F192</f>
        <v>6</v>
      </c>
    </row>
    <row r="192" spans="1:6" s="39" customFormat="1" x14ac:dyDescent="0.2">
      <c r="A192" s="33" t="s">
        <v>50</v>
      </c>
      <c r="B192" s="26" t="s">
        <v>8</v>
      </c>
      <c r="C192" s="26" t="s">
        <v>129</v>
      </c>
      <c r="D192" s="26" t="s">
        <v>173</v>
      </c>
      <c r="E192" s="27">
        <v>800</v>
      </c>
      <c r="F192" s="24">
        <f>F193</f>
        <v>6</v>
      </c>
    </row>
    <row r="193" spans="1:7" s="39" customFormat="1" x14ac:dyDescent="0.2">
      <c r="A193" s="25" t="s">
        <v>51</v>
      </c>
      <c r="B193" s="26" t="s">
        <v>8</v>
      </c>
      <c r="C193" s="26" t="s">
        <v>129</v>
      </c>
      <c r="D193" s="26" t="s">
        <v>173</v>
      </c>
      <c r="E193" s="27">
        <v>830</v>
      </c>
      <c r="F193" s="24">
        <v>6</v>
      </c>
    </row>
    <row r="194" spans="1:7" s="39" customFormat="1" x14ac:dyDescent="0.2">
      <c r="A194" s="25" t="s">
        <v>174</v>
      </c>
      <c r="B194" s="26" t="s">
        <v>8</v>
      </c>
      <c r="C194" s="26" t="s">
        <v>129</v>
      </c>
      <c r="D194" s="26" t="s">
        <v>175</v>
      </c>
      <c r="E194" s="27"/>
      <c r="F194" s="24">
        <f>F195+F197+F199+F202</f>
        <v>1320.8000000000002</v>
      </c>
    </row>
    <row r="195" spans="1:7" s="3" customFormat="1" ht="34.5" customHeight="1" x14ac:dyDescent="0.2">
      <c r="A195" s="38" t="s">
        <v>25</v>
      </c>
      <c r="B195" s="26" t="s">
        <v>8</v>
      </c>
      <c r="C195" s="26" t="s">
        <v>129</v>
      </c>
      <c r="D195" s="26" t="s">
        <v>175</v>
      </c>
      <c r="E195" s="27">
        <v>200</v>
      </c>
      <c r="F195" s="24">
        <f>F196</f>
        <v>326.2</v>
      </c>
    </row>
    <row r="196" spans="1:7" s="23" customFormat="1" ht="33" customHeight="1" x14ac:dyDescent="0.2">
      <c r="A196" s="38" t="s">
        <v>26</v>
      </c>
      <c r="B196" s="26" t="s">
        <v>8</v>
      </c>
      <c r="C196" s="26" t="s">
        <v>129</v>
      </c>
      <c r="D196" s="26" t="s">
        <v>175</v>
      </c>
      <c r="E196" s="27">
        <v>240</v>
      </c>
      <c r="F196" s="24">
        <f>118.1+58+4.5+45+100.6</f>
        <v>326.2</v>
      </c>
    </row>
    <row r="197" spans="1:7" s="23" customFormat="1" x14ac:dyDescent="0.2">
      <c r="A197" s="38" t="s">
        <v>27</v>
      </c>
      <c r="B197" s="26" t="s">
        <v>8</v>
      </c>
      <c r="C197" s="26" t="s">
        <v>129</v>
      </c>
      <c r="D197" s="26" t="s">
        <v>175</v>
      </c>
      <c r="E197" s="27">
        <v>300</v>
      </c>
      <c r="F197" s="24">
        <f>F198</f>
        <v>12.8</v>
      </c>
    </row>
    <row r="198" spans="1:7" s="23" customFormat="1" x14ac:dyDescent="0.2">
      <c r="A198" s="38" t="s">
        <v>29</v>
      </c>
      <c r="B198" s="26" t="s">
        <v>8</v>
      </c>
      <c r="C198" s="26" t="s">
        <v>129</v>
      </c>
      <c r="D198" s="26" t="s">
        <v>175</v>
      </c>
      <c r="E198" s="27">
        <v>360</v>
      </c>
      <c r="F198" s="24">
        <v>12.8</v>
      </c>
    </row>
    <row r="199" spans="1:7" s="23" customFormat="1" ht="31.5" x14ac:dyDescent="0.2">
      <c r="A199" s="38" t="s">
        <v>145</v>
      </c>
      <c r="B199" s="26" t="s">
        <v>8</v>
      </c>
      <c r="C199" s="26" t="s">
        <v>129</v>
      </c>
      <c r="D199" s="26" t="s">
        <v>175</v>
      </c>
      <c r="E199" s="26" t="s">
        <v>146</v>
      </c>
      <c r="F199" s="24">
        <f>F200+F201</f>
        <v>65.599999999999994</v>
      </c>
    </row>
    <row r="200" spans="1:7" s="23" customFormat="1" x14ac:dyDescent="0.2">
      <c r="A200" s="38" t="s">
        <v>176</v>
      </c>
      <c r="B200" s="26" t="s">
        <v>8</v>
      </c>
      <c r="C200" s="26" t="s">
        <v>129</v>
      </c>
      <c r="D200" s="26" t="s">
        <v>175</v>
      </c>
      <c r="E200" s="26" t="s">
        <v>177</v>
      </c>
      <c r="F200" s="24">
        <v>65.599999999999994</v>
      </c>
    </row>
    <row r="201" spans="1:7" s="23" customFormat="1" ht="32.25" hidden="1" customHeight="1" x14ac:dyDescent="0.2">
      <c r="A201" s="38" t="s">
        <v>178</v>
      </c>
      <c r="B201" s="26" t="s">
        <v>8</v>
      </c>
      <c r="C201" s="26" t="s">
        <v>129</v>
      </c>
      <c r="D201" s="26" t="s">
        <v>175</v>
      </c>
      <c r="E201" s="26" t="s">
        <v>179</v>
      </c>
      <c r="F201" s="24">
        <f>45-45</f>
        <v>0</v>
      </c>
    </row>
    <row r="202" spans="1:7" s="39" customFormat="1" x14ac:dyDescent="0.2">
      <c r="A202" s="25" t="s">
        <v>50</v>
      </c>
      <c r="B202" s="26" t="s">
        <v>8</v>
      </c>
      <c r="C202" s="26" t="s">
        <v>129</v>
      </c>
      <c r="D202" s="26" t="s">
        <v>175</v>
      </c>
      <c r="E202" s="26" t="s">
        <v>180</v>
      </c>
      <c r="F202" s="24">
        <f>F203+F204</f>
        <v>916.2</v>
      </c>
    </row>
    <row r="203" spans="1:7" s="39" customFormat="1" x14ac:dyDescent="0.2">
      <c r="A203" s="25" t="s">
        <v>52</v>
      </c>
      <c r="B203" s="26" t="s">
        <v>8</v>
      </c>
      <c r="C203" s="26" t="s">
        <v>129</v>
      </c>
      <c r="D203" s="26" t="s">
        <v>175</v>
      </c>
      <c r="E203" s="26" t="s">
        <v>181</v>
      </c>
      <c r="F203" s="24">
        <v>688.2</v>
      </c>
    </row>
    <row r="204" spans="1:7" s="39" customFormat="1" x14ac:dyDescent="0.2">
      <c r="A204" s="33" t="s">
        <v>53</v>
      </c>
      <c r="B204" s="26" t="s">
        <v>8</v>
      </c>
      <c r="C204" s="26" t="s">
        <v>129</v>
      </c>
      <c r="D204" s="26" t="s">
        <v>175</v>
      </c>
      <c r="E204" s="27">
        <v>870</v>
      </c>
      <c r="F204" s="24">
        <f>328-70-30</f>
        <v>228</v>
      </c>
      <c r="G204" s="39">
        <v>-100</v>
      </c>
    </row>
    <row r="205" spans="1:7" s="39" customFormat="1" ht="15.75" customHeight="1" x14ac:dyDescent="0.2">
      <c r="A205" s="20" t="s">
        <v>182</v>
      </c>
      <c r="B205" s="13" t="s">
        <v>8</v>
      </c>
      <c r="C205" s="13" t="s">
        <v>129</v>
      </c>
      <c r="D205" s="13" t="s">
        <v>183</v>
      </c>
      <c r="E205" s="21"/>
      <c r="F205" s="22">
        <f>F209+F212+F215+F220+F227+F230+F236</f>
        <v>487.3</v>
      </c>
    </row>
    <row r="206" spans="1:7" s="3" customFormat="1" ht="63" hidden="1" x14ac:dyDescent="0.2">
      <c r="A206" s="57" t="s">
        <v>184</v>
      </c>
      <c r="B206" s="35" t="s">
        <v>8</v>
      </c>
      <c r="C206" s="35" t="s">
        <v>129</v>
      </c>
      <c r="D206" s="35" t="s">
        <v>185</v>
      </c>
      <c r="E206" s="58"/>
      <c r="F206" s="37">
        <f>F207</f>
        <v>0</v>
      </c>
    </row>
    <row r="207" spans="1:7" s="3" customFormat="1" hidden="1" x14ac:dyDescent="0.2">
      <c r="A207" s="25" t="s">
        <v>50</v>
      </c>
      <c r="B207" s="26" t="s">
        <v>8</v>
      </c>
      <c r="C207" s="26" t="s">
        <v>129</v>
      </c>
      <c r="D207" s="26" t="s">
        <v>185</v>
      </c>
      <c r="E207" s="27">
        <v>800</v>
      </c>
      <c r="F207" s="24">
        <f>F208</f>
        <v>0</v>
      </c>
    </row>
    <row r="208" spans="1:7" s="3" customFormat="1" hidden="1" x14ac:dyDescent="0.2">
      <c r="A208" s="33" t="s">
        <v>53</v>
      </c>
      <c r="B208" s="26" t="s">
        <v>8</v>
      </c>
      <c r="C208" s="26" t="s">
        <v>129</v>
      </c>
      <c r="D208" s="26" t="s">
        <v>185</v>
      </c>
      <c r="E208" s="27">
        <v>870</v>
      </c>
      <c r="F208" s="24">
        <f>500-500</f>
        <v>0</v>
      </c>
    </row>
    <row r="209" spans="1:6" s="49" customFormat="1" ht="47.25" x14ac:dyDescent="0.2">
      <c r="A209" s="73" t="s">
        <v>186</v>
      </c>
      <c r="B209" s="74" t="s">
        <v>8</v>
      </c>
      <c r="C209" s="74" t="s">
        <v>129</v>
      </c>
      <c r="D209" s="74" t="s">
        <v>185</v>
      </c>
      <c r="E209" s="75"/>
      <c r="F209" s="76">
        <f>F210</f>
        <v>25</v>
      </c>
    </row>
    <row r="210" spans="1:6" s="78" customFormat="1" x14ac:dyDescent="0.2">
      <c r="A210" s="77" t="s">
        <v>50</v>
      </c>
      <c r="B210" s="51" t="s">
        <v>8</v>
      </c>
      <c r="C210" s="51" t="s">
        <v>129</v>
      </c>
      <c r="D210" s="51" t="s">
        <v>185</v>
      </c>
      <c r="E210" s="52">
        <v>800</v>
      </c>
      <c r="F210" s="53">
        <f>F211</f>
        <v>25</v>
      </c>
    </row>
    <row r="211" spans="1:6" s="78" customFormat="1" x14ac:dyDescent="0.2">
      <c r="A211" s="70" t="s">
        <v>53</v>
      </c>
      <c r="B211" s="51" t="s">
        <v>8</v>
      </c>
      <c r="C211" s="51" t="s">
        <v>129</v>
      </c>
      <c r="D211" s="51" t="s">
        <v>185</v>
      </c>
      <c r="E211" s="52">
        <v>870</v>
      </c>
      <c r="F211" s="53">
        <v>25</v>
      </c>
    </row>
    <row r="212" spans="1:6" s="78" customFormat="1" ht="47.25" x14ac:dyDescent="0.2">
      <c r="A212" s="73" t="s">
        <v>187</v>
      </c>
      <c r="B212" s="74" t="s">
        <v>8</v>
      </c>
      <c r="C212" s="74" t="s">
        <v>129</v>
      </c>
      <c r="D212" s="74" t="s">
        <v>188</v>
      </c>
      <c r="E212" s="75"/>
      <c r="F212" s="76">
        <f>F213</f>
        <v>10</v>
      </c>
    </row>
    <row r="213" spans="1:6" s="78" customFormat="1" x14ac:dyDescent="0.2">
      <c r="A213" s="77" t="s">
        <v>50</v>
      </c>
      <c r="B213" s="51" t="s">
        <v>8</v>
      </c>
      <c r="C213" s="51" t="s">
        <v>129</v>
      </c>
      <c r="D213" s="51" t="s">
        <v>188</v>
      </c>
      <c r="E213" s="52">
        <v>800</v>
      </c>
      <c r="F213" s="53">
        <f>F214</f>
        <v>10</v>
      </c>
    </row>
    <row r="214" spans="1:6" s="78" customFormat="1" x14ac:dyDescent="0.2">
      <c r="A214" s="70" t="s">
        <v>53</v>
      </c>
      <c r="B214" s="51" t="s">
        <v>8</v>
      </c>
      <c r="C214" s="51" t="s">
        <v>129</v>
      </c>
      <c r="D214" s="51" t="s">
        <v>188</v>
      </c>
      <c r="E214" s="52">
        <v>870</v>
      </c>
      <c r="F214" s="53">
        <v>10</v>
      </c>
    </row>
    <row r="215" spans="1:6" s="23" customFormat="1" ht="31.5" x14ac:dyDescent="0.2">
      <c r="A215" s="57" t="s">
        <v>189</v>
      </c>
      <c r="B215" s="35" t="s">
        <v>8</v>
      </c>
      <c r="C215" s="35" t="s">
        <v>129</v>
      </c>
      <c r="D215" s="35" t="s">
        <v>190</v>
      </c>
      <c r="E215" s="27"/>
      <c r="F215" s="37">
        <f>F216+F218</f>
        <v>62.3</v>
      </c>
    </row>
    <row r="216" spans="1:6" s="23" customFormat="1" ht="31.5" hidden="1" x14ac:dyDescent="0.2">
      <c r="A216" s="38" t="s">
        <v>25</v>
      </c>
      <c r="B216" s="26" t="s">
        <v>8</v>
      </c>
      <c r="C216" s="26" t="s">
        <v>129</v>
      </c>
      <c r="D216" s="26" t="s">
        <v>190</v>
      </c>
      <c r="E216" s="27">
        <v>200</v>
      </c>
      <c r="F216" s="24">
        <f>F217</f>
        <v>0</v>
      </c>
    </row>
    <row r="217" spans="1:6" s="23" customFormat="1" ht="31.5" hidden="1" x14ac:dyDescent="0.2">
      <c r="A217" s="38" t="s">
        <v>26</v>
      </c>
      <c r="B217" s="26" t="s">
        <v>8</v>
      </c>
      <c r="C217" s="26" t="s">
        <v>129</v>
      </c>
      <c r="D217" s="26" t="s">
        <v>190</v>
      </c>
      <c r="E217" s="27">
        <v>240</v>
      </c>
      <c r="F217" s="24"/>
    </row>
    <row r="218" spans="1:6" s="69" customFormat="1" x14ac:dyDescent="0.2">
      <c r="A218" s="25" t="s">
        <v>50</v>
      </c>
      <c r="B218" s="26" t="s">
        <v>8</v>
      </c>
      <c r="C218" s="26" t="s">
        <v>129</v>
      </c>
      <c r="D218" s="26" t="s">
        <v>190</v>
      </c>
      <c r="E218" s="27">
        <v>800</v>
      </c>
      <c r="F218" s="24">
        <f>F219</f>
        <v>62.3</v>
      </c>
    </row>
    <row r="219" spans="1:6" s="69" customFormat="1" x14ac:dyDescent="0.2">
      <c r="A219" s="33" t="s">
        <v>53</v>
      </c>
      <c r="B219" s="26" t="s">
        <v>8</v>
      </c>
      <c r="C219" s="26" t="s">
        <v>129</v>
      </c>
      <c r="D219" s="26" t="s">
        <v>190</v>
      </c>
      <c r="E219" s="27">
        <v>870</v>
      </c>
      <c r="F219" s="24">
        <v>62.3</v>
      </c>
    </row>
    <row r="220" spans="1:6" s="23" customFormat="1" ht="31.5" x14ac:dyDescent="0.2">
      <c r="A220" s="57" t="s">
        <v>191</v>
      </c>
      <c r="B220" s="35" t="s">
        <v>8</v>
      </c>
      <c r="C220" s="35" t="s">
        <v>129</v>
      </c>
      <c r="D220" s="35" t="s">
        <v>192</v>
      </c>
      <c r="E220" s="27"/>
      <c r="F220" s="37">
        <f>F221+F223+F225</f>
        <v>360</v>
      </c>
    </row>
    <row r="221" spans="1:6" s="23" customFormat="1" ht="31.5" hidden="1" x14ac:dyDescent="0.2">
      <c r="A221" s="38" t="s">
        <v>25</v>
      </c>
      <c r="B221" s="26" t="s">
        <v>8</v>
      </c>
      <c r="C221" s="26" t="s">
        <v>129</v>
      </c>
      <c r="D221" s="26" t="s">
        <v>192</v>
      </c>
      <c r="E221" s="27">
        <v>200</v>
      </c>
      <c r="F221" s="24">
        <f>F222</f>
        <v>0</v>
      </c>
    </row>
    <row r="222" spans="1:6" s="23" customFormat="1" ht="31.5" hidden="1" x14ac:dyDescent="0.2">
      <c r="A222" s="38" t="s">
        <v>26</v>
      </c>
      <c r="B222" s="26" t="s">
        <v>8</v>
      </c>
      <c r="C222" s="26" t="s">
        <v>129</v>
      </c>
      <c r="D222" s="26" t="s">
        <v>192</v>
      </c>
      <c r="E222" s="27">
        <v>240</v>
      </c>
      <c r="F222" s="24"/>
    </row>
    <row r="223" spans="1:6" s="23" customFormat="1" x14ac:dyDescent="0.2">
      <c r="A223" s="25" t="s">
        <v>27</v>
      </c>
      <c r="B223" s="26" t="s">
        <v>8</v>
      </c>
      <c r="C223" s="26" t="s">
        <v>129</v>
      </c>
      <c r="D223" s="26" t="s">
        <v>192</v>
      </c>
      <c r="E223" s="27">
        <v>300</v>
      </c>
      <c r="F223" s="24">
        <f>F224</f>
        <v>360</v>
      </c>
    </row>
    <row r="224" spans="1:6" s="23" customFormat="1" x14ac:dyDescent="0.2">
      <c r="A224" s="25" t="s">
        <v>29</v>
      </c>
      <c r="B224" s="26" t="s">
        <v>8</v>
      </c>
      <c r="C224" s="26" t="s">
        <v>129</v>
      </c>
      <c r="D224" s="26" t="s">
        <v>192</v>
      </c>
      <c r="E224" s="27">
        <v>360</v>
      </c>
      <c r="F224" s="24">
        <v>360</v>
      </c>
    </row>
    <row r="225" spans="1:6" s="69" customFormat="1" hidden="1" x14ac:dyDescent="0.2">
      <c r="A225" s="25" t="s">
        <v>50</v>
      </c>
      <c r="B225" s="26" t="s">
        <v>8</v>
      </c>
      <c r="C225" s="26" t="s">
        <v>129</v>
      </c>
      <c r="D225" s="26" t="s">
        <v>192</v>
      </c>
      <c r="E225" s="27">
        <v>800</v>
      </c>
      <c r="F225" s="24">
        <f>F226</f>
        <v>0</v>
      </c>
    </row>
    <row r="226" spans="1:6" s="69" customFormat="1" hidden="1" x14ac:dyDescent="0.2">
      <c r="A226" s="33" t="s">
        <v>53</v>
      </c>
      <c r="B226" s="26" t="s">
        <v>8</v>
      </c>
      <c r="C226" s="26" t="s">
        <v>129</v>
      </c>
      <c r="D226" s="26" t="s">
        <v>192</v>
      </c>
      <c r="E226" s="27">
        <v>870</v>
      </c>
      <c r="F226" s="24">
        <f>625-625</f>
        <v>0</v>
      </c>
    </row>
    <row r="227" spans="1:6" s="78" customFormat="1" ht="47.25" x14ac:dyDescent="0.2">
      <c r="A227" s="79" t="s">
        <v>193</v>
      </c>
      <c r="B227" s="74" t="s">
        <v>8</v>
      </c>
      <c r="C227" s="74" t="s">
        <v>129</v>
      </c>
      <c r="D227" s="74" t="s">
        <v>194</v>
      </c>
      <c r="E227" s="75"/>
      <c r="F227" s="76">
        <f>F228</f>
        <v>10</v>
      </c>
    </row>
    <row r="228" spans="1:6" s="78" customFormat="1" x14ac:dyDescent="0.2">
      <c r="A228" s="77" t="s">
        <v>50</v>
      </c>
      <c r="B228" s="51" t="s">
        <v>8</v>
      </c>
      <c r="C228" s="51" t="s">
        <v>129</v>
      </c>
      <c r="D228" s="51" t="s">
        <v>194</v>
      </c>
      <c r="E228" s="52">
        <v>800</v>
      </c>
      <c r="F228" s="53">
        <f>F229</f>
        <v>10</v>
      </c>
    </row>
    <row r="229" spans="1:6" s="78" customFormat="1" x14ac:dyDescent="0.2">
      <c r="A229" s="70" t="s">
        <v>53</v>
      </c>
      <c r="B229" s="51" t="s">
        <v>8</v>
      </c>
      <c r="C229" s="51" t="s">
        <v>129</v>
      </c>
      <c r="D229" s="51" t="s">
        <v>194</v>
      </c>
      <c r="E229" s="52">
        <v>870</v>
      </c>
      <c r="F229" s="53">
        <v>10</v>
      </c>
    </row>
    <row r="230" spans="1:6" s="78" customFormat="1" ht="47.25" x14ac:dyDescent="0.2">
      <c r="A230" s="79" t="s">
        <v>195</v>
      </c>
      <c r="B230" s="74" t="s">
        <v>8</v>
      </c>
      <c r="C230" s="74" t="s">
        <v>129</v>
      </c>
      <c r="D230" s="74" t="s">
        <v>196</v>
      </c>
      <c r="E230" s="75"/>
      <c r="F230" s="76">
        <f>F231</f>
        <v>10</v>
      </c>
    </row>
    <row r="231" spans="1:6" s="78" customFormat="1" x14ac:dyDescent="0.2">
      <c r="A231" s="77" t="s">
        <v>50</v>
      </c>
      <c r="B231" s="51" t="s">
        <v>8</v>
      </c>
      <c r="C231" s="51" t="s">
        <v>129</v>
      </c>
      <c r="D231" s="51" t="s">
        <v>196</v>
      </c>
      <c r="E231" s="52">
        <v>800</v>
      </c>
      <c r="F231" s="53">
        <f>F232</f>
        <v>10</v>
      </c>
    </row>
    <row r="232" spans="1:6" s="78" customFormat="1" x14ac:dyDescent="0.2">
      <c r="A232" s="70" t="s">
        <v>53</v>
      </c>
      <c r="B232" s="51" t="s">
        <v>8</v>
      </c>
      <c r="C232" s="51" t="s">
        <v>129</v>
      </c>
      <c r="D232" s="51" t="s">
        <v>196</v>
      </c>
      <c r="E232" s="52">
        <v>870</v>
      </c>
      <c r="F232" s="53">
        <v>10</v>
      </c>
    </row>
    <row r="233" spans="1:6" s="54" customFormat="1" ht="63" hidden="1" x14ac:dyDescent="0.2">
      <c r="A233" s="77" t="s">
        <v>197</v>
      </c>
      <c r="B233" s="51" t="s">
        <v>8</v>
      </c>
      <c r="C233" s="51" t="s">
        <v>129</v>
      </c>
      <c r="D233" s="51" t="s">
        <v>198</v>
      </c>
      <c r="E233" s="52"/>
      <c r="F233" s="53">
        <f>F234</f>
        <v>0</v>
      </c>
    </row>
    <row r="234" spans="1:6" s="54" customFormat="1" hidden="1" x14ac:dyDescent="0.2">
      <c r="A234" s="50" t="s">
        <v>50</v>
      </c>
      <c r="B234" s="51" t="s">
        <v>8</v>
      </c>
      <c r="C234" s="51" t="s">
        <v>129</v>
      </c>
      <c r="D234" s="51" t="s">
        <v>198</v>
      </c>
      <c r="E234" s="52">
        <v>800</v>
      </c>
      <c r="F234" s="53">
        <f>F235</f>
        <v>0</v>
      </c>
    </row>
    <row r="235" spans="1:6" s="54" customFormat="1" hidden="1" x14ac:dyDescent="0.2">
      <c r="A235" s="50" t="s">
        <v>53</v>
      </c>
      <c r="B235" s="51" t="s">
        <v>8</v>
      </c>
      <c r="C235" s="51" t="s">
        <v>129</v>
      </c>
      <c r="D235" s="51" t="s">
        <v>198</v>
      </c>
      <c r="E235" s="52">
        <v>870</v>
      </c>
      <c r="F235" s="53">
        <f>4.7-4.7</f>
        <v>0</v>
      </c>
    </row>
    <row r="236" spans="1:6" s="71" customFormat="1" ht="63" x14ac:dyDescent="0.2">
      <c r="A236" s="80" t="s">
        <v>199</v>
      </c>
      <c r="B236" s="74" t="s">
        <v>8</v>
      </c>
      <c r="C236" s="74" t="s">
        <v>129</v>
      </c>
      <c r="D236" s="74" t="s">
        <v>200</v>
      </c>
      <c r="E236" s="75"/>
      <c r="F236" s="76">
        <f>F237</f>
        <v>10</v>
      </c>
    </row>
    <row r="237" spans="1:6" s="54" customFormat="1" x14ac:dyDescent="0.2">
      <c r="A237" s="50" t="s">
        <v>50</v>
      </c>
      <c r="B237" s="51" t="s">
        <v>8</v>
      </c>
      <c r="C237" s="51" t="s">
        <v>129</v>
      </c>
      <c r="D237" s="51" t="s">
        <v>200</v>
      </c>
      <c r="E237" s="52">
        <v>800</v>
      </c>
      <c r="F237" s="53">
        <f>F238</f>
        <v>10</v>
      </c>
    </row>
    <row r="238" spans="1:6" s="54" customFormat="1" x14ac:dyDescent="0.2">
      <c r="A238" s="50" t="s">
        <v>53</v>
      </c>
      <c r="B238" s="51" t="s">
        <v>8</v>
      </c>
      <c r="C238" s="51" t="s">
        <v>129</v>
      </c>
      <c r="D238" s="51" t="s">
        <v>200</v>
      </c>
      <c r="E238" s="52">
        <v>870</v>
      </c>
      <c r="F238" s="53">
        <v>10</v>
      </c>
    </row>
    <row r="239" spans="1:6" s="23" customFormat="1" x14ac:dyDescent="0.2">
      <c r="A239" s="20" t="s">
        <v>201</v>
      </c>
      <c r="B239" s="13" t="s">
        <v>8</v>
      </c>
      <c r="C239" s="13" t="s">
        <v>202</v>
      </c>
      <c r="D239" s="13"/>
      <c r="E239" s="21"/>
      <c r="F239" s="22">
        <f>F240</f>
        <v>40</v>
      </c>
    </row>
    <row r="240" spans="1:6" s="3" customFormat="1" x14ac:dyDescent="0.2">
      <c r="A240" s="28" t="s">
        <v>203</v>
      </c>
      <c r="B240" s="29" t="s">
        <v>8</v>
      </c>
      <c r="C240" s="29" t="s">
        <v>204</v>
      </c>
      <c r="D240" s="29"/>
      <c r="E240" s="36"/>
      <c r="F240" s="30">
        <f>F241+F246</f>
        <v>40</v>
      </c>
    </row>
    <row r="241" spans="1:6" s="3" customFormat="1" hidden="1" x14ac:dyDescent="0.2">
      <c r="A241" s="28" t="s">
        <v>30</v>
      </c>
      <c r="B241" s="29" t="s">
        <v>8</v>
      </c>
      <c r="C241" s="29" t="s">
        <v>204</v>
      </c>
      <c r="D241" s="29" t="s">
        <v>31</v>
      </c>
      <c r="E241" s="36" t="s">
        <v>4</v>
      </c>
      <c r="F241" s="30">
        <f>F242</f>
        <v>0</v>
      </c>
    </row>
    <row r="242" spans="1:6" s="3" customFormat="1" hidden="1" x14ac:dyDescent="0.2">
      <c r="A242" s="25" t="s">
        <v>32</v>
      </c>
      <c r="B242" s="26" t="s">
        <v>8</v>
      </c>
      <c r="C242" s="26" t="s">
        <v>204</v>
      </c>
      <c r="D242" s="26" t="s">
        <v>33</v>
      </c>
      <c r="E242" s="21"/>
      <c r="F242" s="22">
        <f>F243</f>
        <v>0</v>
      </c>
    </row>
    <row r="243" spans="1:6" s="3" customFormat="1" ht="31.5" hidden="1" x14ac:dyDescent="0.2">
      <c r="A243" s="66" t="s">
        <v>151</v>
      </c>
      <c r="B243" s="26" t="s">
        <v>8</v>
      </c>
      <c r="C243" s="26" t="s">
        <v>204</v>
      </c>
      <c r="D243" s="26" t="s">
        <v>34</v>
      </c>
      <c r="E243" s="26" t="s">
        <v>4</v>
      </c>
      <c r="F243" s="67">
        <f>F244</f>
        <v>0</v>
      </c>
    </row>
    <row r="244" spans="1:6" s="3" customFormat="1" ht="31.5" hidden="1" x14ac:dyDescent="0.2">
      <c r="A244" s="38" t="s">
        <v>25</v>
      </c>
      <c r="B244" s="26" t="s">
        <v>8</v>
      </c>
      <c r="C244" s="26" t="s">
        <v>204</v>
      </c>
      <c r="D244" s="26" t="s">
        <v>34</v>
      </c>
      <c r="E244" s="26" t="s">
        <v>35</v>
      </c>
      <c r="F244" s="67">
        <f>F245</f>
        <v>0</v>
      </c>
    </row>
    <row r="245" spans="1:6" s="3" customFormat="1" ht="31.5" hidden="1" x14ac:dyDescent="0.2">
      <c r="A245" s="38" t="s">
        <v>26</v>
      </c>
      <c r="B245" s="26" t="s">
        <v>8</v>
      </c>
      <c r="C245" s="26" t="s">
        <v>204</v>
      </c>
      <c r="D245" s="26" t="s">
        <v>34</v>
      </c>
      <c r="E245" s="26" t="s">
        <v>36</v>
      </c>
      <c r="F245" s="67"/>
    </row>
    <row r="246" spans="1:6" s="3" customFormat="1" ht="33.75" customHeight="1" x14ac:dyDescent="0.2">
      <c r="A246" s="20" t="s">
        <v>205</v>
      </c>
      <c r="B246" s="13" t="s">
        <v>8</v>
      </c>
      <c r="C246" s="13" t="s">
        <v>204</v>
      </c>
      <c r="D246" s="13" t="s">
        <v>206</v>
      </c>
      <c r="E246" s="21"/>
      <c r="F246" s="22">
        <f>F247</f>
        <v>40</v>
      </c>
    </row>
    <row r="247" spans="1:6" s="3" customFormat="1" ht="33.75" customHeight="1" x14ac:dyDescent="0.2">
      <c r="A247" s="25" t="s">
        <v>207</v>
      </c>
      <c r="B247" s="26" t="s">
        <v>8</v>
      </c>
      <c r="C247" s="26" t="s">
        <v>204</v>
      </c>
      <c r="D247" s="26" t="s">
        <v>208</v>
      </c>
      <c r="E247" s="27"/>
      <c r="F247" s="24">
        <f>F248</f>
        <v>40</v>
      </c>
    </row>
    <row r="248" spans="1:6" s="39" customFormat="1" ht="31.5" x14ac:dyDescent="0.2">
      <c r="A248" s="38" t="s">
        <v>25</v>
      </c>
      <c r="B248" s="26" t="s">
        <v>8</v>
      </c>
      <c r="C248" s="26" t="s">
        <v>204</v>
      </c>
      <c r="D248" s="26" t="s">
        <v>208</v>
      </c>
      <c r="E248" s="27">
        <v>200</v>
      </c>
      <c r="F248" s="24">
        <f>F249</f>
        <v>40</v>
      </c>
    </row>
    <row r="249" spans="1:6" s="3" customFormat="1" ht="33.75" customHeight="1" x14ac:dyDescent="0.2">
      <c r="A249" s="38" t="s">
        <v>26</v>
      </c>
      <c r="B249" s="26" t="s">
        <v>8</v>
      </c>
      <c r="C249" s="26" t="s">
        <v>204</v>
      </c>
      <c r="D249" s="26" t="s">
        <v>208</v>
      </c>
      <c r="E249" s="27">
        <v>240</v>
      </c>
      <c r="F249" s="24">
        <v>40</v>
      </c>
    </row>
    <row r="250" spans="1:6" s="39" customFormat="1" ht="33.75" hidden="1" customHeight="1" x14ac:dyDescent="0.2">
      <c r="A250" s="12" t="s">
        <v>209</v>
      </c>
      <c r="B250" s="13" t="s">
        <v>8</v>
      </c>
      <c r="C250" s="13" t="s">
        <v>210</v>
      </c>
      <c r="D250" s="13"/>
      <c r="E250" s="21"/>
      <c r="F250" s="22">
        <f>F251</f>
        <v>0</v>
      </c>
    </row>
    <row r="251" spans="1:6" s="39" customFormat="1" ht="47.25" hidden="1" x14ac:dyDescent="0.2">
      <c r="A251" s="81" t="s">
        <v>211</v>
      </c>
      <c r="B251" s="29" t="s">
        <v>8</v>
      </c>
      <c r="C251" s="29" t="s">
        <v>212</v>
      </c>
      <c r="D251" s="29"/>
      <c r="E251" s="36"/>
      <c r="F251" s="30">
        <f>F252</f>
        <v>0</v>
      </c>
    </row>
    <row r="252" spans="1:6" s="39" customFormat="1" ht="47.25" hidden="1" x14ac:dyDescent="0.2">
      <c r="A252" s="81" t="s">
        <v>213</v>
      </c>
      <c r="B252" s="26" t="s">
        <v>8</v>
      </c>
      <c r="C252" s="26" t="s">
        <v>212</v>
      </c>
      <c r="D252" s="26" t="s">
        <v>214</v>
      </c>
      <c r="E252" s="36"/>
      <c r="F252" s="30">
        <f>F253</f>
        <v>0</v>
      </c>
    </row>
    <row r="253" spans="1:6" s="39" customFormat="1" ht="31.5" hidden="1" customHeight="1" x14ac:dyDescent="0.2">
      <c r="A253" s="25" t="s">
        <v>215</v>
      </c>
      <c r="B253" s="26" t="s">
        <v>8</v>
      </c>
      <c r="C253" s="26" t="s">
        <v>212</v>
      </c>
      <c r="D253" s="26" t="s">
        <v>216</v>
      </c>
      <c r="E253" s="36"/>
      <c r="F253" s="24">
        <f>F254+F256</f>
        <v>0</v>
      </c>
    </row>
    <row r="254" spans="1:6" s="23" customFormat="1" ht="31.5" hidden="1" customHeight="1" x14ac:dyDescent="0.2">
      <c r="A254" s="38" t="s">
        <v>25</v>
      </c>
      <c r="B254" s="26" t="s">
        <v>8</v>
      </c>
      <c r="C254" s="26" t="s">
        <v>212</v>
      </c>
      <c r="D254" s="26" t="s">
        <v>216</v>
      </c>
      <c r="E254" s="27">
        <v>200</v>
      </c>
      <c r="F254" s="60">
        <f>F255</f>
        <v>0</v>
      </c>
    </row>
    <row r="255" spans="1:6" s="39" customFormat="1" ht="31.5" hidden="1" x14ac:dyDescent="0.2">
      <c r="A255" s="38" t="s">
        <v>26</v>
      </c>
      <c r="B255" s="26" t="s">
        <v>8</v>
      </c>
      <c r="C255" s="26" t="s">
        <v>212</v>
      </c>
      <c r="D255" s="26" t="s">
        <v>216</v>
      </c>
      <c r="E255" s="27">
        <v>240</v>
      </c>
      <c r="F255" s="24"/>
    </row>
    <row r="256" spans="1:6" s="39" customFormat="1" hidden="1" x14ac:dyDescent="0.2">
      <c r="A256" s="38" t="s">
        <v>50</v>
      </c>
      <c r="B256" s="26" t="s">
        <v>8</v>
      </c>
      <c r="C256" s="26" t="s">
        <v>212</v>
      </c>
      <c r="D256" s="26" t="s">
        <v>217</v>
      </c>
      <c r="E256" s="27">
        <v>800</v>
      </c>
      <c r="F256" s="24">
        <f>F257</f>
        <v>0</v>
      </c>
    </row>
    <row r="257" spans="1:6" s="39" customFormat="1" ht="47.25" hidden="1" x14ac:dyDescent="0.2">
      <c r="A257" s="38" t="s">
        <v>218</v>
      </c>
      <c r="B257" s="26" t="s">
        <v>8</v>
      </c>
      <c r="C257" s="26" t="s">
        <v>212</v>
      </c>
      <c r="D257" s="26" t="s">
        <v>217</v>
      </c>
      <c r="E257" s="27">
        <v>810</v>
      </c>
      <c r="F257" s="24"/>
    </row>
    <row r="258" spans="1:6" s="39" customFormat="1" x14ac:dyDescent="0.2">
      <c r="A258" s="20" t="s">
        <v>219</v>
      </c>
      <c r="B258" s="13" t="s">
        <v>8</v>
      </c>
      <c r="C258" s="13" t="s">
        <v>220</v>
      </c>
      <c r="D258" s="13"/>
      <c r="E258" s="21"/>
      <c r="F258" s="22">
        <f>F259+F268+F306+F316+F349</f>
        <v>26496.300000000003</v>
      </c>
    </row>
    <row r="259" spans="1:6" s="23" customFormat="1" x14ac:dyDescent="0.2">
      <c r="A259" s="28" t="s">
        <v>221</v>
      </c>
      <c r="B259" s="29" t="s">
        <v>8</v>
      </c>
      <c r="C259" s="29" t="s">
        <v>222</v>
      </c>
      <c r="D259" s="29"/>
      <c r="E259" s="36"/>
      <c r="F259" s="30">
        <f>F260</f>
        <v>99.9</v>
      </c>
    </row>
    <row r="260" spans="1:6" s="23" customFormat="1" ht="31.5" x14ac:dyDescent="0.2">
      <c r="A260" s="56" t="s">
        <v>223</v>
      </c>
      <c r="B260" s="13" t="s">
        <v>8</v>
      </c>
      <c r="C260" s="13" t="s">
        <v>222</v>
      </c>
      <c r="D260" s="13" t="s">
        <v>224</v>
      </c>
      <c r="E260" s="21"/>
      <c r="F260" s="22">
        <f>F261</f>
        <v>99.9</v>
      </c>
    </row>
    <row r="261" spans="1:6" s="23" customFormat="1" ht="31.5" x14ac:dyDescent="0.2">
      <c r="A261" s="38" t="s">
        <v>225</v>
      </c>
      <c r="B261" s="26" t="s">
        <v>8</v>
      </c>
      <c r="C261" s="26" t="s">
        <v>222</v>
      </c>
      <c r="D261" s="26" t="s">
        <v>226</v>
      </c>
      <c r="E261" s="27"/>
      <c r="F261" s="24">
        <f>F262</f>
        <v>99.9</v>
      </c>
    </row>
    <row r="262" spans="1:6" s="23" customFormat="1" ht="47.25" x14ac:dyDescent="0.2">
      <c r="A262" s="38" t="s">
        <v>227</v>
      </c>
      <c r="B262" s="26" t="s">
        <v>8</v>
      </c>
      <c r="C262" s="26" t="s">
        <v>222</v>
      </c>
      <c r="D262" s="26" t="s">
        <v>228</v>
      </c>
      <c r="E262" s="27"/>
      <c r="F262" s="24">
        <f>F263</f>
        <v>99.9</v>
      </c>
    </row>
    <row r="263" spans="1:6" s="39" customFormat="1" ht="47.25" x14ac:dyDescent="0.2">
      <c r="A263" s="38" t="s">
        <v>229</v>
      </c>
      <c r="B263" s="26" t="s">
        <v>8</v>
      </c>
      <c r="C263" s="26" t="s">
        <v>222</v>
      </c>
      <c r="D263" s="26" t="s">
        <v>230</v>
      </c>
      <c r="E263" s="27"/>
      <c r="F263" s="24">
        <f>F264+F266</f>
        <v>99.9</v>
      </c>
    </row>
    <row r="264" spans="1:6" s="23" customFormat="1" ht="65.45" customHeight="1" x14ac:dyDescent="0.2">
      <c r="A264" s="38" t="s">
        <v>23</v>
      </c>
      <c r="B264" s="26" t="s">
        <v>8</v>
      </c>
      <c r="C264" s="26" t="s">
        <v>222</v>
      </c>
      <c r="D264" s="26" t="s">
        <v>230</v>
      </c>
      <c r="E264" s="27">
        <v>100</v>
      </c>
      <c r="F264" s="24">
        <f>F265</f>
        <v>98.9</v>
      </c>
    </row>
    <row r="265" spans="1:6" s="3" customFormat="1" ht="31.5" x14ac:dyDescent="0.2">
      <c r="A265" s="38" t="s">
        <v>24</v>
      </c>
      <c r="B265" s="26" t="s">
        <v>8</v>
      </c>
      <c r="C265" s="26" t="s">
        <v>222</v>
      </c>
      <c r="D265" s="26" t="s">
        <v>230</v>
      </c>
      <c r="E265" s="26" t="s">
        <v>43</v>
      </c>
      <c r="F265" s="53">
        <v>98.9</v>
      </c>
    </row>
    <row r="266" spans="1:6" s="3" customFormat="1" ht="31.5" x14ac:dyDescent="0.2">
      <c r="A266" s="38" t="s">
        <v>25</v>
      </c>
      <c r="B266" s="26" t="s">
        <v>8</v>
      </c>
      <c r="C266" s="26" t="s">
        <v>222</v>
      </c>
      <c r="D266" s="26" t="s">
        <v>230</v>
      </c>
      <c r="E266" s="26" t="s">
        <v>35</v>
      </c>
      <c r="F266" s="24">
        <f>F267</f>
        <v>1</v>
      </c>
    </row>
    <row r="267" spans="1:6" s="3" customFormat="1" ht="31.5" x14ac:dyDescent="0.2">
      <c r="A267" s="38" t="s">
        <v>26</v>
      </c>
      <c r="B267" s="26" t="s">
        <v>8</v>
      </c>
      <c r="C267" s="26" t="s">
        <v>222</v>
      </c>
      <c r="D267" s="26" t="s">
        <v>230</v>
      </c>
      <c r="E267" s="27">
        <v>240</v>
      </c>
      <c r="F267" s="24">
        <v>1</v>
      </c>
    </row>
    <row r="268" spans="1:6" s="3" customFormat="1" x14ac:dyDescent="0.2">
      <c r="A268" s="28" t="s">
        <v>231</v>
      </c>
      <c r="B268" s="29" t="s">
        <v>8</v>
      </c>
      <c r="C268" s="29" t="s">
        <v>232</v>
      </c>
      <c r="D268" s="29"/>
      <c r="E268" s="36"/>
      <c r="F268" s="30">
        <f>F269+F297</f>
        <v>17028</v>
      </c>
    </row>
    <row r="269" spans="1:6" s="3" customFormat="1" ht="47.25" x14ac:dyDescent="0.2">
      <c r="A269" s="56" t="s">
        <v>233</v>
      </c>
      <c r="B269" s="13" t="s">
        <v>8</v>
      </c>
      <c r="C269" s="13" t="s">
        <v>232</v>
      </c>
      <c r="D269" s="13" t="s">
        <v>234</v>
      </c>
      <c r="E269" s="21"/>
      <c r="F269" s="22">
        <f>F270+F278+F290</f>
        <v>16866</v>
      </c>
    </row>
    <row r="270" spans="1:6" s="3" customFormat="1" ht="31.5" x14ac:dyDescent="0.2">
      <c r="A270" s="38" t="s">
        <v>235</v>
      </c>
      <c r="B270" s="26" t="s">
        <v>8</v>
      </c>
      <c r="C270" s="26" t="s">
        <v>232</v>
      </c>
      <c r="D270" s="26" t="s">
        <v>236</v>
      </c>
      <c r="E270" s="27"/>
      <c r="F270" s="24">
        <f>F271</f>
        <v>10276</v>
      </c>
    </row>
    <row r="271" spans="1:6" s="3" customFormat="1" ht="47.25" x14ac:dyDescent="0.2">
      <c r="A271" s="38" t="s">
        <v>237</v>
      </c>
      <c r="B271" s="26" t="s">
        <v>8</v>
      </c>
      <c r="C271" s="26" t="s">
        <v>232</v>
      </c>
      <c r="D271" s="26" t="s">
        <v>238</v>
      </c>
      <c r="E271" s="27"/>
      <c r="F271" s="24">
        <f>F272+F275</f>
        <v>10276</v>
      </c>
    </row>
    <row r="272" spans="1:6" s="39" customFormat="1" x14ac:dyDescent="0.2">
      <c r="A272" s="38" t="s">
        <v>239</v>
      </c>
      <c r="B272" s="26" t="s">
        <v>8</v>
      </c>
      <c r="C272" s="26" t="s">
        <v>232</v>
      </c>
      <c r="D272" s="26" t="s">
        <v>240</v>
      </c>
      <c r="E272" s="27"/>
      <c r="F272" s="24">
        <f>F273</f>
        <v>9058.5</v>
      </c>
    </row>
    <row r="273" spans="1:6" s="39" customFormat="1" x14ac:dyDescent="0.2">
      <c r="A273" s="38" t="s">
        <v>50</v>
      </c>
      <c r="B273" s="26" t="s">
        <v>8</v>
      </c>
      <c r="C273" s="26" t="s">
        <v>232</v>
      </c>
      <c r="D273" s="26" t="s">
        <v>240</v>
      </c>
      <c r="E273" s="27">
        <v>800</v>
      </c>
      <c r="F273" s="24">
        <f>F274</f>
        <v>9058.5</v>
      </c>
    </row>
    <row r="274" spans="1:6" s="39" customFormat="1" ht="47.25" x14ac:dyDescent="0.2">
      <c r="A274" s="25" t="s">
        <v>218</v>
      </c>
      <c r="B274" s="26" t="s">
        <v>8</v>
      </c>
      <c r="C274" s="26" t="s">
        <v>232</v>
      </c>
      <c r="D274" s="26" t="s">
        <v>240</v>
      </c>
      <c r="E274" s="26" t="s">
        <v>241</v>
      </c>
      <c r="F274" s="53">
        <f>7269.7+1788.8</f>
        <v>9058.5</v>
      </c>
    </row>
    <row r="275" spans="1:6" s="39" customFormat="1" x14ac:dyDescent="0.2">
      <c r="A275" s="38" t="s">
        <v>239</v>
      </c>
      <c r="B275" s="26" t="s">
        <v>8</v>
      </c>
      <c r="C275" s="26" t="s">
        <v>232</v>
      </c>
      <c r="D275" s="26" t="s">
        <v>242</v>
      </c>
      <c r="E275" s="27"/>
      <c r="F275" s="24">
        <f>F276</f>
        <v>1217.5</v>
      </c>
    </row>
    <row r="276" spans="1:6" s="23" customFormat="1" x14ac:dyDescent="0.2">
      <c r="A276" s="38" t="s">
        <v>50</v>
      </c>
      <c r="B276" s="26" t="s">
        <v>8</v>
      </c>
      <c r="C276" s="26" t="s">
        <v>232</v>
      </c>
      <c r="D276" s="26" t="s">
        <v>242</v>
      </c>
      <c r="E276" s="27">
        <v>800</v>
      </c>
      <c r="F276" s="24">
        <f>F277</f>
        <v>1217.5</v>
      </c>
    </row>
    <row r="277" spans="1:6" s="3" customFormat="1" ht="47.25" x14ac:dyDescent="0.2">
      <c r="A277" s="25" t="s">
        <v>218</v>
      </c>
      <c r="B277" s="26" t="s">
        <v>8</v>
      </c>
      <c r="C277" s="26" t="s">
        <v>232</v>
      </c>
      <c r="D277" s="26" t="s">
        <v>242</v>
      </c>
      <c r="E277" s="26" t="s">
        <v>241</v>
      </c>
      <c r="F277" s="24">
        <f>313.9+696.6+207</f>
        <v>1217.5</v>
      </c>
    </row>
    <row r="278" spans="1:6" s="3" customFormat="1" ht="31.5" x14ac:dyDescent="0.2">
      <c r="A278" s="38" t="s">
        <v>243</v>
      </c>
      <c r="B278" s="26" t="s">
        <v>8</v>
      </c>
      <c r="C278" s="26" t="s">
        <v>232</v>
      </c>
      <c r="D278" s="26" t="s">
        <v>244</v>
      </c>
      <c r="E278" s="27"/>
      <c r="F278" s="24">
        <f>F279+F285</f>
        <v>6512.9</v>
      </c>
    </row>
    <row r="279" spans="1:6" s="3" customFormat="1" x14ac:dyDescent="0.2">
      <c r="A279" s="38" t="s">
        <v>245</v>
      </c>
      <c r="B279" s="26" t="s">
        <v>8</v>
      </c>
      <c r="C279" s="26" t="s">
        <v>232</v>
      </c>
      <c r="D279" s="26" t="s">
        <v>246</v>
      </c>
      <c r="E279" s="27"/>
      <c r="F279" s="24">
        <f>F280+F282</f>
        <v>3523</v>
      </c>
    </row>
    <row r="280" spans="1:6" s="3" customFormat="1" ht="31.5" x14ac:dyDescent="0.2">
      <c r="A280" s="38" t="s">
        <v>25</v>
      </c>
      <c r="B280" s="26" t="s">
        <v>8</v>
      </c>
      <c r="C280" s="26" t="s">
        <v>232</v>
      </c>
      <c r="D280" s="26" t="s">
        <v>246</v>
      </c>
      <c r="E280" s="26" t="s">
        <v>35</v>
      </c>
      <c r="F280" s="24">
        <f>F281</f>
        <v>1129</v>
      </c>
    </row>
    <row r="281" spans="1:6" s="3" customFormat="1" ht="31.5" x14ac:dyDescent="0.2">
      <c r="A281" s="38" t="s">
        <v>26</v>
      </c>
      <c r="B281" s="26" t="s">
        <v>8</v>
      </c>
      <c r="C281" s="26" t="s">
        <v>232</v>
      </c>
      <c r="D281" s="26" t="s">
        <v>246</v>
      </c>
      <c r="E281" s="26" t="s">
        <v>36</v>
      </c>
      <c r="F281" s="24">
        <f>600+529</f>
        <v>1129</v>
      </c>
    </row>
    <row r="282" spans="1:6" s="3" customFormat="1" x14ac:dyDescent="0.2">
      <c r="A282" s="38" t="s">
        <v>50</v>
      </c>
      <c r="B282" s="26" t="s">
        <v>8</v>
      </c>
      <c r="C282" s="26" t="s">
        <v>232</v>
      </c>
      <c r="D282" s="26" t="s">
        <v>246</v>
      </c>
      <c r="E282" s="27">
        <v>800</v>
      </c>
      <c r="F282" s="24">
        <f>F283+F284</f>
        <v>2394</v>
      </c>
    </row>
    <row r="283" spans="1:6" s="3" customFormat="1" ht="47.25" hidden="1" x14ac:dyDescent="0.2">
      <c r="A283" s="25" t="s">
        <v>218</v>
      </c>
      <c r="B283" s="26" t="s">
        <v>8</v>
      </c>
      <c r="C283" s="26" t="s">
        <v>232</v>
      </c>
      <c r="D283" s="26" t="s">
        <v>246</v>
      </c>
      <c r="E283" s="26" t="s">
        <v>241</v>
      </c>
      <c r="F283" s="24"/>
    </row>
    <row r="284" spans="1:6" s="3" customFormat="1" ht="47.25" x14ac:dyDescent="0.2">
      <c r="A284" s="25" t="s">
        <v>218</v>
      </c>
      <c r="B284" s="26" t="s">
        <v>8</v>
      </c>
      <c r="C284" s="26" t="s">
        <v>232</v>
      </c>
      <c r="D284" s="26" t="s">
        <v>246</v>
      </c>
      <c r="E284" s="26" t="s">
        <v>241</v>
      </c>
      <c r="F284" s="53">
        <f>3523-600-529</f>
        <v>2394</v>
      </c>
    </row>
    <row r="285" spans="1:6" s="39" customFormat="1" ht="63" x14ac:dyDescent="0.2">
      <c r="A285" s="38" t="s">
        <v>247</v>
      </c>
      <c r="B285" s="26" t="s">
        <v>8</v>
      </c>
      <c r="C285" s="26" t="s">
        <v>232</v>
      </c>
      <c r="D285" s="26" t="s">
        <v>248</v>
      </c>
      <c r="E285" s="27"/>
      <c r="F285" s="24">
        <f>F286+F288</f>
        <v>2989.9</v>
      </c>
    </row>
    <row r="286" spans="1:6" s="3" customFormat="1" ht="78.75" x14ac:dyDescent="0.2">
      <c r="A286" s="38" t="s">
        <v>23</v>
      </c>
      <c r="B286" s="26" t="s">
        <v>8</v>
      </c>
      <c r="C286" s="26" t="s">
        <v>232</v>
      </c>
      <c r="D286" s="26" t="s">
        <v>248</v>
      </c>
      <c r="E286" s="27">
        <v>100</v>
      </c>
      <c r="F286" s="24">
        <f>F287</f>
        <v>2718.1</v>
      </c>
    </row>
    <row r="287" spans="1:6" s="3" customFormat="1" ht="31.5" x14ac:dyDescent="0.2">
      <c r="A287" s="38" t="s">
        <v>24</v>
      </c>
      <c r="B287" s="26" t="s">
        <v>8</v>
      </c>
      <c r="C287" s="26" t="s">
        <v>232</v>
      </c>
      <c r="D287" s="26" t="s">
        <v>248</v>
      </c>
      <c r="E287" s="27">
        <v>120</v>
      </c>
      <c r="F287" s="53">
        <v>2718.1</v>
      </c>
    </row>
    <row r="288" spans="1:6" s="39" customFormat="1" ht="31.5" x14ac:dyDescent="0.2">
      <c r="A288" s="38" t="s">
        <v>25</v>
      </c>
      <c r="B288" s="26" t="s">
        <v>8</v>
      </c>
      <c r="C288" s="26" t="s">
        <v>232</v>
      </c>
      <c r="D288" s="26" t="s">
        <v>248</v>
      </c>
      <c r="E288" s="27">
        <v>200</v>
      </c>
      <c r="F288" s="24">
        <f>F289</f>
        <v>271.8</v>
      </c>
    </row>
    <row r="289" spans="1:6" s="3" customFormat="1" ht="31.5" x14ac:dyDescent="0.2">
      <c r="A289" s="38" t="s">
        <v>26</v>
      </c>
      <c r="B289" s="26" t="s">
        <v>8</v>
      </c>
      <c r="C289" s="26" t="s">
        <v>232</v>
      </c>
      <c r="D289" s="26" t="s">
        <v>248</v>
      </c>
      <c r="E289" s="27">
        <v>240</v>
      </c>
      <c r="F289" s="24">
        <v>271.8</v>
      </c>
    </row>
    <row r="290" spans="1:6" s="3" customFormat="1" ht="46.9" customHeight="1" x14ac:dyDescent="0.2">
      <c r="A290" s="38" t="s">
        <v>249</v>
      </c>
      <c r="B290" s="26" t="s">
        <v>8</v>
      </c>
      <c r="C290" s="26" t="s">
        <v>232</v>
      </c>
      <c r="D290" s="26" t="s">
        <v>250</v>
      </c>
      <c r="E290" s="27"/>
      <c r="F290" s="24">
        <f>F291+F294</f>
        <v>77.099999999999994</v>
      </c>
    </row>
    <row r="291" spans="1:6" s="3" customFormat="1" ht="32.450000000000003" customHeight="1" x14ac:dyDescent="0.2">
      <c r="A291" s="25" t="s">
        <v>251</v>
      </c>
      <c r="B291" s="26" t="s">
        <v>8</v>
      </c>
      <c r="C291" s="26" t="s">
        <v>232</v>
      </c>
      <c r="D291" s="26" t="s">
        <v>252</v>
      </c>
      <c r="E291" s="27"/>
      <c r="F291" s="24">
        <f>F292</f>
        <v>10.5</v>
      </c>
    </row>
    <row r="292" spans="1:6" s="3" customFormat="1" x14ac:dyDescent="0.2">
      <c r="A292" s="38" t="s">
        <v>50</v>
      </c>
      <c r="B292" s="26" t="s">
        <v>8</v>
      </c>
      <c r="C292" s="26" t="s">
        <v>232</v>
      </c>
      <c r="D292" s="26" t="s">
        <v>252</v>
      </c>
      <c r="E292" s="27">
        <v>800</v>
      </c>
      <c r="F292" s="24">
        <f>F293</f>
        <v>10.5</v>
      </c>
    </row>
    <row r="293" spans="1:6" s="3" customFormat="1" ht="47.25" x14ac:dyDescent="0.2">
      <c r="A293" s="25" t="s">
        <v>218</v>
      </c>
      <c r="B293" s="26" t="s">
        <v>8</v>
      </c>
      <c r="C293" s="26" t="s">
        <v>232</v>
      </c>
      <c r="D293" s="26" t="s">
        <v>252</v>
      </c>
      <c r="E293" s="26" t="s">
        <v>241</v>
      </c>
      <c r="F293" s="53">
        <v>10.5</v>
      </c>
    </row>
    <row r="294" spans="1:6" s="3" customFormat="1" ht="37.15" customHeight="1" x14ac:dyDescent="0.2">
      <c r="A294" s="25" t="s">
        <v>251</v>
      </c>
      <c r="B294" s="26" t="s">
        <v>8</v>
      </c>
      <c r="C294" s="26" t="s">
        <v>232</v>
      </c>
      <c r="D294" s="26" t="s">
        <v>253</v>
      </c>
      <c r="E294" s="27"/>
      <c r="F294" s="24">
        <f>F295</f>
        <v>66.599999999999994</v>
      </c>
    </row>
    <row r="295" spans="1:6" s="3" customFormat="1" x14ac:dyDescent="0.2">
      <c r="A295" s="38" t="s">
        <v>50</v>
      </c>
      <c r="B295" s="26" t="s">
        <v>8</v>
      </c>
      <c r="C295" s="26" t="s">
        <v>232</v>
      </c>
      <c r="D295" s="26" t="s">
        <v>253</v>
      </c>
      <c r="E295" s="27">
        <v>800</v>
      </c>
      <c r="F295" s="24">
        <f>F296</f>
        <v>66.599999999999994</v>
      </c>
    </row>
    <row r="296" spans="1:6" s="39" customFormat="1" ht="47.25" x14ac:dyDescent="0.2">
      <c r="A296" s="25" t="s">
        <v>218</v>
      </c>
      <c r="B296" s="26" t="s">
        <v>8</v>
      </c>
      <c r="C296" s="26" t="s">
        <v>232</v>
      </c>
      <c r="D296" s="26" t="s">
        <v>253</v>
      </c>
      <c r="E296" s="26" t="s">
        <v>241</v>
      </c>
      <c r="F296" s="24">
        <f>11.3+44+11.3</f>
        <v>66.599999999999994</v>
      </c>
    </row>
    <row r="297" spans="1:6" s="3" customFormat="1" x14ac:dyDescent="0.2">
      <c r="A297" s="20" t="s">
        <v>182</v>
      </c>
      <c r="B297" s="13" t="s">
        <v>8</v>
      </c>
      <c r="C297" s="13" t="s">
        <v>232</v>
      </c>
      <c r="D297" s="13" t="s">
        <v>183</v>
      </c>
      <c r="E297" s="13"/>
      <c r="F297" s="22">
        <f>F298</f>
        <v>162</v>
      </c>
    </row>
    <row r="298" spans="1:6" s="3" customFormat="1" ht="79.900000000000006" customHeight="1" x14ac:dyDescent="0.2">
      <c r="A298" s="57" t="s">
        <v>254</v>
      </c>
      <c r="B298" s="35" t="s">
        <v>8</v>
      </c>
      <c r="C298" s="35" t="s">
        <v>232</v>
      </c>
      <c r="D298" s="35" t="s">
        <v>255</v>
      </c>
      <c r="E298" s="35"/>
      <c r="F298" s="37">
        <f>F299+F301</f>
        <v>162</v>
      </c>
    </row>
    <row r="299" spans="1:6" s="3" customFormat="1" ht="31.5" x14ac:dyDescent="0.2">
      <c r="A299" s="38" t="s">
        <v>25</v>
      </c>
      <c r="B299" s="26" t="s">
        <v>8</v>
      </c>
      <c r="C299" s="26" t="s">
        <v>232</v>
      </c>
      <c r="D299" s="26" t="s">
        <v>255</v>
      </c>
      <c r="E299" s="26" t="s">
        <v>35</v>
      </c>
      <c r="F299" s="24">
        <f>F300</f>
        <v>30</v>
      </c>
    </row>
    <row r="300" spans="1:6" s="3" customFormat="1" ht="31.5" x14ac:dyDescent="0.2">
      <c r="A300" s="38" t="s">
        <v>26</v>
      </c>
      <c r="B300" s="26" t="s">
        <v>8</v>
      </c>
      <c r="C300" s="26" t="s">
        <v>232</v>
      </c>
      <c r="D300" s="26" t="s">
        <v>255</v>
      </c>
      <c r="E300" s="26" t="s">
        <v>36</v>
      </c>
      <c r="F300" s="24">
        <v>30</v>
      </c>
    </row>
    <row r="301" spans="1:6" s="39" customFormat="1" x14ac:dyDescent="0.2">
      <c r="A301" s="25" t="s">
        <v>50</v>
      </c>
      <c r="B301" s="26" t="s">
        <v>8</v>
      </c>
      <c r="C301" s="26" t="s">
        <v>232</v>
      </c>
      <c r="D301" s="26" t="s">
        <v>255</v>
      </c>
      <c r="E301" s="26" t="s">
        <v>180</v>
      </c>
      <c r="F301" s="24">
        <f>F304+F305</f>
        <v>132</v>
      </c>
    </row>
    <row r="302" spans="1:6" s="39" customFormat="1" hidden="1" x14ac:dyDescent="0.2">
      <c r="A302" s="33" t="s">
        <v>53</v>
      </c>
      <c r="B302" s="26" t="s">
        <v>8</v>
      </c>
      <c r="C302" s="26" t="s">
        <v>232</v>
      </c>
      <c r="D302" s="26" t="s">
        <v>255</v>
      </c>
      <c r="E302" s="26" t="s">
        <v>256</v>
      </c>
      <c r="F302" s="24">
        <f>140-140</f>
        <v>0</v>
      </c>
    </row>
    <row r="303" spans="1:6" s="39" customFormat="1" hidden="1" x14ac:dyDescent="0.2">
      <c r="A303" s="38" t="s">
        <v>53</v>
      </c>
      <c r="B303" s="26" t="s">
        <v>8</v>
      </c>
      <c r="C303" s="26" t="s">
        <v>232</v>
      </c>
      <c r="D303" s="26" t="s">
        <v>255</v>
      </c>
      <c r="E303" s="26" t="s">
        <v>256</v>
      </c>
      <c r="F303" s="24">
        <f>310-310</f>
        <v>0</v>
      </c>
    </row>
    <row r="304" spans="1:6" s="69" customFormat="1" ht="47.25" x14ac:dyDescent="0.2">
      <c r="A304" s="25" t="s">
        <v>218</v>
      </c>
      <c r="B304" s="26" t="s">
        <v>8</v>
      </c>
      <c r="C304" s="26" t="s">
        <v>232</v>
      </c>
      <c r="D304" s="26" t="s">
        <v>255</v>
      </c>
      <c r="E304" s="26" t="s">
        <v>241</v>
      </c>
      <c r="F304" s="24">
        <v>132</v>
      </c>
    </row>
    <row r="305" spans="1:6" s="39" customFormat="1" hidden="1" x14ac:dyDescent="0.2">
      <c r="A305" s="38" t="s">
        <v>53</v>
      </c>
      <c r="B305" s="26" t="s">
        <v>8</v>
      </c>
      <c r="C305" s="26" t="s">
        <v>232</v>
      </c>
      <c r="D305" s="26" t="s">
        <v>255</v>
      </c>
      <c r="E305" s="26" t="s">
        <v>256</v>
      </c>
      <c r="F305" s="24">
        <f>30-30</f>
        <v>0</v>
      </c>
    </row>
    <row r="306" spans="1:6" s="69" customFormat="1" x14ac:dyDescent="0.2">
      <c r="A306" s="28" t="s">
        <v>257</v>
      </c>
      <c r="B306" s="29" t="s">
        <v>8</v>
      </c>
      <c r="C306" s="29" t="s">
        <v>258</v>
      </c>
      <c r="D306" s="29"/>
      <c r="E306" s="29"/>
      <c r="F306" s="30">
        <f>F307+F314</f>
        <v>740</v>
      </c>
    </row>
    <row r="307" spans="1:6" s="69" customFormat="1" hidden="1" x14ac:dyDescent="0.2">
      <c r="A307" s="20" t="s">
        <v>30</v>
      </c>
      <c r="B307" s="13" t="s">
        <v>8</v>
      </c>
      <c r="C307" s="13" t="s">
        <v>258</v>
      </c>
      <c r="D307" s="13" t="s">
        <v>31</v>
      </c>
      <c r="E307" s="21" t="s">
        <v>4</v>
      </c>
      <c r="F307" s="22">
        <f>F308</f>
        <v>0</v>
      </c>
    </row>
    <row r="308" spans="1:6" s="69" customFormat="1" hidden="1" x14ac:dyDescent="0.2">
      <c r="A308" s="66" t="s">
        <v>32</v>
      </c>
      <c r="B308" s="26" t="s">
        <v>8</v>
      </c>
      <c r="C308" s="26" t="s">
        <v>258</v>
      </c>
      <c r="D308" s="26" t="s">
        <v>33</v>
      </c>
      <c r="E308" s="26" t="s">
        <v>4</v>
      </c>
      <c r="F308" s="67">
        <f>F309</f>
        <v>0</v>
      </c>
    </row>
    <row r="309" spans="1:6" s="69" customFormat="1" ht="31.5" hidden="1" x14ac:dyDescent="0.2">
      <c r="A309" s="66" t="s">
        <v>259</v>
      </c>
      <c r="B309" s="26" t="s">
        <v>8</v>
      </c>
      <c r="C309" s="26" t="s">
        <v>258</v>
      </c>
      <c r="D309" s="26" t="s">
        <v>34</v>
      </c>
      <c r="E309" s="26"/>
      <c r="F309" s="67">
        <f>F310</f>
        <v>0</v>
      </c>
    </row>
    <row r="310" spans="1:6" s="69" customFormat="1" hidden="1" x14ac:dyDescent="0.2">
      <c r="A310" s="38" t="s">
        <v>50</v>
      </c>
      <c r="B310" s="26" t="s">
        <v>8</v>
      </c>
      <c r="C310" s="26" t="s">
        <v>258</v>
      </c>
      <c r="D310" s="26" t="s">
        <v>34</v>
      </c>
      <c r="E310" s="26" t="s">
        <v>180</v>
      </c>
      <c r="F310" s="67">
        <f>F311</f>
        <v>0</v>
      </c>
    </row>
    <row r="311" spans="1:6" s="69" customFormat="1" ht="47.25" hidden="1" x14ac:dyDescent="0.2">
      <c r="A311" s="25" t="s">
        <v>218</v>
      </c>
      <c r="B311" s="26" t="s">
        <v>8</v>
      </c>
      <c r="C311" s="26" t="s">
        <v>258</v>
      </c>
      <c r="D311" s="26" t="s">
        <v>34</v>
      </c>
      <c r="E311" s="26" t="s">
        <v>241</v>
      </c>
      <c r="F311" s="67"/>
    </row>
    <row r="312" spans="1:6" s="69" customFormat="1" x14ac:dyDescent="0.2">
      <c r="A312" s="20" t="s">
        <v>182</v>
      </c>
      <c r="B312" s="13" t="s">
        <v>8</v>
      </c>
      <c r="C312" s="13" t="s">
        <v>258</v>
      </c>
      <c r="D312" s="13" t="s">
        <v>183</v>
      </c>
      <c r="E312" s="13"/>
      <c r="F312" s="22">
        <f>F313</f>
        <v>740</v>
      </c>
    </row>
    <row r="313" spans="1:6" s="69" customFormat="1" ht="47.25" x14ac:dyDescent="0.2">
      <c r="A313" s="57" t="s">
        <v>260</v>
      </c>
      <c r="B313" s="35" t="s">
        <v>8</v>
      </c>
      <c r="C313" s="35" t="s">
        <v>258</v>
      </c>
      <c r="D313" s="35" t="s">
        <v>261</v>
      </c>
      <c r="E313" s="35"/>
      <c r="F313" s="37">
        <f>F314</f>
        <v>740</v>
      </c>
    </row>
    <row r="314" spans="1:6" s="39" customFormat="1" x14ac:dyDescent="0.2">
      <c r="A314" s="38" t="s">
        <v>50</v>
      </c>
      <c r="B314" s="26" t="s">
        <v>8</v>
      </c>
      <c r="C314" s="26" t="s">
        <v>258</v>
      </c>
      <c r="D314" s="26" t="s">
        <v>261</v>
      </c>
      <c r="E314" s="26" t="s">
        <v>180</v>
      </c>
      <c r="F314" s="24">
        <f>F315</f>
        <v>740</v>
      </c>
    </row>
    <row r="315" spans="1:6" s="39" customFormat="1" ht="47.25" x14ac:dyDescent="0.2">
      <c r="A315" s="25" t="s">
        <v>218</v>
      </c>
      <c r="B315" s="26" t="s">
        <v>8</v>
      </c>
      <c r="C315" s="26" t="s">
        <v>258</v>
      </c>
      <c r="D315" s="26" t="s">
        <v>261</v>
      </c>
      <c r="E315" s="26" t="s">
        <v>241</v>
      </c>
      <c r="F315" s="24">
        <f>630+110</f>
        <v>740</v>
      </c>
    </row>
    <row r="316" spans="1:6" s="39" customFormat="1" x14ac:dyDescent="0.2">
      <c r="A316" s="28" t="s">
        <v>262</v>
      </c>
      <c r="B316" s="29" t="s">
        <v>8</v>
      </c>
      <c r="C316" s="29" t="s">
        <v>263</v>
      </c>
      <c r="D316" s="29"/>
      <c r="E316" s="36"/>
      <c r="F316" s="30">
        <f>F325+F331+F339</f>
        <v>6225.4000000000005</v>
      </c>
    </row>
    <row r="317" spans="1:6" s="39" customFormat="1" hidden="1" x14ac:dyDescent="0.2">
      <c r="A317" s="20" t="s">
        <v>30</v>
      </c>
      <c r="B317" s="13" t="s">
        <v>8</v>
      </c>
      <c r="C317" s="13" t="s">
        <v>263</v>
      </c>
      <c r="D317" s="13" t="s">
        <v>31</v>
      </c>
      <c r="E317" s="21" t="s">
        <v>4</v>
      </c>
      <c r="F317" s="22">
        <f>F318</f>
        <v>0</v>
      </c>
    </row>
    <row r="318" spans="1:6" s="39" customFormat="1" hidden="1" x14ac:dyDescent="0.2">
      <c r="A318" s="66" t="s">
        <v>32</v>
      </c>
      <c r="B318" s="26" t="s">
        <v>8</v>
      </c>
      <c r="C318" s="26" t="s">
        <v>263</v>
      </c>
      <c r="D318" s="26" t="s">
        <v>33</v>
      </c>
      <c r="E318" s="26" t="s">
        <v>4</v>
      </c>
      <c r="F318" s="67">
        <f>F319+F322</f>
        <v>0</v>
      </c>
    </row>
    <row r="319" spans="1:6" s="39" customFormat="1" ht="31.5" hidden="1" x14ac:dyDescent="0.2">
      <c r="A319" s="66" t="s">
        <v>259</v>
      </c>
      <c r="B319" s="26" t="s">
        <v>8</v>
      </c>
      <c r="C319" s="26" t="s">
        <v>263</v>
      </c>
      <c r="D319" s="26" t="s">
        <v>34</v>
      </c>
      <c r="E319" s="26"/>
      <c r="F319" s="67">
        <f>F320</f>
        <v>0</v>
      </c>
    </row>
    <row r="320" spans="1:6" s="39" customFormat="1" ht="31.5" hidden="1" x14ac:dyDescent="0.2">
      <c r="A320" s="38" t="s">
        <v>25</v>
      </c>
      <c r="B320" s="26" t="s">
        <v>8</v>
      </c>
      <c r="C320" s="26" t="s">
        <v>263</v>
      </c>
      <c r="D320" s="26" t="s">
        <v>34</v>
      </c>
      <c r="E320" s="26" t="s">
        <v>35</v>
      </c>
      <c r="F320" s="67">
        <f>F321</f>
        <v>0</v>
      </c>
    </row>
    <row r="321" spans="1:6" s="39" customFormat="1" ht="31.5" hidden="1" x14ac:dyDescent="0.2">
      <c r="A321" s="38" t="s">
        <v>26</v>
      </c>
      <c r="B321" s="26" t="s">
        <v>8</v>
      </c>
      <c r="C321" s="26" t="s">
        <v>263</v>
      </c>
      <c r="D321" s="26" t="s">
        <v>34</v>
      </c>
      <c r="E321" s="26" t="s">
        <v>36</v>
      </c>
      <c r="F321" s="67"/>
    </row>
    <row r="322" spans="1:6" s="39" customFormat="1" ht="47.25" hidden="1" x14ac:dyDescent="0.2">
      <c r="A322" s="66" t="s">
        <v>264</v>
      </c>
      <c r="B322" s="26" t="s">
        <v>8</v>
      </c>
      <c r="C322" s="26" t="s">
        <v>263</v>
      </c>
      <c r="D322" s="26" t="s">
        <v>265</v>
      </c>
      <c r="E322" s="26"/>
      <c r="F322" s="67">
        <f>F323</f>
        <v>0</v>
      </c>
    </row>
    <row r="323" spans="1:6" s="39" customFormat="1" ht="31.5" hidden="1" x14ac:dyDescent="0.2">
      <c r="A323" s="38" t="s">
        <v>25</v>
      </c>
      <c r="B323" s="26" t="s">
        <v>8</v>
      </c>
      <c r="C323" s="26" t="s">
        <v>263</v>
      </c>
      <c r="D323" s="26" t="s">
        <v>265</v>
      </c>
      <c r="E323" s="26" t="s">
        <v>35</v>
      </c>
      <c r="F323" s="67">
        <f>F324</f>
        <v>0</v>
      </c>
    </row>
    <row r="324" spans="1:6" s="39" customFormat="1" ht="31.5" hidden="1" x14ac:dyDescent="0.2">
      <c r="A324" s="38" t="s">
        <v>26</v>
      </c>
      <c r="B324" s="26" t="s">
        <v>8</v>
      </c>
      <c r="C324" s="26" t="s">
        <v>263</v>
      </c>
      <c r="D324" s="26" t="s">
        <v>265</v>
      </c>
      <c r="E324" s="26" t="s">
        <v>36</v>
      </c>
      <c r="F324" s="67"/>
    </row>
    <row r="325" spans="1:6" s="23" customFormat="1" ht="31.5" x14ac:dyDescent="0.2">
      <c r="A325" s="20" t="s">
        <v>266</v>
      </c>
      <c r="B325" s="13" t="s">
        <v>8</v>
      </c>
      <c r="C325" s="13" t="s">
        <v>263</v>
      </c>
      <c r="D325" s="13" t="s">
        <v>267</v>
      </c>
      <c r="E325" s="13"/>
      <c r="F325" s="22">
        <f>F326</f>
        <v>3988.8</v>
      </c>
    </row>
    <row r="326" spans="1:6" s="39" customFormat="1" ht="31.5" x14ac:dyDescent="0.2">
      <c r="A326" s="25" t="s">
        <v>268</v>
      </c>
      <c r="B326" s="26" t="s">
        <v>8</v>
      </c>
      <c r="C326" s="26" t="s">
        <v>263</v>
      </c>
      <c r="D326" s="26" t="s">
        <v>269</v>
      </c>
      <c r="E326" s="26"/>
      <c r="F326" s="24">
        <f>F327</f>
        <v>3988.8</v>
      </c>
    </row>
    <row r="327" spans="1:6" s="3" customFormat="1" ht="47.25" x14ac:dyDescent="0.2">
      <c r="A327" s="25" t="s">
        <v>270</v>
      </c>
      <c r="B327" s="26" t="s">
        <v>8</v>
      </c>
      <c r="C327" s="26" t="s">
        <v>263</v>
      </c>
      <c r="D327" s="26" t="s">
        <v>271</v>
      </c>
      <c r="E327" s="26"/>
      <c r="F327" s="24">
        <f>F328</f>
        <v>3988.8</v>
      </c>
    </row>
    <row r="328" spans="1:6" s="3" customFormat="1" ht="47.25" x14ac:dyDescent="0.2">
      <c r="A328" s="25" t="s">
        <v>272</v>
      </c>
      <c r="B328" s="26" t="s">
        <v>8</v>
      </c>
      <c r="C328" s="26" t="s">
        <v>263</v>
      </c>
      <c r="D328" s="26" t="s">
        <v>273</v>
      </c>
      <c r="E328" s="26"/>
      <c r="F328" s="24">
        <f>F329</f>
        <v>3988.8</v>
      </c>
    </row>
    <row r="329" spans="1:6" s="39" customFormat="1" ht="31.5" x14ac:dyDescent="0.2">
      <c r="A329" s="38" t="s">
        <v>25</v>
      </c>
      <c r="B329" s="26" t="s">
        <v>8</v>
      </c>
      <c r="C329" s="26" t="s">
        <v>263</v>
      </c>
      <c r="D329" s="26" t="s">
        <v>273</v>
      </c>
      <c r="E329" s="27">
        <v>200</v>
      </c>
      <c r="F329" s="64">
        <f>F330</f>
        <v>3988.8</v>
      </c>
    </row>
    <row r="330" spans="1:6" s="39" customFormat="1" ht="31.5" x14ac:dyDescent="0.2">
      <c r="A330" s="38" t="s">
        <v>26</v>
      </c>
      <c r="B330" s="26" t="s">
        <v>8</v>
      </c>
      <c r="C330" s="26" t="s">
        <v>263</v>
      </c>
      <c r="D330" s="26" t="s">
        <v>273</v>
      </c>
      <c r="E330" s="27">
        <v>240</v>
      </c>
      <c r="F330" s="64">
        <v>3988.8</v>
      </c>
    </row>
    <row r="331" spans="1:6" s="83" customFormat="1" x14ac:dyDescent="0.2">
      <c r="A331" s="20" t="s">
        <v>274</v>
      </c>
      <c r="B331" s="13" t="s">
        <v>8</v>
      </c>
      <c r="C331" s="13" t="s">
        <v>263</v>
      </c>
      <c r="D331" s="13" t="s">
        <v>275</v>
      </c>
      <c r="E331" s="21"/>
      <c r="F331" s="22">
        <f>F332</f>
        <v>1882.4</v>
      </c>
    </row>
    <row r="332" spans="1:6" s="3" customFormat="1" x14ac:dyDescent="0.2">
      <c r="A332" s="25" t="s">
        <v>276</v>
      </c>
      <c r="B332" s="26" t="s">
        <v>8</v>
      </c>
      <c r="C332" s="26" t="s">
        <v>263</v>
      </c>
      <c r="D332" s="26" t="s">
        <v>277</v>
      </c>
      <c r="E332" s="27"/>
      <c r="F332" s="24">
        <f>F333+F336</f>
        <v>1882.4</v>
      </c>
    </row>
    <row r="333" spans="1:6" s="3" customFormat="1" ht="78.75" x14ac:dyDescent="0.2">
      <c r="A333" s="25" t="s">
        <v>278</v>
      </c>
      <c r="B333" s="26" t="s">
        <v>8</v>
      </c>
      <c r="C333" s="26" t="s">
        <v>263</v>
      </c>
      <c r="D333" s="26" t="s">
        <v>279</v>
      </c>
      <c r="E333" s="27"/>
      <c r="F333" s="24">
        <f>F334</f>
        <v>1882.4</v>
      </c>
    </row>
    <row r="334" spans="1:6" s="3" customFormat="1" ht="31.5" x14ac:dyDescent="0.2">
      <c r="A334" s="38" t="s">
        <v>25</v>
      </c>
      <c r="B334" s="26" t="s">
        <v>8</v>
      </c>
      <c r="C334" s="26" t="s">
        <v>263</v>
      </c>
      <c r="D334" s="26" t="s">
        <v>279</v>
      </c>
      <c r="E334" s="27">
        <v>200</v>
      </c>
      <c r="F334" s="24">
        <f>F335</f>
        <v>1882.4</v>
      </c>
    </row>
    <row r="335" spans="1:6" s="3" customFormat="1" ht="31.5" x14ac:dyDescent="0.2">
      <c r="A335" s="38" t="s">
        <v>26</v>
      </c>
      <c r="B335" s="26" t="s">
        <v>8</v>
      </c>
      <c r="C335" s="26" t="s">
        <v>263</v>
      </c>
      <c r="D335" s="26" t="s">
        <v>279</v>
      </c>
      <c r="E335" s="27">
        <v>240</v>
      </c>
      <c r="F335" s="24">
        <f>1618+764.4-500</f>
        <v>1882.4</v>
      </c>
    </row>
    <row r="336" spans="1:6" s="3" customFormat="1" ht="51" hidden="1" customHeight="1" x14ac:dyDescent="0.2">
      <c r="A336" s="25" t="s">
        <v>280</v>
      </c>
      <c r="B336" s="26" t="s">
        <v>8</v>
      </c>
      <c r="C336" s="26" t="s">
        <v>263</v>
      </c>
      <c r="D336" s="26" t="s">
        <v>281</v>
      </c>
      <c r="E336" s="27"/>
      <c r="F336" s="24">
        <f>F337</f>
        <v>0</v>
      </c>
    </row>
    <row r="337" spans="1:6" s="3" customFormat="1" ht="31.5" hidden="1" x14ac:dyDescent="0.2">
      <c r="A337" s="38" t="s">
        <v>25</v>
      </c>
      <c r="B337" s="26" t="s">
        <v>8</v>
      </c>
      <c r="C337" s="26" t="s">
        <v>263</v>
      </c>
      <c r="D337" s="26" t="s">
        <v>281</v>
      </c>
      <c r="E337" s="27">
        <v>200</v>
      </c>
      <c r="F337" s="24">
        <f>F338</f>
        <v>0</v>
      </c>
    </row>
    <row r="338" spans="1:6" s="23" customFormat="1" ht="31.5" hidden="1" x14ac:dyDescent="0.2">
      <c r="A338" s="38" t="s">
        <v>26</v>
      </c>
      <c r="B338" s="26" t="s">
        <v>8</v>
      </c>
      <c r="C338" s="26" t="s">
        <v>263</v>
      </c>
      <c r="D338" s="26" t="s">
        <v>281</v>
      </c>
      <c r="E338" s="27">
        <v>240</v>
      </c>
      <c r="F338" s="24"/>
    </row>
    <row r="339" spans="1:6" s="78" customFormat="1" x14ac:dyDescent="0.2">
      <c r="A339" s="68" t="s">
        <v>182</v>
      </c>
      <c r="B339" s="45" t="s">
        <v>8</v>
      </c>
      <c r="C339" s="45" t="s">
        <v>263</v>
      </c>
      <c r="D339" s="45" t="s">
        <v>183</v>
      </c>
      <c r="E339" s="46"/>
      <c r="F339" s="47">
        <f>F340</f>
        <v>354.20000000000005</v>
      </c>
    </row>
    <row r="340" spans="1:6" s="84" customFormat="1" ht="63" x14ac:dyDescent="0.2">
      <c r="A340" s="62" t="s">
        <v>282</v>
      </c>
      <c r="B340" s="35" t="s">
        <v>8</v>
      </c>
      <c r="C340" s="35" t="s">
        <v>263</v>
      </c>
      <c r="D340" s="35" t="s">
        <v>283</v>
      </c>
      <c r="E340" s="58"/>
      <c r="F340" s="37">
        <f>F341+F343</f>
        <v>354.20000000000005</v>
      </c>
    </row>
    <row r="341" spans="1:6" s="84" customFormat="1" ht="31.5" x14ac:dyDescent="0.2">
      <c r="A341" s="38" t="s">
        <v>25</v>
      </c>
      <c r="B341" s="26" t="s">
        <v>8</v>
      </c>
      <c r="C341" s="26" t="s">
        <v>263</v>
      </c>
      <c r="D341" s="26" t="s">
        <v>283</v>
      </c>
      <c r="E341" s="52">
        <v>200</v>
      </c>
      <c r="F341" s="24">
        <f>F342</f>
        <v>144.30000000000001</v>
      </c>
    </row>
    <row r="342" spans="1:6" s="39" customFormat="1" ht="31.5" x14ac:dyDescent="0.2">
      <c r="A342" s="38" t="s">
        <v>26</v>
      </c>
      <c r="B342" s="26" t="s">
        <v>8</v>
      </c>
      <c r="C342" s="26" t="s">
        <v>263</v>
      </c>
      <c r="D342" s="26" t="s">
        <v>283</v>
      </c>
      <c r="E342" s="52">
        <v>240</v>
      </c>
      <c r="F342" s="24">
        <f>250-105.7</f>
        <v>144.30000000000001</v>
      </c>
    </row>
    <row r="343" spans="1:6" s="72" customFormat="1" ht="63" x14ac:dyDescent="0.2">
      <c r="A343" s="25" t="s">
        <v>284</v>
      </c>
      <c r="B343" s="26" t="s">
        <v>8</v>
      </c>
      <c r="C343" s="26" t="s">
        <v>263</v>
      </c>
      <c r="D343" s="26" t="s">
        <v>285</v>
      </c>
      <c r="E343" s="27"/>
      <c r="F343" s="24">
        <f>F344</f>
        <v>209.9</v>
      </c>
    </row>
    <row r="344" spans="1:6" s="23" customFormat="1" ht="33.75" customHeight="1" x14ac:dyDescent="0.2">
      <c r="A344" s="25" t="s">
        <v>286</v>
      </c>
      <c r="B344" s="26" t="s">
        <v>8</v>
      </c>
      <c r="C344" s="26" t="s">
        <v>263</v>
      </c>
      <c r="D344" s="26" t="s">
        <v>287</v>
      </c>
      <c r="E344" s="27"/>
      <c r="F344" s="24">
        <f>F345+F347</f>
        <v>209.9</v>
      </c>
    </row>
    <row r="345" spans="1:6" s="23" customFormat="1" ht="31.5" hidden="1" x14ac:dyDescent="0.2">
      <c r="A345" s="38" t="s">
        <v>25</v>
      </c>
      <c r="B345" s="26" t="s">
        <v>8</v>
      </c>
      <c r="C345" s="26" t="s">
        <v>263</v>
      </c>
      <c r="D345" s="26" t="s">
        <v>288</v>
      </c>
      <c r="E345" s="27">
        <v>200</v>
      </c>
      <c r="F345" s="24">
        <f>F346</f>
        <v>0</v>
      </c>
    </row>
    <row r="346" spans="1:6" s="23" customFormat="1" ht="31.5" hidden="1" x14ac:dyDescent="0.2">
      <c r="A346" s="38" t="s">
        <v>26</v>
      </c>
      <c r="B346" s="26" t="s">
        <v>8</v>
      </c>
      <c r="C346" s="26" t="s">
        <v>263</v>
      </c>
      <c r="D346" s="26" t="s">
        <v>288</v>
      </c>
      <c r="E346" s="27">
        <v>240</v>
      </c>
      <c r="F346" s="24"/>
    </row>
    <row r="347" spans="1:6" s="23" customFormat="1" ht="31.5" x14ac:dyDescent="0.2">
      <c r="A347" s="38" t="s">
        <v>25</v>
      </c>
      <c r="B347" s="26" t="s">
        <v>8</v>
      </c>
      <c r="C347" s="26" t="s">
        <v>263</v>
      </c>
      <c r="D347" s="26" t="s">
        <v>287</v>
      </c>
      <c r="E347" s="52">
        <v>200</v>
      </c>
      <c r="F347" s="24">
        <f>F348</f>
        <v>209.9</v>
      </c>
    </row>
    <row r="348" spans="1:6" s="23" customFormat="1" ht="31.5" x14ac:dyDescent="0.2">
      <c r="A348" s="38" t="s">
        <v>26</v>
      </c>
      <c r="B348" s="26" t="s">
        <v>8</v>
      </c>
      <c r="C348" s="26" t="s">
        <v>263</v>
      </c>
      <c r="D348" s="26" t="s">
        <v>287</v>
      </c>
      <c r="E348" s="52">
        <v>240</v>
      </c>
      <c r="F348" s="53">
        <v>209.9</v>
      </c>
    </row>
    <row r="349" spans="1:6" s="69" customFormat="1" x14ac:dyDescent="0.2">
      <c r="A349" s="28" t="s">
        <v>289</v>
      </c>
      <c r="B349" s="29" t="s">
        <v>8</v>
      </c>
      <c r="C349" s="29" t="s">
        <v>290</v>
      </c>
      <c r="D349" s="81"/>
      <c r="E349" s="85"/>
      <c r="F349" s="30">
        <f>F361+F367+F373+F350+F355+F382+F393</f>
        <v>2403</v>
      </c>
    </row>
    <row r="350" spans="1:6" s="69" customFormat="1" hidden="1" x14ac:dyDescent="0.2">
      <c r="A350" s="28" t="s">
        <v>30</v>
      </c>
      <c r="B350" s="29" t="s">
        <v>8</v>
      </c>
      <c r="C350" s="29" t="s">
        <v>290</v>
      </c>
      <c r="D350" s="29" t="s">
        <v>31</v>
      </c>
      <c r="E350" s="36" t="s">
        <v>4</v>
      </c>
      <c r="F350" s="30">
        <f>F351</f>
        <v>0</v>
      </c>
    </row>
    <row r="351" spans="1:6" s="69" customFormat="1" hidden="1" x14ac:dyDescent="0.2">
      <c r="A351" s="25" t="s">
        <v>32</v>
      </c>
      <c r="B351" s="26" t="s">
        <v>8</v>
      </c>
      <c r="C351" s="26" t="s">
        <v>290</v>
      </c>
      <c r="D351" s="26" t="s">
        <v>33</v>
      </c>
      <c r="E351" s="21"/>
      <c r="F351" s="22">
        <f>F352</f>
        <v>0</v>
      </c>
    </row>
    <row r="352" spans="1:6" s="69" customFormat="1" ht="31.5" hidden="1" x14ac:dyDescent="0.2">
      <c r="A352" s="66" t="s">
        <v>151</v>
      </c>
      <c r="B352" s="26" t="s">
        <v>8</v>
      </c>
      <c r="C352" s="26" t="s">
        <v>290</v>
      </c>
      <c r="D352" s="26" t="s">
        <v>34</v>
      </c>
      <c r="E352" s="26" t="s">
        <v>4</v>
      </c>
      <c r="F352" s="67">
        <f>F353</f>
        <v>0</v>
      </c>
    </row>
    <row r="353" spans="1:6" s="69" customFormat="1" ht="31.5" hidden="1" x14ac:dyDescent="0.2">
      <c r="A353" s="38" t="s">
        <v>25</v>
      </c>
      <c r="B353" s="26" t="s">
        <v>8</v>
      </c>
      <c r="C353" s="26" t="s">
        <v>290</v>
      </c>
      <c r="D353" s="26" t="s">
        <v>34</v>
      </c>
      <c r="E353" s="26" t="s">
        <v>35</v>
      </c>
      <c r="F353" s="67">
        <f>F354</f>
        <v>0</v>
      </c>
    </row>
    <row r="354" spans="1:6" s="69" customFormat="1" ht="31.5" hidden="1" x14ac:dyDescent="0.2">
      <c r="A354" s="38" t="s">
        <v>26</v>
      </c>
      <c r="B354" s="26" t="s">
        <v>8</v>
      </c>
      <c r="C354" s="26" t="s">
        <v>290</v>
      </c>
      <c r="D354" s="26" t="s">
        <v>34</v>
      </c>
      <c r="E354" s="26" t="s">
        <v>36</v>
      </c>
      <c r="F354" s="67"/>
    </row>
    <row r="355" spans="1:6" s="39" customFormat="1" ht="31.5" hidden="1" x14ac:dyDescent="0.2">
      <c r="A355" s="86" t="s">
        <v>72</v>
      </c>
      <c r="B355" s="29" t="s">
        <v>8</v>
      </c>
      <c r="C355" s="29" t="s">
        <v>290</v>
      </c>
      <c r="D355" s="29" t="s">
        <v>291</v>
      </c>
      <c r="E355" s="29"/>
      <c r="F355" s="61">
        <f>F356</f>
        <v>0</v>
      </c>
    </row>
    <row r="356" spans="1:6" s="69" customFormat="1" ht="31.5" hidden="1" x14ac:dyDescent="0.2">
      <c r="A356" s="38" t="s">
        <v>292</v>
      </c>
      <c r="B356" s="26" t="s">
        <v>8</v>
      </c>
      <c r="C356" s="26" t="s">
        <v>290</v>
      </c>
      <c r="D356" s="26" t="s">
        <v>293</v>
      </c>
      <c r="E356" s="26"/>
      <c r="F356" s="67">
        <f>F357</f>
        <v>0</v>
      </c>
    </row>
    <row r="357" spans="1:6" s="69" customFormat="1" ht="47.25" hidden="1" x14ac:dyDescent="0.2">
      <c r="A357" s="38" t="s">
        <v>294</v>
      </c>
      <c r="B357" s="26" t="s">
        <v>8</v>
      </c>
      <c r="C357" s="26" t="s">
        <v>290</v>
      </c>
      <c r="D357" s="26" t="s">
        <v>295</v>
      </c>
      <c r="E357" s="26"/>
      <c r="F357" s="67">
        <f>F358</f>
        <v>0</v>
      </c>
    </row>
    <row r="358" spans="1:6" s="69" customFormat="1" ht="31.5" hidden="1" x14ac:dyDescent="0.2">
      <c r="A358" s="38" t="s">
        <v>296</v>
      </c>
      <c r="B358" s="26" t="s">
        <v>8</v>
      </c>
      <c r="C358" s="26" t="s">
        <v>290</v>
      </c>
      <c r="D358" s="26" t="s">
        <v>297</v>
      </c>
      <c r="E358" s="26"/>
      <c r="F358" s="67">
        <f>F359</f>
        <v>0</v>
      </c>
    </row>
    <row r="359" spans="1:6" s="69" customFormat="1" ht="31.5" hidden="1" x14ac:dyDescent="0.2">
      <c r="A359" s="38" t="s">
        <v>25</v>
      </c>
      <c r="B359" s="26" t="s">
        <v>8</v>
      </c>
      <c r="C359" s="26" t="s">
        <v>290</v>
      </c>
      <c r="D359" s="26" t="s">
        <v>297</v>
      </c>
      <c r="E359" s="26" t="s">
        <v>35</v>
      </c>
      <c r="F359" s="67">
        <f>F360</f>
        <v>0</v>
      </c>
    </row>
    <row r="360" spans="1:6" s="69" customFormat="1" ht="31.5" hidden="1" x14ac:dyDescent="0.2">
      <c r="A360" s="38" t="s">
        <v>26</v>
      </c>
      <c r="B360" s="26" t="s">
        <v>8</v>
      </c>
      <c r="C360" s="26" t="s">
        <v>290</v>
      </c>
      <c r="D360" s="26" t="s">
        <v>297</v>
      </c>
      <c r="E360" s="26" t="s">
        <v>36</v>
      </c>
      <c r="F360" s="67"/>
    </row>
    <row r="361" spans="1:6" s="39" customFormat="1" ht="31.5" hidden="1" x14ac:dyDescent="0.2">
      <c r="A361" s="56" t="s">
        <v>64</v>
      </c>
      <c r="B361" s="13" t="s">
        <v>8</v>
      </c>
      <c r="C361" s="13" t="s">
        <v>290</v>
      </c>
      <c r="D361" s="13" t="s">
        <v>65</v>
      </c>
      <c r="E361" s="13"/>
      <c r="F361" s="87">
        <f>F362</f>
        <v>0</v>
      </c>
    </row>
    <row r="362" spans="1:6" s="69" customFormat="1" ht="31.5" hidden="1" x14ac:dyDescent="0.2">
      <c r="A362" s="38" t="s">
        <v>298</v>
      </c>
      <c r="B362" s="26" t="s">
        <v>8</v>
      </c>
      <c r="C362" s="26" t="s">
        <v>290</v>
      </c>
      <c r="D362" s="26" t="s">
        <v>299</v>
      </c>
      <c r="E362" s="26"/>
      <c r="F362" s="67">
        <f>F363</f>
        <v>0</v>
      </c>
    </row>
    <row r="363" spans="1:6" s="69" customFormat="1" ht="63" hidden="1" x14ac:dyDescent="0.2">
      <c r="A363" s="38" t="s">
        <v>300</v>
      </c>
      <c r="B363" s="26" t="s">
        <v>8</v>
      </c>
      <c r="C363" s="26" t="s">
        <v>290</v>
      </c>
      <c r="D363" s="26" t="s">
        <v>301</v>
      </c>
      <c r="E363" s="26"/>
      <c r="F363" s="67">
        <f>F364</f>
        <v>0</v>
      </c>
    </row>
    <row r="364" spans="1:6" s="69" customFormat="1" ht="51" hidden="1" customHeight="1" x14ac:dyDescent="0.2">
      <c r="A364" s="38" t="s">
        <v>302</v>
      </c>
      <c r="B364" s="26" t="s">
        <v>8</v>
      </c>
      <c r="C364" s="26" t="s">
        <v>290</v>
      </c>
      <c r="D364" s="26" t="s">
        <v>303</v>
      </c>
      <c r="E364" s="26"/>
      <c r="F364" s="67">
        <f>F365</f>
        <v>0</v>
      </c>
    </row>
    <row r="365" spans="1:6" s="69" customFormat="1" hidden="1" x14ac:dyDescent="0.2">
      <c r="A365" s="38" t="s">
        <v>50</v>
      </c>
      <c r="B365" s="26" t="s">
        <v>8</v>
      </c>
      <c r="C365" s="26" t="s">
        <v>290</v>
      </c>
      <c r="D365" s="26" t="s">
        <v>303</v>
      </c>
      <c r="E365" s="26" t="s">
        <v>180</v>
      </c>
      <c r="F365" s="67">
        <f>F366</f>
        <v>0</v>
      </c>
    </row>
    <row r="366" spans="1:6" s="69" customFormat="1" ht="47.25" hidden="1" x14ac:dyDescent="0.2">
      <c r="A366" s="25" t="s">
        <v>218</v>
      </c>
      <c r="B366" s="26" t="s">
        <v>8</v>
      </c>
      <c r="C366" s="26" t="s">
        <v>290</v>
      </c>
      <c r="D366" s="26" t="s">
        <v>303</v>
      </c>
      <c r="E366" s="26" t="s">
        <v>241</v>
      </c>
      <c r="F366" s="67"/>
    </row>
    <row r="367" spans="1:6" s="39" customFormat="1" ht="31.5" hidden="1" x14ac:dyDescent="0.2">
      <c r="A367" s="20" t="s">
        <v>72</v>
      </c>
      <c r="B367" s="13" t="s">
        <v>8</v>
      </c>
      <c r="C367" s="13" t="s">
        <v>290</v>
      </c>
      <c r="D367" s="13" t="s">
        <v>73</v>
      </c>
      <c r="E367" s="13"/>
      <c r="F367" s="88">
        <f>F368</f>
        <v>0</v>
      </c>
    </row>
    <row r="368" spans="1:6" s="69" customFormat="1" ht="31.5" hidden="1" x14ac:dyDescent="0.2">
      <c r="A368" s="25" t="s">
        <v>304</v>
      </c>
      <c r="B368" s="26" t="s">
        <v>8</v>
      </c>
      <c r="C368" s="26" t="s">
        <v>290</v>
      </c>
      <c r="D368" s="26" t="s">
        <v>305</v>
      </c>
      <c r="E368" s="26"/>
      <c r="F368" s="67">
        <f>F369</f>
        <v>0</v>
      </c>
    </row>
    <row r="369" spans="1:6" s="69" customFormat="1" ht="47.25" hidden="1" x14ac:dyDescent="0.2">
      <c r="A369" s="25" t="s">
        <v>306</v>
      </c>
      <c r="B369" s="26" t="s">
        <v>8</v>
      </c>
      <c r="C369" s="26" t="s">
        <v>290</v>
      </c>
      <c r="D369" s="26" t="s">
        <v>307</v>
      </c>
      <c r="E369" s="26"/>
      <c r="F369" s="67">
        <f>F370</f>
        <v>0</v>
      </c>
    </row>
    <row r="370" spans="1:6" s="69" customFormat="1" ht="31.5" hidden="1" x14ac:dyDescent="0.2">
      <c r="A370" s="25" t="s">
        <v>296</v>
      </c>
      <c r="B370" s="26" t="s">
        <v>8</v>
      </c>
      <c r="C370" s="26" t="s">
        <v>290</v>
      </c>
      <c r="D370" s="26" t="s">
        <v>308</v>
      </c>
      <c r="E370" s="26"/>
      <c r="F370" s="67">
        <f>F371</f>
        <v>0</v>
      </c>
    </row>
    <row r="371" spans="1:6" s="69" customFormat="1" ht="47.25" hidden="1" x14ac:dyDescent="0.2">
      <c r="A371" s="25" t="s">
        <v>309</v>
      </c>
      <c r="B371" s="26" t="s">
        <v>8</v>
      </c>
      <c r="C371" s="26" t="s">
        <v>290</v>
      </c>
      <c r="D371" s="26" t="s">
        <v>308</v>
      </c>
      <c r="E371" s="26" t="s">
        <v>146</v>
      </c>
      <c r="F371" s="67">
        <f>F372</f>
        <v>0</v>
      </c>
    </row>
    <row r="372" spans="1:6" s="69" customFormat="1" ht="47.25" hidden="1" x14ac:dyDescent="0.2">
      <c r="A372" s="25" t="s">
        <v>310</v>
      </c>
      <c r="B372" s="26" t="s">
        <v>8</v>
      </c>
      <c r="C372" s="26" t="s">
        <v>290</v>
      </c>
      <c r="D372" s="26" t="s">
        <v>308</v>
      </c>
      <c r="E372" s="26" t="s">
        <v>179</v>
      </c>
      <c r="F372" s="67"/>
    </row>
    <row r="373" spans="1:6" s="71" customFormat="1" ht="47.25" hidden="1" x14ac:dyDescent="0.2">
      <c r="A373" s="89" t="s">
        <v>311</v>
      </c>
      <c r="B373" s="45" t="s">
        <v>8</v>
      </c>
      <c r="C373" s="45" t="s">
        <v>290</v>
      </c>
      <c r="D373" s="45" t="s">
        <v>107</v>
      </c>
      <c r="E373" s="45"/>
      <c r="F373" s="87">
        <f>F374</f>
        <v>0</v>
      </c>
    </row>
    <row r="374" spans="1:6" s="69" customFormat="1" ht="31.5" hidden="1" x14ac:dyDescent="0.2">
      <c r="A374" s="38" t="s">
        <v>312</v>
      </c>
      <c r="B374" s="26" t="s">
        <v>8</v>
      </c>
      <c r="C374" s="26" t="s">
        <v>290</v>
      </c>
      <c r="D374" s="26" t="s">
        <v>313</v>
      </c>
      <c r="E374" s="26"/>
      <c r="F374" s="67">
        <f>F375</f>
        <v>0</v>
      </c>
    </row>
    <row r="375" spans="1:6" s="69" customFormat="1" ht="47.25" hidden="1" x14ac:dyDescent="0.2">
      <c r="A375" s="38" t="s">
        <v>314</v>
      </c>
      <c r="B375" s="26" t="s">
        <v>8</v>
      </c>
      <c r="C375" s="26" t="s">
        <v>290</v>
      </c>
      <c r="D375" s="26" t="s">
        <v>315</v>
      </c>
      <c r="E375" s="26"/>
      <c r="F375" s="67">
        <f>F376+F379</f>
        <v>0</v>
      </c>
    </row>
    <row r="376" spans="1:6" s="69" customFormat="1" ht="31.5" hidden="1" x14ac:dyDescent="0.2">
      <c r="A376" s="38" t="s">
        <v>316</v>
      </c>
      <c r="B376" s="26" t="s">
        <v>8</v>
      </c>
      <c r="C376" s="26" t="s">
        <v>290</v>
      </c>
      <c r="D376" s="26" t="s">
        <v>317</v>
      </c>
      <c r="E376" s="26"/>
      <c r="F376" s="67">
        <f>F377</f>
        <v>0</v>
      </c>
    </row>
    <row r="377" spans="1:6" s="69" customFormat="1" ht="31.5" hidden="1" x14ac:dyDescent="0.2">
      <c r="A377" s="38" t="s">
        <v>25</v>
      </c>
      <c r="B377" s="26" t="s">
        <v>8</v>
      </c>
      <c r="C377" s="26" t="s">
        <v>290</v>
      </c>
      <c r="D377" s="26" t="s">
        <v>317</v>
      </c>
      <c r="E377" s="26" t="s">
        <v>35</v>
      </c>
      <c r="F377" s="67">
        <f>F378</f>
        <v>0</v>
      </c>
    </row>
    <row r="378" spans="1:6" s="69" customFormat="1" ht="31.5" hidden="1" x14ac:dyDescent="0.2">
      <c r="A378" s="38" t="s">
        <v>26</v>
      </c>
      <c r="B378" s="26" t="s">
        <v>8</v>
      </c>
      <c r="C378" s="26" t="s">
        <v>290</v>
      </c>
      <c r="D378" s="26" t="s">
        <v>317</v>
      </c>
      <c r="E378" s="26" t="s">
        <v>36</v>
      </c>
      <c r="F378" s="67">
        <f>1520-1520</f>
        <v>0</v>
      </c>
    </row>
    <row r="379" spans="1:6" s="69" customFormat="1" ht="47.25" hidden="1" x14ac:dyDescent="0.2">
      <c r="A379" s="38" t="s">
        <v>318</v>
      </c>
      <c r="B379" s="26" t="s">
        <v>8</v>
      </c>
      <c r="C379" s="26" t="s">
        <v>290</v>
      </c>
      <c r="D379" s="26" t="s">
        <v>319</v>
      </c>
      <c r="E379" s="26"/>
      <c r="F379" s="67">
        <f>F380</f>
        <v>0</v>
      </c>
    </row>
    <row r="380" spans="1:6" s="69" customFormat="1" ht="31.5" hidden="1" x14ac:dyDescent="0.2">
      <c r="A380" s="38" t="s">
        <v>25</v>
      </c>
      <c r="B380" s="26" t="s">
        <v>8</v>
      </c>
      <c r="C380" s="26" t="s">
        <v>290</v>
      </c>
      <c r="D380" s="26" t="s">
        <v>319</v>
      </c>
      <c r="E380" s="26" t="s">
        <v>35</v>
      </c>
      <c r="F380" s="67">
        <f>F381</f>
        <v>0</v>
      </c>
    </row>
    <row r="381" spans="1:6" s="69" customFormat="1" ht="31.5" hidden="1" x14ac:dyDescent="0.2">
      <c r="A381" s="38" t="s">
        <v>26</v>
      </c>
      <c r="B381" s="26" t="s">
        <v>8</v>
      </c>
      <c r="C381" s="26" t="s">
        <v>290</v>
      </c>
      <c r="D381" s="26" t="s">
        <v>319</v>
      </c>
      <c r="E381" s="26" t="s">
        <v>36</v>
      </c>
      <c r="F381" s="67">
        <f>228-228</f>
        <v>0</v>
      </c>
    </row>
    <row r="382" spans="1:6" s="39" customFormat="1" ht="31.5" x14ac:dyDescent="0.2">
      <c r="A382" s="20" t="s">
        <v>320</v>
      </c>
      <c r="B382" s="13" t="s">
        <v>8</v>
      </c>
      <c r="C382" s="13" t="s">
        <v>290</v>
      </c>
      <c r="D382" s="13" t="s">
        <v>321</v>
      </c>
      <c r="E382" s="21"/>
      <c r="F382" s="22">
        <f>F383</f>
        <v>2178</v>
      </c>
    </row>
    <row r="383" spans="1:6" s="39" customFormat="1" x14ac:dyDescent="0.2">
      <c r="A383" s="25" t="s">
        <v>322</v>
      </c>
      <c r="B383" s="26" t="s">
        <v>8</v>
      </c>
      <c r="C383" s="26" t="s">
        <v>290</v>
      </c>
      <c r="D383" s="26" t="s">
        <v>323</v>
      </c>
      <c r="E383" s="27"/>
      <c r="F383" s="24">
        <f>F384+F386</f>
        <v>2178</v>
      </c>
    </row>
    <row r="384" spans="1:6" s="39" customFormat="1" ht="31.5" x14ac:dyDescent="0.2">
      <c r="A384" s="38" t="s">
        <v>25</v>
      </c>
      <c r="B384" s="26" t="s">
        <v>8</v>
      </c>
      <c r="C384" s="26" t="s">
        <v>290</v>
      </c>
      <c r="D384" s="26" t="s">
        <v>323</v>
      </c>
      <c r="E384" s="27">
        <v>200</v>
      </c>
      <c r="F384" s="24">
        <f>F385</f>
        <v>2178</v>
      </c>
    </row>
    <row r="385" spans="1:7" s="39" customFormat="1" ht="31.5" x14ac:dyDescent="0.2">
      <c r="A385" s="38" t="s">
        <v>26</v>
      </c>
      <c r="B385" s="26" t="s">
        <v>8</v>
      </c>
      <c r="C385" s="26" t="s">
        <v>290</v>
      </c>
      <c r="D385" s="26" t="s">
        <v>323</v>
      </c>
      <c r="E385" s="27">
        <v>240</v>
      </c>
      <c r="F385" s="24">
        <f>328+450+1400</f>
        <v>2178</v>
      </c>
      <c r="G385" s="267">
        <v>1400000</v>
      </c>
    </row>
    <row r="386" spans="1:7" s="39" customFormat="1" ht="31.5" hidden="1" x14ac:dyDescent="0.2">
      <c r="A386" s="25" t="s">
        <v>324</v>
      </c>
      <c r="B386" s="26" t="s">
        <v>8</v>
      </c>
      <c r="C386" s="26" t="s">
        <v>290</v>
      </c>
      <c r="D386" s="26" t="s">
        <v>325</v>
      </c>
      <c r="E386" s="27"/>
      <c r="F386" s="24">
        <f>F387+F390</f>
        <v>0</v>
      </c>
    </row>
    <row r="387" spans="1:7" s="39" customFormat="1" ht="51.75" hidden="1" customHeight="1" x14ac:dyDescent="0.2">
      <c r="A387" s="25" t="s">
        <v>326</v>
      </c>
      <c r="B387" s="26" t="s">
        <v>8</v>
      </c>
      <c r="C387" s="26" t="s">
        <v>290</v>
      </c>
      <c r="D387" s="26" t="s">
        <v>327</v>
      </c>
      <c r="E387" s="27"/>
      <c r="F387" s="24">
        <f>F388</f>
        <v>0</v>
      </c>
    </row>
    <row r="388" spans="1:7" s="39" customFormat="1" ht="31.5" hidden="1" x14ac:dyDescent="0.2">
      <c r="A388" s="38" t="s">
        <v>25</v>
      </c>
      <c r="B388" s="26" t="s">
        <v>8</v>
      </c>
      <c r="C388" s="26" t="s">
        <v>290</v>
      </c>
      <c r="D388" s="26" t="s">
        <v>327</v>
      </c>
      <c r="E388" s="27">
        <v>200</v>
      </c>
      <c r="F388" s="24">
        <f>F389</f>
        <v>0</v>
      </c>
    </row>
    <row r="389" spans="1:7" s="39" customFormat="1" ht="31.5" hidden="1" x14ac:dyDescent="0.2">
      <c r="A389" s="38" t="s">
        <v>26</v>
      </c>
      <c r="B389" s="26" t="s">
        <v>8</v>
      </c>
      <c r="C389" s="26" t="s">
        <v>290</v>
      </c>
      <c r="D389" s="26" t="s">
        <v>327</v>
      </c>
      <c r="E389" s="27">
        <v>240</v>
      </c>
      <c r="F389" s="24">
        <f>80-80</f>
        <v>0</v>
      </c>
    </row>
    <row r="390" spans="1:7" s="39" customFormat="1" ht="63" hidden="1" x14ac:dyDescent="0.2">
      <c r="A390" s="25" t="s">
        <v>328</v>
      </c>
      <c r="B390" s="26" t="s">
        <v>8</v>
      </c>
      <c r="C390" s="26" t="s">
        <v>290</v>
      </c>
      <c r="D390" s="26" t="s">
        <v>329</v>
      </c>
      <c r="E390" s="27"/>
      <c r="F390" s="24">
        <f>F391</f>
        <v>0</v>
      </c>
    </row>
    <row r="391" spans="1:7" s="39" customFormat="1" ht="31.5" hidden="1" x14ac:dyDescent="0.2">
      <c r="A391" s="38" t="s">
        <v>25</v>
      </c>
      <c r="B391" s="26" t="s">
        <v>8</v>
      </c>
      <c r="C391" s="26" t="s">
        <v>290</v>
      </c>
      <c r="D391" s="26" t="s">
        <v>329</v>
      </c>
      <c r="E391" s="27">
        <v>200</v>
      </c>
      <c r="F391" s="24">
        <f>F392</f>
        <v>0</v>
      </c>
    </row>
    <row r="392" spans="1:7" s="39" customFormat="1" ht="31.5" hidden="1" x14ac:dyDescent="0.2">
      <c r="A392" s="38" t="s">
        <v>26</v>
      </c>
      <c r="B392" s="26" t="s">
        <v>8</v>
      </c>
      <c r="C392" s="26" t="s">
        <v>290</v>
      </c>
      <c r="D392" s="26" t="s">
        <v>329</v>
      </c>
      <c r="E392" s="27">
        <v>240</v>
      </c>
      <c r="F392" s="24">
        <f>12-12</f>
        <v>0</v>
      </c>
    </row>
    <row r="393" spans="1:7" s="23" customFormat="1" x14ac:dyDescent="0.2">
      <c r="A393" s="20" t="s">
        <v>182</v>
      </c>
      <c r="B393" s="13" t="s">
        <v>8</v>
      </c>
      <c r="C393" s="13" t="s">
        <v>290</v>
      </c>
      <c r="D393" s="13" t="s">
        <v>183</v>
      </c>
      <c r="E393" s="21"/>
      <c r="F393" s="22">
        <f>F394+F399</f>
        <v>225</v>
      </c>
    </row>
    <row r="394" spans="1:7" s="23" customFormat="1" ht="47.25" x14ac:dyDescent="0.2">
      <c r="A394" s="57" t="s">
        <v>330</v>
      </c>
      <c r="B394" s="35" t="s">
        <v>8</v>
      </c>
      <c r="C394" s="35" t="s">
        <v>290</v>
      </c>
      <c r="D394" s="35" t="s">
        <v>261</v>
      </c>
      <c r="E394" s="58"/>
      <c r="F394" s="37">
        <f>F395</f>
        <v>160</v>
      </c>
    </row>
    <row r="395" spans="1:7" s="54" customFormat="1" ht="48.75" customHeight="1" x14ac:dyDescent="0.2">
      <c r="A395" s="77" t="s">
        <v>331</v>
      </c>
      <c r="B395" s="26" t="s">
        <v>8</v>
      </c>
      <c r="C395" s="26" t="s">
        <v>290</v>
      </c>
      <c r="D395" s="51" t="s">
        <v>332</v>
      </c>
      <c r="E395" s="75"/>
      <c r="F395" s="76">
        <f>F396</f>
        <v>160</v>
      </c>
    </row>
    <row r="396" spans="1:7" s="23" customFormat="1" x14ac:dyDescent="0.2">
      <c r="A396" s="38" t="s">
        <v>50</v>
      </c>
      <c r="B396" s="26" t="s">
        <v>8</v>
      </c>
      <c r="C396" s="26" t="s">
        <v>290</v>
      </c>
      <c r="D396" s="26" t="s">
        <v>332</v>
      </c>
      <c r="E396" s="27">
        <v>800</v>
      </c>
      <c r="F396" s="24">
        <f>F397</f>
        <v>160</v>
      </c>
    </row>
    <row r="397" spans="1:7" s="23" customFormat="1" x14ac:dyDescent="0.2">
      <c r="A397" s="38" t="s">
        <v>53</v>
      </c>
      <c r="B397" s="26" t="s">
        <v>8</v>
      </c>
      <c r="C397" s="26" t="s">
        <v>290</v>
      </c>
      <c r="D397" s="26" t="s">
        <v>332</v>
      </c>
      <c r="E397" s="27">
        <v>870</v>
      </c>
      <c r="F397" s="24">
        <v>160</v>
      </c>
    </row>
    <row r="398" spans="1:7" s="23" customFormat="1" ht="31.5" hidden="1" x14ac:dyDescent="0.2">
      <c r="A398" s="56" t="s">
        <v>333</v>
      </c>
      <c r="B398" s="13" t="s">
        <v>8</v>
      </c>
      <c r="C398" s="13" t="s">
        <v>290</v>
      </c>
      <c r="D398" s="13" t="s">
        <v>334</v>
      </c>
      <c r="E398" s="21"/>
      <c r="F398" s="22">
        <f>F404</f>
        <v>0</v>
      </c>
    </row>
    <row r="399" spans="1:7" s="69" customFormat="1" ht="31.5" x14ac:dyDescent="0.2">
      <c r="A399" s="57" t="s">
        <v>333</v>
      </c>
      <c r="B399" s="35" t="s">
        <v>8</v>
      </c>
      <c r="C399" s="35" t="s">
        <v>290</v>
      </c>
      <c r="D399" s="35" t="s">
        <v>334</v>
      </c>
      <c r="E399" s="58"/>
      <c r="F399" s="37">
        <f>F402+F400</f>
        <v>65</v>
      </c>
    </row>
    <row r="400" spans="1:7" s="69" customFormat="1" ht="31.5" x14ac:dyDescent="0.2">
      <c r="A400" s="25" t="s">
        <v>145</v>
      </c>
      <c r="B400" s="26" t="s">
        <v>8</v>
      </c>
      <c r="C400" s="26" t="s">
        <v>290</v>
      </c>
      <c r="D400" s="26" t="s">
        <v>334</v>
      </c>
      <c r="E400" s="27">
        <v>600</v>
      </c>
      <c r="F400" s="24">
        <f>F401</f>
        <v>40</v>
      </c>
    </row>
    <row r="401" spans="1:6" s="69" customFormat="1" x14ac:dyDescent="0.2">
      <c r="A401" s="25" t="s">
        <v>176</v>
      </c>
      <c r="B401" s="26" t="s">
        <v>8</v>
      </c>
      <c r="C401" s="26" t="s">
        <v>290</v>
      </c>
      <c r="D401" s="26" t="s">
        <v>334</v>
      </c>
      <c r="E401" s="27">
        <v>620</v>
      </c>
      <c r="F401" s="24">
        <v>40</v>
      </c>
    </row>
    <row r="402" spans="1:6" s="69" customFormat="1" x14ac:dyDescent="0.2">
      <c r="A402" s="25" t="s">
        <v>50</v>
      </c>
      <c r="B402" s="26" t="s">
        <v>8</v>
      </c>
      <c r="C402" s="26" t="s">
        <v>290</v>
      </c>
      <c r="D402" s="26" t="s">
        <v>334</v>
      </c>
      <c r="E402" s="27">
        <v>800</v>
      </c>
      <c r="F402" s="24">
        <f>F403</f>
        <v>25</v>
      </c>
    </row>
    <row r="403" spans="1:6" s="69" customFormat="1" x14ac:dyDescent="0.2">
      <c r="A403" s="33" t="s">
        <v>53</v>
      </c>
      <c r="B403" s="26" t="s">
        <v>8</v>
      </c>
      <c r="C403" s="26" t="s">
        <v>290</v>
      </c>
      <c r="D403" s="26" t="s">
        <v>334</v>
      </c>
      <c r="E403" s="27">
        <v>870</v>
      </c>
      <c r="F403" s="24">
        <f>65-40</f>
        <v>25</v>
      </c>
    </row>
    <row r="404" spans="1:6" s="54" customFormat="1" ht="47.25" hidden="1" x14ac:dyDescent="0.2">
      <c r="A404" s="50" t="s">
        <v>335</v>
      </c>
      <c r="B404" s="26" t="s">
        <v>8</v>
      </c>
      <c r="C404" s="26" t="s">
        <v>290</v>
      </c>
      <c r="D404" s="51" t="s">
        <v>198</v>
      </c>
      <c r="E404" s="46"/>
      <c r="F404" s="53">
        <f>F405</f>
        <v>0</v>
      </c>
    </row>
    <row r="405" spans="1:6" s="39" customFormat="1" ht="47.25" hidden="1" x14ac:dyDescent="0.2">
      <c r="A405" s="25" t="s">
        <v>309</v>
      </c>
      <c r="B405" s="26" t="s">
        <v>8</v>
      </c>
      <c r="C405" s="26" t="s">
        <v>290</v>
      </c>
      <c r="D405" s="26" t="s">
        <v>198</v>
      </c>
      <c r="E405" s="27">
        <v>600</v>
      </c>
      <c r="F405" s="24">
        <f>F406</f>
        <v>0</v>
      </c>
    </row>
    <row r="406" spans="1:6" s="39" customFormat="1" ht="39" hidden="1" customHeight="1" x14ac:dyDescent="0.2">
      <c r="A406" s="25" t="s">
        <v>310</v>
      </c>
      <c r="B406" s="26" t="s">
        <v>8</v>
      </c>
      <c r="C406" s="26" t="s">
        <v>290</v>
      </c>
      <c r="D406" s="26" t="s">
        <v>198</v>
      </c>
      <c r="E406" s="27">
        <v>630</v>
      </c>
      <c r="F406" s="24"/>
    </row>
    <row r="407" spans="1:6" s="69" customFormat="1" x14ac:dyDescent="0.2">
      <c r="A407" s="20" t="s">
        <v>336</v>
      </c>
      <c r="B407" s="13" t="s">
        <v>8</v>
      </c>
      <c r="C407" s="13" t="s">
        <v>337</v>
      </c>
      <c r="D407" s="13"/>
      <c r="E407" s="27"/>
      <c r="F407" s="22">
        <f>F408+F415+F476</f>
        <v>10660.8</v>
      </c>
    </row>
    <row r="408" spans="1:6" s="78" customFormat="1" hidden="1" x14ac:dyDescent="0.2">
      <c r="A408" s="90" t="s">
        <v>338</v>
      </c>
      <c r="B408" s="91" t="s">
        <v>8</v>
      </c>
      <c r="C408" s="91" t="s">
        <v>339</v>
      </c>
      <c r="D408" s="91"/>
      <c r="E408" s="91"/>
      <c r="F408" s="92">
        <f t="shared" ref="F408:F413" si="0">F409</f>
        <v>0</v>
      </c>
    </row>
    <row r="409" spans="1:6" s="78" customFormat="1" ht="47.25" hidden="1" x14ac:dyDescent="0.2">
      <c r="A409" s="93" t="s">
        <v>106</v>
      </c>
      <c r="B409" s="45" t="s">
        <v>8</v>
      </c>
      <c r="C409" s="45" t="s">
        <v>339</v>
      </c>
      <c r="D409" s="46" t="s">
        <v>107</v>
      </c>
      <c r="E409" s="46"/>
      <c r="F409" s="94">
        <f t="shared" si="0"/>
        <v>0</v>
      </c>
    </row>
    <row r="410" spans="1:6" s="78" customFormat="1" ht="33.6" hidden="1" customHeight="1" x14ac:dyDescent="0.2">
      <c r="A410" s="95" t="s">
        <v>340</v>
      </c>
      <c r="B410" s="51" t="s">
        <v>8</v>
      </c>
      <c r="C410" s="51" t="s">
        <v>339</v>
      </c>
      <c r="D410" s="52" t="s">
        <v>341</v>
      </c>
      <c r="E410" s="52"/>
      <c r="F410" s="96">
        <f t="shared" si="0"/>
        <v>0</v>
      </c>
    </row>
    <row r="411" spans="1:6" s="78" customFormat="1" ht="47.25" hidden="1" x14ac:dyDescent="0.2">
      <c r="A411" s="73" t="s">
        <v>342</v>
      </c>
      <c r="B411" s="74" t="s">
        <v>8</v>
      </c>
      <c r="C411" s="74" t="s">
        <v>339</v>
      </c>
      <c r="D411" s="52" t="s">
        <v>343</v>
      </c>
      <c r="E411" s="52"/>
      <c r="F411" s="96">
        <f t="shared" si="0"/>
        <v>0</v>
      </c>
    </row>
    <row r="412" spans="1:6" s="78" customFormat="1" ht="31.5" hidden="1" customHeight="1" x14ac:dyDescent="0.2">
      <c r="A412" s="95" t="s">
        <v>344</v>
      </c>
      <c r="B412" s="74" t="s">
        <v>8</v>
      </c>
      <c r="C412" s="74" t="s">
        <v>339</v>
      </c>
      <c r="D412" s="52" t="s">
        <v>345</v>
      </c>
      <c r="E412" s="75"/>
      <c r="F412" s="97">
        <f t="shared" si="0"/>
        <v>0</v>
      </c>
    </row>
    <row r="413" spans="1:6" s="69" customFormat="1" hidden="1" x14ac:dyDescent="0.2">
      <c r="A413" s="31" t="s">
        <v>50</v>
      </c>
      <c r="B413" s="26" t="s">
        <v>8</v>
      </c>
      <c r="C413" s="26" t="s">
        <v>339</v>
      </c>
      <c r="D413" s="27" t="s">
        <v>345</v>
      </c>
      <c r="E413" s="26" t="s">
        <v>180</v>
      </c>
      <c r="F413" s="64">
        <f t="shared" si="0"/>
        <v>0</v>
      </c>
    </row>
    <row r="414" spans="1:6" s="69" customFormat="1" hidden="1" x14ac:dyDescent="0.2">
      <c r="A414" s="31" t="s">
        <v>53</v>
      </c>
      <c r="B414" s="26" t="s">
        <v>8</v>
      </c>
      <c r="C414" s="26" t="s">
        <v>339</v>
      </c>
      <c r="D414" s="27" t="s">
        <v>345</v>
      </c>
      <c r="E414" s="26" t="s">
        <v>256</v>
      </c>
      <c r="F414" s="64">
        <v>0</v>
      </c>
    </row>
    <row r="415" spans="1:6" s="39" customFormat="1" x14ac:dyDescent="0.2">
      <c r="A415" s="98" t="s">
        <v>346</v>
      </c>
      <c r="B415" s="29" t="s">
        <v>8</v>
      </c>
      <c r="C415" s="29" t="s">
        <v>347</v>
      </c>
      <c r="D415" s="29"/>
      <c r="E415" s="36"/>
      <c r="F415" s="30">
        <f>F416+F423+F430+F436+F440+F460</f>
        <v>8461</v>
      </c>
    </row>
    <row r="416" spans="1:6" s="39" customFormat="1" x14ac:dyDescent="0.2">
      <c r="A416" s="20" t="s">
        <v>30</v>
      </c>
      <c r="B416" s="13" t="s">
        <v>8</v>
      </c>
      <c r="C416" s="13" t="s">
        <v>347</v>
      </c>
      <c r="D416" s="13" t="s">
        <v>149</v>
      </c>
      <c r="E416" s="21" t="s">
        <v>4</v>
      </c>
      <c r="F416" s="22">
        <f>F417</f>
        <v>120.9</v>
      </c>
    </row>
    <row r="417" spans="1:6" s="39" customFormat="1" x14ac:dyDescent="0.2">
      <c r="A417" s="25" t="s">
        <v>32</v>
      </c>
      <c r="B417" s="26" t="s">
        <v>8</v>
      </c>
      <c r="C417" s="26" t="s">
        <v>347</v>
      </c>
      <c r="D417" s="26" t="s">
        <v>150</v>
      </c>
      <c r="E417" s="21"/>
      <c r="F417" s="24">
        <f>F418</f>
        <v>120.9</v>
      </c>
    </row>
    <row r="418" spans="1:6" s="39" customFormat="1" ht="47.25" x14ac:dyDescent="0.2">
      <c r="A418" s="66" t="s">
        <v>264</v>
      </c>
      <c r="B418" s="26" t="s">
        <v>8</v>
      </c>
      <c r="C418" s="26" t="s">
        <v>347</v>
      </c>
      <c r="D418" s="26" t="s">
        <v>348</v>
      </c>
      <c r="E418" s="26" t="s">
        <v>4</v>
      </c>
      <c r="F418" s="67">
        <f>F419+F421</f>
        <v>120.9</v>
      </c>
    </row>
    <row r="419" spans="1:6" s="39" customFormat="1" ht="31.5" hidden="1" customHeight="1" x14ac:dyDescent="0.2">
      <c r="A419" s="38" t="s">
        <v>25</v>
      </c>
      <c r="B419" s="26" t="s">
        <v>8</v>
      </c>
      <c r="C419" s="26" t="s">
        <v>129</v>
      </c>
      <c r="D419" s="26" t="s">
        <v>152</v>
      </c>
      <c r="E419" s="26" t="s">
        <v>35</v>
      </c>
      <c r="F419" s="67">
        <f>F420</f>
        <v>0</v>
      </c>
    </row>
    <row r="420" spans="1:6" s="39" customFormat="1" ht="31.5" hidden="1" customHeight="1" x14ac:dyDescent="0.2">
      <c r="A420" s="38" t="s">
        <v>26</v>
      </c>
      <c r="B420" s="26" t="s">
        <v>8</v>
      </c>
      <c r="C420" s="26" t="s">
        <v>129</v>
      </c>
      <c r="D420" s="26" t="s">
        <v>152</v>
      </c>
      <c r="E420" s="26" t="s">
        <v>36</v>
      </c>
      <c r="F420" s="67"/>
    </row>
    <row r="421" spans="1:6" s="39" customFormat="1" ht="31.5" x14ac:dyDescent="0.2">
      <c r="A421" s="38" t="s">
        <v>25</v>
      </c>
      <c r="B421" s="26" t="s">
        <v>8</v>
      </c>
      <c r="C421" s="26" t="s">
        <v>347</v>
      </c>
      <c r="D421" s="26" t="s">
        <v>348</v>
      </c>
      <c r="E421" s="26" t="s">
        <v>35</v>
      </c>
      <c r="F421" s="67">
        <f>F422</f>
        <v>120.9</v>
      </c>
    </row>
    <row r="422" spans="1:6" s="39" customFormat="1" ht="31.5" x14ac:dyDescent="0.2">
      <c r="A422" s="38" t="s">
        <v>26</v>
      </c>
      <c r="B422" s="26" t="s">
        <v>8</v>
      </c>
      <c r="C422" s="26" t="s">
        <v>347</v>
      </c>
      <c r="D422" s="26" t="s">
        <v>348</v>
      </c>
      <c r="E422" s="26" t="s">
        <v>36</v>
      </c>
      <c r="F422" s="67">
        <v>120.9</v>
      </c>
    </row>
    <row r="423" spans="1:6" s="39" customFormat="1" ht="31.5" hidden="1" x14ac:dyDescent="0.2">
      <c r="A423" s="99" t="s">
        <v>349</v>
      </c>
      <c r="B423" s="13" t="s">
        <v>8</v>
      </c>
      <c r="C423" s="13" t="s">
        <v>347</v>
      </c>
      <c r="D423" s="13" t="s">
        <v>350</v>
      </c>
      <c r="E423" s="21"/>
      <c r="F423" s="22">
        <f>F424</f>
        <v>0</v>
      </c>
    </row>
    <row r="424" spans="1:6" s="39" customFormat="1" ht="47.25" hidden="1" x14ac:dyDescent="0.2">
      <c r="A424" s="100" t="s">
        <v>351</v>
      </c>
      <c r="B424" s="26" t="s">
        <v>8</v>
      </c>
      <c r="C424" s="26" t="s">
        <v>347</v>
      </c>
      <c r="D424" s="26" t="s">
        <v>352</v>
      </c>
      <c r="E424" s="27"/>
      <c r="F424" s="24">
        <f>F425</f>
        <v>0</v>
      </c>
    </row>
    <row r="425" spans="1:6" s="39" customFormat="1" ht="78.75" hidden="1" x14ac:dyDescent="0.2">
      <c r="A425" s="100" t="s">
        <v>353</v>
      </c>
      <c r="B425" s="26" t="s">
        <v>8</v>
      </c>
      <c r="C425" s="26" t="s">
        <v>347</v>
      </c>
      <c r="D425" s="26" t="s">
        <v>354</v>
      </c>
      <c r="E425" s="27"/>
      <c r="F425" s="24">
        <f>F426</f>
        <v>0</v>
      </c>
    </row>
    <row r="426" spans="1:6" s="23" customFormat="1" ht="63" hidden="1" x14ac:dyDescent="0.2">
      <c r="A426" s="100" t="s">
        <v>355</v>
      </c>
      <c r="B426" s="26" t="s">
        <v>8</v>
      </c>
      <c r="C426" s="26" t="s">
        <v>347</v>
      </c>
      <c r="D426" s="26" t="s">
        <v>356</v>
      </c>
      <c r="E426" s="27"/>
      <c r="F426" s="24">
        <f>F427</f>
        <v>0</v>
      </c>
    </row>
    <row r="427" spans="1:6" s="39" customFormat="1" ht="31.5" hidden="1" x14ac:dyDescent="0.2">
      <c r="A427" s="100" t="s">
        <v>357</v>
      </c>
      <c r="B427" s="26" t="s">
        <v>8</v>
      </c>
      <c r="C427" s="26" t="s">
        <v>347</v>
      </c>
      <c r="D427" s="26" t="s">
        <v>356</v>
      </c>
      <c r="E427" s="27">
        <v>400</v>
      </c>
      <c r="F427" s="24">
        <f>F428</f>
        <v>0</v>
      </c>
    </row>
    <row r="428" spans="1:6" s="39" customFormat="1" hidden="1" x14ac:dyDescent="0.2">
      <c r="A428" s="100" t="s">
        <v>358</v>
      </c>
      <c r="B428" s="26" t="s">
        <v>8</v>
      </c>
      <c r="C428" s="26" t="s">
        <v>347</v>
      </c>
      <c r="D428" s="26" t="s">
        <v>356</v>
      </c>
      <c r="E428" s="27">
        <v>410</v>
      </c>
      <c r="F428" s="24"/>
    </row>
    <row r="429" spans="1:6" s="39" customFormat="1" ht="30" hidden="1" x14ac:dyDescent="0.2">
      <c r="A429" s="101" t="s">
        <v>359</v>
      </c>
      <c r="B429" s="102" t="s">
        <v>8</v>
      </c>
      <c r="C429" s="102" t="s">
        <v>347</v>
      </c>
      <c r="D429" s="102" t="s">
        <v>356</v>
      </c>
      <c r="E429" s="103">
        <v>410</v>
      </c>
      <c r="F429" s="104"/>
    </row>
    <row r="430" spans="1:6" s="23" customFormat="1" ht="47.25" x14ac:dyDescent="0.2">
      <c r="A430" s="12" t="s">
        <v>360</v>
      </c>
      <c r="B430" s="13" t="s">
        <v>8</v>
      </c>
      <c r="C430" s="13" t="s">
        <v>347</v>
      </c>
      <c r="D430" s="13" t="s">
        <v>361</v>
      </c>
      <c r="E430" s="13"/>
      <c r="F430" s="88">
        <f>F431</f>
        <v>2400.4</v>
      </c>
    </row>
    <row r="431" spans="1:6" s="3" customFormat="1" ht="31.5" x14ac:dyDescent="0.2">
      <c r="A431" s="31" t="s">
        <v>362</v>
      </c>
      <c r="B431" s="26" t="s">
        <v>8</v>
      </c>
      <c r="C431" s="26" t="s">
        <v>347</v>
      </c>
      <c r="D431" s="26" t="s">
        <v>363</v>
      </c>
      <c r="E431" s="26"/>
      <c r="F431" s="67">
        <f>F432</f>
        <v>2400.4</v>
      </c>
    </row>
    <row r="432" spans="1:6" s="3" customFormat="1" ht="47.25" x14ac:dyDescent="0.2">
      <c r="A432" s="31" t="s">
        <v>364</v>
      </c>
      <c r="B432" s="26" t="s">
        <v>8</v>
      </c>
      <c r="C432" s="26" t="s">
        <v>347</v>
      </c>
      <c r="D432" s="26" t="s">
        <v>365</v>
      </c>
      <c r="E432" s="26"/>
      <c r="F432" s="67">
        <f>F433</f>
        <v>2400.4</v>
      </c>
    </row>
    <row r="433" spans="1:7" s="3" customFormat="1" ht="63" x14ac:dyDescent="0.2">
      <c r="A433" s="31" t="s">
        <v>366</v>
      </c>
      <c r="B433" s="26" t="s">
        <v>8</v>
      </c>
      <c r="C433" s="26" t="s">
        <v>347</v>
      </c>
      <c r="D433" s="26" t="s">
        <v>367</v>
      </c>
      <c r="E433" s="26"/>
      <c r="F433" s="67">
        <f>F434</f>
        <v>2400.4</v>
      </c>
    </row>
    <row r="434" spans="1:7" s="3" customFormat="1" ht="31.5" x14ac:dyDescent="0.2">
      <c r="A434" s="38" t="s">
        <v>25</v>
      </c>
      <c r="B434" s="26" t="s">
        <v>8</v>
      </c>
      <c r="C434" s="26" t="s">
        <v>347</v>
      </c>
      <c r="D434" s="26" t="s">
        <v>367</v>
      </c>
      <c r="E434" s="26" t="s">
        <v>35</v>
      </c>
      <c r="F434" s="67">
        <f>F435</f>
        <v>2400.4</v>
      </c>
    </row>
    <row r="435" spans="1:7" s="3" customFormat="1" ht="31.5" x14ac:dyDescent="0.2">
      <c r="A435" s="38" t="s">
        <v>26</v>
      </c>
      <c r="B435" s="26" t="s">
        <v>8</v>
      </c>
      <c r="C435" s="26" t="s">
        <v>347</v>
      </c>
      <c r="D435" s="26" t="s">
        <v>367</v>
      </c>
      <c r="E435" s="26" t="s">
        <v>36</v>
      </c>
      <c r="F435" s="67">
        <v>2400.4</v>
      </c>
    </row>
    <row r="436" spans="1:7" s="54" customFormat="1" ht="47.25" x14ac:dyDescent="0.2">
      <c r="A436" s="93" t="s">
        <v>213</v>
      </c>
      <c r="B436" s="45" t="s">
        <v>8</v>
      </c>
      <c r="C436" s="45" t="s">
        <v>347</v>
      </c>
      <c r="D436" s="45" t="s">
        <v>214</v>
      </c>
      <c r="E436" s="45"/>
      <c r="F436" s="87">
        <f>F437</f>
        <v>85.2</v>
      </c>
    </row>
    <row r="437" spans="1:7" s="3" customFormat="1" ht="47.25" x14ac:dyDescent="0.2">
      <c r="A437" s="31" t="s">
        <v>215</v>
      </c>
      <c r="B437" s="26" t="s">
        <v>8</v>
      </c>
      <c r="C437" s="26" t="s">
        <v>347</v>
      </c>
      <c r="D437" s="26" t="s">
        <v>216</v>
      </c>
      <c r="E437" s="26"/>
      <c r="F437" s="67">
        <f>F438</f>
        <v>85.2</v>
      </c>
    </row>
    <row r="438" spans="1:7" s="3" customFormat="1" ht="31.5" x14ac:dyDescent="0.2">
      <c r="A438" s="38" t="s">
        <v>25</v>
      </c>
      <c r="B438" s="26" t="s">
        <v>8</v>
      </c>
      <c r="C438" s="26" t="s">
        <v>347</v>
      </c>
      <c r="D438" s="26" t="s">
        <v>216</v>
      </c>
      <c r="E438" s="26" t="s">
        <v>35</v>
      </c>
      <c r="F438" s="67">
        <f>F439</f>
        <v>85.2</v>
      </c>
    </row>
    <row r="439" spans="1:7" s="3" customFormat="1" ht="31.5" x14ac:dyDescent="0.2">
      <c r="A439" s="38" t="s">
        <v>26</v>
      </c>
      <c r="B439" s="26" t="s">
        <v>8</v>
      </c>
      <c r="C439" s="26" t="s">
        <v>347</v>
      </c>
      <c r="D439" s="26" t="s">
        <v>216</v>
      </c>
      <c r="E439" s="26" t="s">
        <v>36</v>
      </c>
      <c r="F439" s="67">
        <v>85.2</v>
      </c>
    </row>
    <row r="440" spans="1:7" s="39" customFormat="1" x14ac:dyDescent="0.2">
      <c r="A440" s="99" t="s">
        <v>368</v>
      </c>
      <c r="B440" s="13" t="s">
        <v>8</v>
      </c>
      <c r="C440" s="13" t="s">
        <v>347</v>
      </c>
      <c r="D440" s="13" t="s">
        <v>369</v>
      </c>
      <c r="E440" s="21"/>
      <c r="F440" s="22">
        <f>F441+F453</f>
        <v>5200</v>
      </c>
    </row>
    <row r="441" spans="1:7" s="39" customFormat="1" x14ac:dyDescent="0.2">
      <c r="A441" s="100" t="s">
        <v>370</v>
      </c>
      <c r="B441" s="26" t="s">
        <v>8</v>
      </c>
      <c r="C441" s="26" t="s">
        <v>347</v>
      </c>
      <c r="D441" s="26" t="s">
        <v>371</v>
      </c>
      <c r="E441" s="27"/>
      <c r="F441" s="24">
        <f>F443+F445</f>
        <v>5200</v>
      </c>
    </row>
    <row r="442" spans="1:7" s="39" customFormat="1" hidden="1" x14ac:dyDescent="0.2">
      <c r="A442" s="100" t="s">
        <v>372</v>
      </c>
      <c r="B442" s="26" t="s">
        <v>8</v>
      </c>
      <c r="C442" s="26" t="s">
        <v>347</v>
      </c>
      <c r="D442" s="26" t="s">
        <v>373</v>
      </c>
      <c r="E442" s="27"/>
      <c r="F442" s="24">
        <v>0</v>
      </c>
    </row>
    <row r="443" spans="1:7" s="39" customFormat="1" ht="31.5" x14ac:dyDescent="0.2">
      <c r="A443" s="38" t="s">
        <v>25</v>
      </c>
      <c r="B443" s="26" t="s">
        <v>8</v>
      </c>
      <c r="C443" s="26" t="s">
        <v>347</v>
      </c>
      <c r="D443" s="26" t="s">
        <v>374</v>
      </c>
      <c r="E443" s="27">
        <v>200</v>
      </c>
      <c r="F443" s="24">
        <f>F444</f>
        <v>3850</v>
      </c>
    </row>
    <row r="444" spans="1:7" s="39" customFormat="1" ht="31.5" x14ac:dyDescent="0.2">
      <c r="A444" s="38" t="s">
        <v>26</v>
      </c>
      <c r="B444" s="26" t="s">
        <v>8</v>
      </c>
      <c r="C444" s="26" t="s">
        <v>347</v>
      </c>
      <c r="D444" s="26" t="s">
        <v>374</v>
      </c>
      <c r="E444" s="27">
        <v>240</v>
      </c>
      <c r="F444" s="24">
        <f>700+150+3000</f>
        <v>3850</v>
      </c>
      <c r="G444" s="39">
        <v>3000</v>
      </c>
    </row>
    <row r="445" spans="1:7" s="39" customFormat="1" x14ac:dyDescent="0.2">
      <c r="A445" s="38" t="s">
        <v>50</v>
      </c>
      <c r="B445" s="26" t="s">
        <v>8</v>
      </c>
      <c r="C445" s="26" t="s">
        <v>347</v>
      </c>
      <c r="D445" s="26" t="s">
        <v>374</v>
      </c>
      <c r="E445" s="52">
        <v>800</v>
      </c>
      <c r="F445" s="24">
        <f>F446+F447</f>
        <v>1350</v>
      </c>
    </row>
    <row r="446" spans="1:7" s="71" customFormat="1" ht="47.25" x14ac:dyDescent="0.2">
      <c r="A446" s="77" t="s">
        <v>218</v>
      </c>
      <c r="B446" s="51" t="s">
        <v>8</v>
      </c>
      <c r="C446" s="51" t="s">
        <v>347</v>
      </c>
      <c r="D446" s="51" t="s">
        <v>374</v>
      </c>
      <c r="E446" s="52">
        <v>810</v>
      </c>
      <c r="F446" s="53">
        <f>300+200</f>
        <v>500</v>
      </c>
    </row>
    <row r="447" spans="1:7" s="39" customFormat="1" x14ac:dyDescent="0.2">
      <c r="A447" s="38" t="s">
        <v>53</v>
      </c>
      <c r="B447" s="26" t="s">
        <v>8</v>
      </c>
      <c r="C447" s="26" t="s">
        <v>347</v>
      </c>
      <c r="D447" s="26" t="s">
        <v>374</v>
      </c>
      <c r="E447" s="52">
        <v>870</v>
      </c>
      <c r="F447" s="24">
        <v>850</v>
      </c>
    </row>
    <row r="448" spans="1:7" s="39" customFormat="1" hidden="1" x14ac:dyDescent="0.2">
      <c r="A448" s="38" t="s">
        <v>50</v>
      </c>
      <c r="B448" s="26" t="s">
        <v>8</v>
      </c>
      <c r="C448" s="26" t="s">
        <v>347</v>
      </c>
      <c r="D448" s="26" t="s">
        <v>374</v>
      </c>
      <c r="E448" s="27">
        <v>800</v>
      </c>
      <c r="F448" s="24">
        <f>F449</f>
        <v>0</v>
      </c>
    </row>
    <row r="449" spans="1:6" s="39" customFormat="1" hidden="1" x14ac:dyDescent="0.2">
      <c r="A449" s="38" t="s">
        <v>53</v>
      </c>
      <c r="B449" s="26" t="s">
        <v>8</v>
      </c>
      <c r="C449" s="26" t="s">
        <v>347</v>
      </c>
      <c r="D449" s="26" t="s">
        <v>374</v>
      </c>
      <c r="E449" s="27">
        <v>870</v>
      </c>
      <c r="F449" s="24"/>
    </row>
    <row r="450" spans="1:6" s="39" customFormat="1" ht="31.5" hidden="1" x14ac:dyDescent="0.2">
      <c r="A450" s="100" t="s">
        <v>375</v>
      </c>
      <c r="B450" s="26" t="s">
        <v>8</v>
      </c>
      <c r="C450" s="26" t="s">
        <v>347</v>
      </c>
      <c r="D450" s="26" t="s">
        <v>376</v>
      </c>
      <c r="E450" s="27"/>
      <c r="F450" s="24">
        <f>F451</f>
        <v>0</v>
      </c>
    </row>
    <row r="451" spans="1:6" s="39" customFormat="1" ht="31.5" hidden="1" x14ac:dyDescent="0.2">
      <c r="A451" s="38" t="s">
        <v>25</v>
      </c>
      <c r="B451" s="26" t="s">
        <v>8</v>
      </c>
      <c r="C451" s="26" t="s">
        <v>347</v>
      </c>
      <c r="D451" s="26" t="s">
        <v>376</v>
      </c>
      <c r="E451" s="27">
        <v>200</v>
      </c>
      <c r="F451" s="24">
        <f>F452</f>
        <v>0</v>
      </c>
    </row>
    <row r="452" spans="1:6" s="39" customFormat="1" ht="31.5" hidden="1" x14ac:dyDescent="0.2">
      <c r="A452" s="38" t="s">
        <v>26</v>
      </c>
      <c r="B452" s="26" t="s">
        <v>8</v>
      </c>
      <c r="C452" s="26" t="s">
        <v>347</v>
      </c>
      <c r="D452" s="26" t="s">
        <v>376</v>
      </c>
      <c r="E452" s="27">
        <v>240</v>
      </c>
      <c r="F452" s="24"/>
    </row>
    <row r="453" spans="1:6" s="39" customFormat="1" ht="31.5" hidden="1" x14ac:dyDescent="0.2">
      <c r="A453" s="100" t="s">
        <v>377</v>
      </c>
      <c r="B453" s="26" t="s">
        <v>8</v>
      </c>
      <c r="C453" s="26" t="s">
        <v>347</v>
      </c>
      <c r="D453" s="26" t="s">
        <v>378</v>
      </c>
      <c r="E453" s="27"/>
      <c r="F453" s="24">
        <f>F454+F456</f>
        <v>0</v>
      </c>
    </row>
    <row r="454" spans="1:6" s="39" customFormat="1" hidden="1" x14ac:dyDescent="0.2">
      <c r="A454" s="38" t="s">
        <v>50</v>
      </c>
      <c r="B454" s="26" t="s">
        <v>8</v>
      </c>
      <c r="C454" s="26" t="s">
        <v>347</v>
      </c>
      <c r="D454" s="26" t="s">
        <v>378</v>
      </c>
      <c r="E454" s="27">
        <v>800</v>
      </c>
      <c r="F454" s="24">
        <f>F455</f>
        <v>0</v>
      </c>
    </row>
    <row r="455" spans="1:6" s="39" customFormat="1" hidden="1" x14ac:dyDescent="0.2">
      <c r="A455" s="38" t="s">
        <v>53</v>
      </c>
      <c r="B455" s="26" t="s">
        <v>8</v>
      </c>
      <c r="C455" s="26" t="s">
        <v>347</v>
      </c>
      <c r="D455" s="26" t="s">
        <v>378</v>
      </c>
      <c r="E455" s="27">
        <v>870</v>
      </c>
      <c r="F455" s="24">
        <f>300-300</f>
        <v>0</v>
      </c>
    </row>
    <row r="456" spans="1:6" s="39" customFormat="1" ht="47.25" hidden="1" x14ac:dyDescent="0.2">
      <c r="A456" s="100" t="s">
        <v>379</v>
      </c>
      <c r="B456" s="26" t="s">
        <v>8</v>
      </c>
      <c r="C456" s="26" t="s">
        <v>347</v>
      </c>
      <c r="D456" s="26" t="s">
        <v>380</v>
      </c>
      <c r="E456" s="27"/>
      <c r="F456" s="24">
        <f>F457</f>
        <v>0</v>
      </c>
    </row>
    <row r="457" spans="1:6" s="39" customFormat="1" ht="31.5" hidden="1" x14ac:dyDescent="0.2">
      <c r="A457" s="100" t="s">
        <v>357</v>
      </c>
      <c r="B457" s="26" t="s">
        <v>8</v>
      </c>
      <c r="C457" s="26" t="s">
        <v>347</v>
      </c>
      <c r="D457" s="26" t="s">
        <v>381</v>
      </c>
      <c r="E457" s="27">
        <v>400</v>
      </c>
      <c r="F457" s="24">
        <f>F458</f>
        <v>0</v>
      </c>
    </row>
    <row r="458" spans="1:6" s="39" customFormat="1" hidden="1" x14ac:dyDescent="0.2">
      <c r="A458" s="100" t="s">
        <v>358</v>
      </c>
      <c r="B458" s="26" t="s">
        <v>8</v>
      </c>
      <c r="C458" s="26" t="s">
        <v>347</v>
      </c>
      <c r="D458" s="26" t="s">
        <v>381</v>
      </c>
      <c r="E458" s="27">
        <v>410</v>
      </c>
      <c r="F458" s="24"/>
    </row>
    <row r="459" spans="1:6" s="39" customFormat="1" ht="63" hidden="1" customHeight="1" x14ac:dyDescent="0.2">
      <c r="A459" s="101" t="s">
        <v>382</v>
      </c>
      <c r="B459" s="102" t="s">
        <v>8</v>
      </c>
      <c r="C459" s="102" t="s">
        <v>347</v>
      </c>
      <c r="D459" s="102" t="s">
        <v>381</v>
      </c>
      <c r="E459" s="103">
        <v>410</v>
      </c>
      <c r="F459" s="104"/>
    </row>
    <row r="460" spans="1:6" s="39" customFormat="1" x14ac:dyDescent="0.2">
      <c r="A460" s="20" t="s">
        <v>182</v>
      </c>
      <c r="B460" s="13" t="s">
        <v>8</v>
      </c>
      <c r="C460" s="13" t="s">
        <v>347</v>
      </c>
      <c r="D460" s="13" t="s">
        <v>183</v>
      </c>
      <c r="E460" s="21"/>
      <c r="F460" s="22">
        <f>F461+F471</f>
        <v>654.5</v>
      </c>
    </row>
    <row r="461" spans="1:6" s="39" customFormat="1" ht="47.25" x14ac:dyDescent="0.2">
      <c r="A461" s="57" t="s">
        <v>383</v>
      </c>
      <c r="B461" s="35" t="s">
        <v>8</v>
      </c>
      <c r="C461" s="35" t="s">
        <v>347</v>
      </c>
      <c r="D461" s="26" t="s">
        <v>384</v>
      </c>
      <c r="E461" s="58"/>
      <c r="F461" s="37">
        <f>F464+F466</f>
        <v>654.5</v>
      </c>
    </row>
    <row r="462" spans="1:6" s="39" customFormat="1" hidden="1" x14ac:dyDescent="0.2">
      <c r="A462" s="38" t="s">
        <v>50</v>
      </c>
      <c r="B462" s="35" t="s">
        <v>8</v>
      </c>
      <c r="C462" s="35" t="s">
        <v>347</v>
      </c>
      <c r="D462" s="26" t="s">
        <v>384</v>
      </c>
      <c r="E462" s="27">
        <v>800</v>
      </c>
      <c r="F462" s="37">
        <f>F463</f>
        <v>0</v>
      </c>
    </row>
    <row r="463" spans="1:6" s="39" customFormat="1" hidden="1" x14ac:dyDescent="0.2">
      <c r="A463" s="38" t="s">
        <v>53</v>
      </c>
      <c r="B463" s="35" t="s">
        <v>8</v>
      </c>
      <c r="C463" s="35" t="s">
        <v>347</v>
      </c>
      <c r="D463" s="26" t="s">
        <v>384</v>
      </c>
      <c r="E463" s="27">
        <v>870</v>
      </c>
      <c r="F463" s="37">
        <v>0</v>
      </c>
    </row>
    <row r="464" spans="1:6" s="39" customFormat="1" ht="31.5" x14ac:dyDescent="0.2">
      <c r="A464" s="38" t="s">
        <v>25</v>
      </c>
      <c r="B464" s="26" t="s">
        <v>8</v>
      </c>
      <c r="C464" s="26" t="s">
        <v>347</v>
      </c>
      <c r="D464" s="26" t="s">
        <v>384</v>
      </c>
      <c r="E464" s="27">
        <v>200</v>
      </c>
      <c r="F464" s="24">
        <f>F465</f>
        <v>164</v>
      </c>
    </row>
    <row r="465" spans="1:6" s="39" customFormat="1" ht="31.5" x14ac:dyDescent="0.2">
      <c r="A465" s="38" t="s">
        <v>26</v>
      </c>
      <c r="B465" s="26" t="s">
        <v>8</v>
      </c>
      <c r="C465" s="26" t="s">
        <v>347</v>
      </c>
      <c r="D465" s="26" t="s">
        <v>384</v>
      </c>
      <c r="E465" s="27">
        <v>240</v>
      </c>
      <c r="F465" s="24">
        <v>164</v>
      </c>
    </row>
    <row r="466" spans="1:6" s="39" customFormat="1" ht="31.5" x14ac:dyDescent="0.2">
      <c r="A466" s="100" t="s">
        <v>377</v>
      </c>
      <c r="B466" s="26" t="s">
        <v>8</v>
      </c>
      <c r="C466" s="26" t="s">
        <v>347</v>
      </c>
      <c r="D466" s="26" t="s">
        <v>385</v>
      </c>
      <c r="E466" s="27"/>
      <c r="F466" s="24">
        <f>F467+F469</f>
        <v>490.5</v>
      </c>
    </row>
    <row r="467" spans="1:6" s="39" customFormat="1" ht="31.5" x14ac:dyDescent="0.2">
      <c r="A467" s="38" t="s">
        <v>25</v>
      </c>
      <c r="B467" s="26" t="s">
        <v>8</v>
      </c>
      <c r="C467" s="26" t="s">
        <v>347</v>
      </c>
      <c r="D467" s="26" t="s">
        <v>385</v>
      </c>
      <c r="E467" s="27">
        <v>200</v>
      </c>
      <c r="F467" s="24">
        <f>F468</f>
        <v>450.6</v>
      </c>
    </row>
    <row r="468" spans="1:6" s="39" customFormat="1" ht="31.5" x14ac:dyDescent="0.2">
      <c r="A468" s="38" t="s">
        <v>26</v>
      </c>
      <c r="B468" s="26" t="s">
        <v>8</v>
      </c>
      <c r="C468" s="26" t="s">
        <v>347</v>
      </c>
      <c r="D468" s="26" t="s">
        <v>385</v>
      </c>
      <c r="E468" s="27">
        <v>240</v>
      </c>
      <c r="F468" s="24">
        <v>450.6</v>
      </c>
    </row>
    <row r="469" spans="1:6" s="39" customFormat="1" x14ac:dyDescent="0.2">
      <c r="A469" s="38" t="s">
        <v>50</v>
      </c>
      <c r="B469" s="26" t="s">
        <v>8</v>
      </c>
      <c r="C469" s="26" t="s">
        <v>347</v>
      </c>
      <c r="D469" s="26" t="s">
        <v>385</v>
      </c>
      <c r="E469" s="27">
        <v>800</v>
      </c>
      <c r="F469" s="24">
        <f>F470</f>
        <v>39.9</v>
      </c>
    </row>
    <row r="470" spans="1:6" s="39" customFormat="1" x14ac:dyDescent="0.2">
      <c r="A470" s="38" t="s">
        <v>53</v>
      </c>
      <c r="B470" s="26" t="s">
        <v>8</v>
      </c>
      <c r="C470" s="26" t="s">
        <v>347</v>
      </c>
      <c r="D470" s="26" t="s">
        <v>385</v>
      </c>
      <c r="E470" s="27">
        <v>870</v>
      </c>
      <c r="F470" s="24">
        <v>39.9</v>
      </c>
    </row>
    <row r="471" spans="1:6" s="39" customFormat="1" ht="31.5" hidden="1" x14ac:dyDescent="0.2">
      <c r="A471" s="57" t="s">
        <v>386</v>
      </c>
      <c r="B471" s="35" t="s">
        <v>8</v>
      </c>
      <c r="C471" s="35" t="s">
        <v>347</v>
      </c>
      <c r="D471" s="26" t="s">
        <v>384</v>
      </c>
      <c r="E471" s="58"/>
      <c r="F471" s="37">
        <f>F472</f>
        <v>0</v>
      </c>
    </row>
    <row r="472" spans="1:6" s="39" customFormat="1" ht="31.5" hidden="1" x14ac:dyDescent="0.2">
      <c r="A472" s="25" t="s">
        <v>387</v>
      </c>
      <c r="B472" s="26" t="s">
        <v>8</v>
      </c>
      <c r="C472" s="26" t="s">
        <v>347</v>
      </c>
      <c r="D472" s="26" t="s">
        <v>388</v>
      </c>
      <c r="E472" s="58"/>
      <c r="F472" s="24">
        <f>F473</f>
        <v>0</v>
      </c>
    </row>
    <row r="473" spans="1:6" s="105" customFormat="1" ht="31.5" hidden="1" x14ac:dyDescent="0.25">
      <c r="A473" s="100" t="s">
        <v>357</v>
      </c>
      <c r="B473" s="26" t="s">
        <v>8</v>
      </c>
      <c r="C473" s="26" t="s">
        <v>347</v>
      </c>
      <c r="D473" s="26" t="s">
        <v>388</v>
      </c>
      <c r="E473" s="27">
        <v>400</v>
      </c>
      <c r="F473" s="24">
        <f>F474</f>
        <v>0</v>
      </c>
    </row>
    <row r="474" spans="1:6" s="105" customFormat="1" hidden="1" x14ac:dyDescent="0.25">
      <c r="A474" s="100" t="s">
        <v>358</v>
      </c>
      <c r="B474" s="26" t="s">
        <v>8</v>
      </c>
      <c r="C474" s="26" t="s">
        <v>347</v>
      </c>
      <c r="D474" s="26" t="s">
        <v>388</v>
      </c>
      <c r="E474" s="27">
        <v>410</v>
      </c>
      <c r="F474" s="24"/>
    </row>
    <row r="475" spans="1:6" s="105" customFormat="1" ht="30" hidden="1" x14ac:dyDescent="0.25">
      <c r="A475" s="101" t="s">
        <v>389</v>
      </c>
      <c r="B475" s="102" t="s">
        <v>8</v>
      </c>
      <c r="C475" s="102" t="s">
        <v>347</v>
      </c>
      <c r="D475" s="102" t="s">
        <v>388</v>
      </c>
      <c r="E475" s="103">
        <v>410</v>
      </c>
      <c r="F475" s="104"/>
    </row>
    <row r="476" spans="1:6" s="106" customFormat="1" x14ac:dyDescent="0.2">
      <c r="A476" s="28" t="s">
        <v>390</v>
      </c>
      <c r="B476" s="29" t="s">
        <v>8</v>
      </c>
      <c r="C476" s="29" t="s">
        <v>391</v>
      </c>
      <c r="D476" s="35"/>
      <c r="E476" s="58"/>
      <c r="F476" s="30">
        <f>F480+F487+F493</f>
        <v>2199.8000000000002</v>
      </c>
    </row>
    <row r="477" spans="1:6" s="39" customFormat="1" ht="15.75" hidden="1" customHeight="1" x14ac:dyDescent="0.2">
      <c r="A477" s="98" t="s">
        <v>30</v>
      </c>
      <c r="B477" s="29" t="s">
        <v>8</v>
      </c>
      <c r="C477" s="29" t="s">
        <v>391</v>
      </c>
      <c r="D477" s="29" t="s">
        <v>31</v>
      </c>
      <c r="E477" s="36"/>
      <c r="F477" s="30">
        <f>F478</f>
        <v>0</v>
      </c>
    </row>
    <row r="478" spans="1:6" s="39" customFormat="1" ht="15.75" hidden="1" customHeight="1" x14ac:dyDescent="0.2">
      <c r="A478" s="25" t="s">
        <v>32</v>
      </c>
      <c r="B478" s="26" t="s">
        <v>8</v>
      </c>
      <c r="C478" s="26" t="s">
        <v>391</v>
      </c>
      <c r="D478" s="26" t="s">
        <v>392</v>
      </c>
      <c r="E478" s="27"/>
      <c r="F478" s="24">
        <f>F479</f>
        <v>0</v>
      </c>
    </row>
    <row r="479" spans="1:6" s="39" customFormat="1" ht="31.5" hidden="1" customHeight="1" x14ac:dyDescent="0.2">
      <c r="A479" s="100" t="s">
        <v>393</v>
      </c>
      <c r="B479" s="26" t="s">
        <v>8</v>
      </c>
      <c r="C479" s="26" t="s">
        <v>391</v>
      </c>
      <c r="D479" s="26" t="s">
        <v>392</v>
      </c>
      <c r="E479" s="27">
        <v>244</v>
      </c>
      <c r="F479" s="24"/>
    </row>
    <row r="480" spans="1:6" s="39" customFormat="1" x14ac:dyDescent="0.2">
      <c r="A480" s="20" t="s">
        <v>30</v>
      </c>
      <c r="B480" s="13" t="s">
        <v>8</v>
      </c>
      <c r="C480" s="13" t="s">
        <v>391</v>
      </c>
      <c r="D480" s="13" t="s">
        <v>149</v>
      </c>
      <c r="E480" s="21" t="s">
        <v>4</v>
      </c>
      <c r="F480" s="22">
        <f>F481</f>
        <v>99.8</v>
      </c>
    </row>
    <row r="481" spans="1:6" s="39" customFormat="1" x14ac:dyDescent="0.2">
      <c r="A481" s="25" t="s">
        <v>32</v>
      </c>
      <c r="B481" s="26" t="s">
        <v>8</v>
      </c>
      <c r="C481" s="26" t="s">
        <v>391</v>
      </c>
      <c r="D481" s="26" t="s">
        <v>150</v>
      </c>
      <c r="E481" s="21"/>
      <c r="F481" s="24">
        <f>F482</f>
        <v>99.8</v>
      </c>
    </row>
    <row r="482" spans="1:6" s="39" customFormat="1" ht="31.5" x14ac:dyDescent="0.2">
      <c r="A482" s="66" t="s">
        <v>151</v>
      </c>
      <c r="B482" s="26" t="s">
        <v>8</v>
      </c>
      <c r="C482" s="26" t="s">
        <v>391</v>
      </c>
      <c r="D482" s="26" t="s">
        <v>152</v>
      </c>
      <c r="E482" s="26" t="s">
        <v>4</v>
      </c>
      <c r="F482" s="67">
        <f>F483+F485</f>
        <v>99.8</v>
      </c>
    </row>
    <row r="483" spans="1:6" s="39" customFormat="1" ht="31.5" hidden="1" customHeight="1" x14ac:dyDescent="0.2">
      <c r="A483" s="38" t="s">
        <v>25</v>
      </c>
      <c r="B483" s="26" t="s">
        <v>8</v>
      </c>
      <c r="C483" s="26" t="s">
        <v>129</v>
      </c>
      <c r="D483" s="26" t="s">
        <v>152</v>
      </c>
      <c r="E483" s="26" t="s">
        <v>35</v>
      </c>
      <c r="F483" s="67">
        <f>F484</f>
        <v>0</v>
      </c>
    </row>
    <row r="484" spans="1:6" s="39" customFormat="1" ht="31.5" hidden="1" customHeight="1" x14ac:dyDescent="0.2">
      <c r="A484" s="38" t="s">
        <v>26</v>
      </c>
      <c r="B484" s="26" t="s">
        <v>8</v>
      </c>
      <c r="C484" s="26" t="s">
        <v>129</v>
      </c>
      <c r="D484" s="26" t="s">
        <v>152</v>
      </c>
      <c r="E484" s="26" t="s">
        <v>36</v>
      </c>
      <c r="F484" s="67"/>
    </row>
    <row r="485" spans="1:6" s="39" customFormat="1" ht="31.5" x14ac:dyDescent="0.2">
      <c r="A485" s="38" t="s">
        <v>25</v>
      </c>
      <c r="B485" s="26" t="s">
        <v>8</v>
      </c>
      <c r="C485" s="26" t="s">
        <v>391</v>
      </c>
      <c r="D485" s="26" t="s">
        <v>152</v>
      </c>
      <c r="E485" s="26" t="s">
        <v>35</v>
      </c>
      <c r="F485" s="67">
        <f>F486</f>
        <v>99.8</v>
      </c>
    </row>
    <row r="486" spans="1:6" s="39" customFormat="1" ht="31.5" x14ac:dyDescent="0.2">
      <c r="A486" s="38" t="s">
        <v>26</v>
      </c>
      <c r="B486" s="26" t="s">
        <v>8</v>
      </c>
      <c r="C486" s="26" t="s">
        <v>391</v>
      </c>
      <c r="D486" s="26" t="s">
        <v>152</v>
      </c>
      <c r="E486" s="26" t="s">
        <v>36</v>
      </c>
      <c r="F486" s="67">
        <v>99.8</v>
      </c>
    </row>
    <row r="487" spans="1:6" s="71" customFormat="1" ht="47.25" x14ac:dyDescent="0.2">
      <c r="A487" s="89" t="s">
        <v>394</v>
      </c>
      <c r="B487" s="51" t="s">
        <v>8</v>
      </c>
      <c r="C487" s="51" t="s">
        <v>391</v>
      </c>
      <c r="D487" s="45" t="s">
        <v>395</v>
      </c>
      <c r="E487" s="45"/>
      <c r="F487" s="87">
        <f>F488</f>
        <v>999.9</v>
      </c>
    </row>
    <row r="488" spans="1:6" s="71" customFormat="1" ht="31.5" x14ac:dyDescent="0.2">
      <c r="A488" s="50" t="s">
        <v>396</v>
      </c>
      <c r="B488" s="51" t="s">
        <v>8</v>
      </c>
      <c r="C488" s="51" t="s">
        <v>391</v>
      </c>
      <c r="D488" s="51" t="s">
        <v>397</v>
      </c>
      <c r="E488" s="51"/>
      <c r="F488" s="107">
        <f>F489</f>
        <v>999.9</v>
      </c>
    </row>
    <row r="489" spans="1:6" s="71" customFormat="1" ht="31.5" x14ac:dyDescent="0.2">
      <c r="A489" s="50" t="s">
        <v>398</v>
      </c>
      <c r="B489" s="51" t="s">
        <v>8</v>
      </c>
      <c r="C489" s="51" t="s">
        <v>391</v>
      </c>
      <c r="D489" s="51" t="s">
        <v>399</v>
      </c>
      <c r="E489" s="51"/>
      <c r="F489" s="107">
        <f>F490</f>
        <v>999.9</v>
      </c>
    </row>
    <row r="490" spans="1:6" s="71" customFormat="1" ht="47.25" x14ac:dyDescent="0.2">
      <c r="A490" s="50" t="s">
        <v>400</v>
      </c>
      <c r="B490" s="51" t="s">
        <v>8</v>
      </c>
      <c r="C490" s="51" t="s">
        <v>391</v>
      </c>
      <c r="D490" s="51" t="s">
        <v>401</v>
      </c>
      <c r="E490" s="51"/>
      <c r="F490" s="107">
        <f>F491</f>
        <v>999.9</v>
      </c>
    </row>
    <row r="491" spans="1:6" s="71" customFormat="1" ht="31.5" x14ac:dyDescent="0.2">
      <c r="A491" s="50" t="s">
        <v>25</v>
      </c>
      <c r="B491" s="51" t="s">
        <v>8</v>
      </c>
      <c r="C491" s="51" t="s">
        <v>391</v>
      </c>
      <c r="D491" s="51" t="s">
        <v>401</v>
      </c>
      <c r="E491" s="51" t="s">
        <v>35</v>
      </c>
      <c r="F491" s="107">
        <f>F492</f>
        <v>999.9</v>
      </c>
    </row>
    <row r="492" spans="1:6" s="71" customFormat="1" ht="31.5" x14ac:dyDescent="0.2">
      <c r="A492" s="50" t="s">
        <v>26</v>
      </c>
      <c r="B492" s="51" t="s">
        <v>8</v>
      </c>
      <c r="C492" s="51" t="s">
        <v>391</v>
      </c>
      <c r="D492" s="51" t="s">
        <v>401</v>
      </c>
      <c r="E492" s="51" t="s">
        <v>36</v>
      </c>
      <c r="F492" s="107">
        <v>999.9</v>
      </c>
    </row>
    <row r="493" spans="1:6" s="112" customFormat="1" x14ac:dyDescent="0.2">
      <c r="A493" s="108" t="s">
        <v>182</v>
      </c>
      <c r="B493" s="109" t="s">
        <v>8</v>
      </c>
      <c r="C493" s="109" t="s">
        <v>391</v>
      </c>
      <c r="D493" s="109" t="s">
        <v>183</v>
      </c>
      <c r="E493" s="110"/>
      <c r="F493" s="111">
        <f>F494</f>
        <v>1100.0999999999999</v>
      </c>
    </row>
    <row r="494" spans="1:6" s="112" customFormat="1" ht="31.5" x14ac:dyDescent="0.2">
      <c r="A494" s="113" t="s">
        <v>402</v>
      </c>
      <c r="B494" s="114" t="s">
        <v>8</v>
      </c>
      <c r="C494" s="114" t="s">
        <v>391</v>
      </c>
      <c r="D494" s="114" t="s">
        <v>403</v>
      </c>
      <c r="E494" s="110"/>
      <c r="F494" s="115">
        <f>F495+F497+F499</f>
        <v>1100.0999999999999</v>
      </c>
    </row>
    <row r="495" spans="1:6" s="112" customFormat="1" ht="31.5" x14ac:dyDescent="0.2">
      <c r="A495" s="116" t="s">
        <v>25</v>
      </c>
      <c r="B495" s="114" t="s">
        <v>8</v>
      </c>
      <c r="C495" s="114" t="s">
        <v>391</v>
      </c>
      <c r="D495" s="114" t="s">
        <v>403</v>
      </c>
      <c r="E495" s="110">
        <v>200</v>
      </c>
      <c r="F495" s="115">
        <f>F496</f>
        <v>1000</v>
      </c>
    </row>
    <row r="496" spans="1:6" s="112" customFormat="1" ht="31.5" x14ac:dyDescent="0.2">
      <c r="A496" s="116" t="s">
        <v>26</v>
      </c>
      <c r="B496" s="114" t="s">
        <v>8</v>
      </c>
      <c r="C496" s="114" t="s">
        <v>391</v>
      </c>
      <c r="D496" s="114" t="s">
        <v>403</v>
      </c>
      <c r="E496" s="110">
        <v>240</v>
      </c>
      <c r="F496" s="115">
        <f>1000</f>
        <v>1000</v>
      </c>
    </row>
    <row r="497" spans="1:6" s="112" customFormat="1" x14ac:dyDescent="0.2">
      <c r="A497" s="116" t="s">
        <v>50</v>
      </c>
      <c r="B497" s="114" t="s">
        <v>8</v>
      </c>
      <c r="C497" s="114" t="s">
        <v>391</v>
      </c>
      <c r="D497" s="114" t="s">
        <v>403</v>
      </c>
      <c r="E497" s="114" t="s">
        <v>180</v>
      </c>
      <c r="F497" s="115">
        <f>F498</f>
        <v>100</v>
      </c>
    </row>
    <row r="498" spans="1:6" s="112" customFormat="1" x14ac:dyDescent="0.2">
      <c r="A498" s="116" t="s">
        <v>53</v>
      </c>
      <c r="B498" s="114" t="s">
        <v>8</v>
      </c>
      <c r="C498" s="114" t="s">
        <v>391</v>
      </c>
      <c r="D498" s="114" t="s">
        <v>403</v>
      </c>
      <c r="E498" s="114" t="s">
        <v>256</v>
      </c>
      <c r="F498" s="115">
        <f>1100-1000</f>
        <v>100</v>
      </c>
    </row>
    <row r="499" spans="1:6" s="112" customFormat="1" ht="47.25" x14ac:dyDescent="0.2">
      <c r="A499" s="116" t="s">
        <v>404</v>
      </c>
      <c r="B499" s="114" t="s">
        <v>8</v>
      </c>
      <c r="C499" s="114" t="s">
        <v>391</v>
      </c>
      <c r="D499" s="114" t="s">
        <v>405</v>
      </c>
      <c r="E499" s="110"/>
      <c r="F499" s="115">
        <f>F500</f>
        <v>0.1</v>
      </c>
    </row>
    <row r="500" spans="1:6" s="112" customFormat="1" ht="31.5" x14ac:dyDescent="0.2">
      <c r="A500" s="116" t="s">
        <v>25</v>
      </c>
      <c r="B500" s="114" t="s">
        <v>8</v>
      </c>
      <c r="C500" s="114" t="s">
        <v>391</v>
      </c>
      <c r="D500" s="114" t="s">
        <v>405</v>
      </c>
      <c r="E500" s="110">
        <v>200</v>
      </c>
      <c r="F500" s="115">
        <f>F501</f>
        <v>0.1</v>
      </c>
    </row>
    <row r="501" spans="1:6" s="117" customFormat="1" ht="31.5" x14ac:dyDescent="0.2">
      <c r="A501" s="116" t="s">
        <v>26</v>
      </c>
      <c r="B501" s="114" t="s">
        <v>8</v>
      </c>
      <c r="C501" s="114" t="s">
        <v>391</v>
      </c>
      <c r="D501" s="114" t="s">
        <v>405</v>
      </c>
      <c r="E501" s="110">
        <v>240</v>
      </c>
      <c r="F501" s="115">
        <v>0.1</v>
      </c>
    </row>
    <row r="502" spans="1:6" s="71" customFormat="1" x14ac:dyDescent="0.2">
      <c r="A502" s="68" t="s">
        <v>406</v>
      </c>
      <c r="B502" s="45" t="s">
        <v>8</v>
      </c>
      <c r="C502" s="45" t="s">
        <v>407</v>
      </c>
      <c r="D502" s="45"/>
      <c r="E502" s="45"/>
      <c r="F502" s="47">
        <f>F503+F509+F523</f>
        <v>167285.6</v>
      </c>
    </row>
    <row r="503" spans="1:6" s="71" customFormat="1" ht="47.25" x14ac:dyDescent="0.2">
      <c r="A503" s="118" t="s">
        <v>408</v>
      </c>
      <c r="B503" s="91" t="s">
        <v>8</v>
      </c>
      <c r="C503" s="91" t="s">
        <v>409</v>
      </c>
      <c r="D503" s="119" t="s">
        <v>156</v>
      </c>
      <c r="E503" s="91"/>
      <c r="F503" s="120">
        <f>F504</f>
        <v>166984.4</v>
      </c>
    </row>
    <row r="504" spans="1:6" s="71" customFormat="1" ht="47.25" x14ac:dyDescent="0.2">
      <c r="A504" s="121" t="s">
        <v>410</v>
      </c>
      <c r="B504" s="51" t="s">
        <v>8</v>
      </c>
      <c r="C504" s="51" t="s">
        <v>409</v>
      </c>
      <c r="D504" s="52" t="s">
        <v>411</v>
      </c>
      <c r="E504" s="51"/>
      <c r="F504" s="107">
        <f>F505</f>
        <v>166984.4</v>
      </c>
    </row>
    <row r="505" spans="1:6" s="71" customFormat="1" ht="63" x14ac:dyDescent="0.2">
      <c r="A505" s="121" t="s">
        <v>412</v>
      </c>
      <c r="B505" s="51" t="s">
        <v>8</v>
      </c>
      <c r="C505" s="51" t="s">
        <v>409</v>
      </c>
      <c r="D505" s="52" t="s">
        <v>413</v>
      </c>
      <c r="E505" s="51"/>
      <c r="F505" s="107">
        <f>F506</f>
        <v>166984.4</v>
      </c>
    </row>
    <row r="506" spans="1:6" s="71" customFormat="1" ht="31.5" x14ac:dyDescent="0.2">
      <c r="A506" s="121" t="s">
        <v>357</v>
      </c>
      <c r="B506" s="51" t="s">
        <v>8</v>
      </c>
      <c r="C506" s="51" t="s">
        <v>409</v>
      </c>
      <c r="D506" s="52" t="s">
        <v>413</v>
      </c>
      <c r="E506" s="51" t="s">
        <v>414</v>
      </c>
      <c r="F506" s="107">
        <f>F507</f>
        <v>166984.4</v>
      </c>
    </row>
    <row r="507" spans="1:6" s="71" customFormat="1" ht="19.149999999999999" customHeight="1" x14ac:dyDescent="0.2">
      <c r="A507" s="121" t="s">
        <v>358</v>
      </c>
      <c r="B507" s="51" t="s">
        <v>8</v>
      </c>
      <c r="C507" s="51" t="s">
        <v>409</v>
      </c>
      <c r="D507" s="52" t="s">
        <v>413</v>
      </c>
      <c r="E507" s="51" t="s">
        <v>415</v>
      </c>
      <c r="F507" s="107">
        <f>54020.7+112963.7</f>
        <v>166984.4</v>
      </c>
    </row>
    <row r="508" spans="1:6" s="71" customFormat="1" ht="25.5" x14ac:dyDescent="0.2">
      <c r="A508" s="122" t="s">
        <v>416</v>
      </c>
      <c r="B508" s="123" t="s">
        <v>8</v>
      </c>
      <c r="C508" s="123" t="s">
        <v>409</v>
      </c>
      <c r="D508" s="124" t="s">
        <v>413</v>
      </c>
      <c r="E508" s="123" t="s">
        <v>415</v>
      </c>
      <c r="F508" s="125">
        <f>54020.7+112963.7</f>
        <v>166984.4</v>
      </c>
    </row>
    <row r="509" spans="1:6" s="71" customFormat="1" x14ac:dyDescent="0.2">
      <c r="A509" s="20" t="s">
        <v>182</v>
      </c>
      <c r="B509" s="119" t="s">
        <v>8</v>
      </c>
      <c r="C509" s="119" t="s">
        <v>409</v>
      </c>
      <c r="D509" s="119" t="s">
        <v>156</v>
      </c>
      <c r="E509" s="123"/>
      <c r="F509" s="126">
        <f>F510</f>
        <v>167.2</v>
      </c>
    </row>
    <row r="510" spans="1:6" s="71" customFormat="1" ht="31.5" x14ac:dyDescent="0.2">
      <c r="A510" s="127" t="s">
        <v>417</v>
      </c>
      <c r="B510" s="128" t="s">
        <v>8</v>
      </c>
      <c r="C510" s="128" t="s">
        <v>409</v>
      </c>
      <c r="D510" s="75" t="s">
        <v>418</v>
      </c>
      <c r="E510" s="123"/>
      <c r="F510" s="129">
        <f>F511</f>
        <v>167.2</v>
      </c>
    </row>
    <row r="511" spans="1:6" s="48" customFormat="1" ht="78.75" x14ac:dyDescent="0.2">
      <c r="A511" s="121" t="s">
        <v>419</v>
      </c>
      <c r="B511" s="51" t="s">
        <v>8</v>
      </c>
      <c r="C511" s="51" t="s">
        <v>409</v>
      </c>
      <c r="D511" s="52" t="s">
        <v>413</v>
      </c>
      <c r="E511" s="51"/>
      <c r="F511" s="107">
        <f>F512</f>
        <v>167.2</v>
      </c>
    </row>
    <row r="512" spans="1:6" s="3" customFormat="1" ht="31.5" x14ac:dyDescent="0.2">
      <c r="A512" s="121" t="s">
        <v>357</v>
      </c>
      <c r="B512" s="51" t="s">
        <v>8</v>
      </c>
      <c r="C512" s="26" t="s">
        <v>409</v>
      </c>
      <c r="D512" s="52" t="s">
        <v>413</v>
      </c>
      <c r="E512" s="51" t="s">
        <v>414</v>
      </c>
      <c r="F512" s="67">
        <f>F513</f>
        <v>167.2</v>
      </c>
    </row>
    <row r="513" spans="1:6" s="3" customFormat="1" x14ac:dyDescent="0.2">
      <c r="A513" s="121" t="s">
        <v>358</v>
      </c>
      <c r="B513" s="51" t="s">
        <v>8</v>
      </c>
      <c r="C513" s="26" t="s">
        <v>409</v>
      </c>
      <c r="D513" s="52" t="s">
        <v>413</v>
      </c>
      <c r="E513" s="51" t="s">
        <v>415</v>
      </c>
      <c r="F513" s="67">
        <v>167.2</v>
      </c>
    </row>
    <row r="514" spans="1:6" s="3" customFormat="1" ht="25.5" x14ac:dyDescent="0.2">
      <c r="A514" s="122" t="s">
        <v>416</v>
      </c>
      <c r="B514" s="123" t="s">
        <v>8</v>
      </c>
      <c r="C514" s="123" t="s">
        <v>409</v>
      </c>
      <c r="D514" s="124" t="s">
        <v>413</v>
      </c>
      <c r="E514" s="123" t="s">
        <v>415</v>
      </c>
      <c r="F514" s="131" t="s">
        <v>420</v>
      </c>
    </row>
    <row r="515" spans="1:6" s="49" customFormat="1" hidden="1" x14ac:dyDescent="0.2">
      <c r="A515" s="132" t="s">
        <v>421</v>
      </c>
      <c r="B515" s="45" t="s">
        <v>8</v>
      </c>
      <c r="C515" s="45" t="s">
        <v>422</v>
      </c>
      <c r="D515" s="45" t="s">
        <v>423</v>
      </c>
      <c r="E515" s="45"/>
      <c r="F515" s="87">
        <f>F516</f>
        <v>0</v>
      </c>
    </row>
    <row r="516" spans="1:6" s="3" customFormat="1" ht="31.5" hidden="1" x14ac:dyDescent="0.2">
      <c r="A516" s="66" t="s">
        <v>133</v>
      </c>
      <c r="B516" s="26" t="s">
        <v>8</v>
      </c>
      <c r="C516" s="26" t="s">
        <v>422</v>
      </c>
      <c r="D516" s="26" t="s">
        <v>424</v>
      </c>
      <c r="E516" s="26"/>
      <c r="F516" s="67">
        <f>F517+F519+F521</f>
        <v>0</v>
      </c>
    </row>
    <row r="517" spans="1:6" s="3" customFormat="1" ht="78.75" hidden="1" x14ac:dyDescent="0.2">
      <c r="A517" s="65" t="s">
        <v>23</v>
      </c>
      <c r="B517" s="26" t="s">
        <v>8</v>
      </c>
      <c r="C517" s="26" t="s">
        <v>422</v>
      </c>
      <c r="D517" s="26" t="s">
        <v>424</v>
      </c>
      <c r="E517" s="26" t="s">
        <v>42</v>
      </c>
      <c r="F517" s="67">
        <f>F518</f>
        <v>0</v>
      </c>
    </row>
    <row r="518" spans="1:6" s="3" customFormat="1" hidden="1" x14ac:dyDescent="0.2">
      <c r="A518" s="65" t="s">
        <v>137</v>
      </c>
      <c r="B518" s="26" t="s">
        <v>8</v>
      </c>
      <c r="C518" s="26" t="s">
        <v>422</v>
      </c>
      <c r="D518" s="26" t="s">
        <v>424</v>
      </c>
      <c r="E518" s="26" t="s">
        <v>138</v>
      </c>
      <c r="F518" s="67">
        <v>0</v>
      </c>
    </row>
    <row r="519" spans="1:6" s="23" customFormat="1" ht="31.5" hidden="1" x14ac:dyDescent="0.2">
      <c r="A519" s="38" t="s">
        <v>25</v>
      </c>
      <c r="B519" s="26" t="s">
        <v>8</v>
      </c>
      <c r="C519" s="26" t="s">
        <v>422</v>
      </c>
      <c r="D519" s="26" t="s">
        <v>424</v>
      </c>
      <c r="E519" s="26" t="s">
        <v>35</v>
      </c>
      <c r="F519" s="24">
        <f>F520</f>
        <v>0</v>
      </c>
    </row>
    <row r="520" spans="1:6" s="23" customFormat="1" ht="31.5" hidden="1" x14ac:dyDescent="0.2">
      <c r="A520" s="38" t="s">
        <v>26</v>
      </c>
      <c r="B520" s="26" t="s">
        <v>8</v>
      </c>
      <c r="C520" s="26" t="s">
        <v>422</v>
      </c>
      <c r="D520" s="26" t="s">
        <v>424</v>
      </c>
      <c r="E520" s="26" t="s">
        <v>36</v>
      </c>
      <c r="F520" s="24">
        <v>0</v>
      </c>
    </row>
    <row r="521" spans="1:6" s="23" customFormat="1" hidden="1" x14ac:dyDescent="0.2">
      <c r="A521" s="66" t="s">
        <v>50</v>
      </c>
      <c r="B521" s="26" t="s">
        <v>8</v>
      </c>
      <c r="C521" s="26" t="s">
        <v>422</v>
      </c>
      <c r="D521" s="26" t="s">
        <v>424</v>
      </c>
      <c r="E521" s="26" t="s">
        <v>180</v>
      </c>
      <c r="F521" s="24">
        <f>F522</f>
        <v>0</v>
      </c>
    </row>
    <row r="522" spans="1:6" s="23" customFormat="1" hidden="1" x14ac:dyDescent="0.2">
      <c r="A522" s="38" t="s">
        <v>52</v>
      </c>
      <c r="B522" s="26" t="s">
        <v>8</v>
      </c>
      <c r="C522" s="26" t="s">
        <v>422</v>
      </c>
      <c r="D522" s="26" t="s">
        <v>424</v>
      </c>
      <c r="E522" s="26" t="s">
        <v>181</v>
      </c>
      <c r="F522" s="24">
        <v>0</v>
      </c>
    </row>
    <row r="523" spans="1:6" s="39" customFormat="1" x14ac:dyDescent="0.2">
      <c r="A523" s="28" t="s">
        <v>425</v>
      </c>
      <c r="B523" s="29" t="s">
        <v>8</v>
      </c>
      <c r="C523" s="29" t="s">
        <v>426</v>
      </c>
      <c r="D523" s="29"/>
      <c r="E523" s="36"/>
      <c r="F523" s="30">
        <f>F524</f>
        <v>134</v>
      </c>
    </row>
    <row r="524" spans="1:6" s="3" customFormat="1" x14ac:dyDescent="0.2">
      <c r="A524" s="20" t="s">
        <v>182</v>
      </c>
      <c r="B524" s="13" t="s">
        <v>8</v>
      </c>
      <c r="C524" s="13" t="s">
        <v>426</v>
      </c>
      <c r="D524" s="13" t="s">
        <v>183</v>
      </c>
      <c r="E524" s="21"/>
      <c r="F524" s="22">
        <f>F525</f>
        <v>134</v>
      </c>
    </row>
    <row r="525" spans="1:6" s="78" customFormat="1" ht="47.25" x14ac:dyDescent="0.2">
      <c r="A525" s="127" t="s">
        <v>427</v>
      </c>
      <c r="B525" s="74" t="s">
        <v>8</v>
      </c>
      <c r="C525" s="74" t="s">
        <v>426</v>
      </c>
      <c r="D525" s="75" t="s">
        <v>428</v>
      </c>
      <c r="E525" s="51"/>
      <c r="F525" s="129">
        <f>F526+F528+F530+F532</f>
        <v>134</v>
      </c>
    </row>
    <row r="526" spans="1:6" s="78" customFormat="1" ht="31.5" hidden="1" x14ac:dyDescent="0.2">
      <c r="A526" s="50" t="s">
        <v>25</v>
      </c>
      <c r="B526" s="51" t="s">
        <v>8</v>
      </c>
      <c r="C526" s="51" t="s">
        <v>426</v>
      </c>
      <c r="D526" s="52" t="s">
        <v>196</v>
      </c>
      <c r="E526" s="51" t="s">
        <v>35</v>
      </c>
      <c r="F526" s="107">
        <f>F527</f>
        <v>0</v>
      </c>
    </row>
    <row r="527" spans="1:6" s="78" customFormat="1" ht="31.5" hidden="1" x14ac:dyDescent="0.2">
      <c r="A527" s="50" t="s">
        <v>26</v>
      </c>
      <c r="B527" s="51" t="s">
        <v>8</v>
      </c>
      <c r="C527" s="51" t="s">
        <v>426</v>
      </c>
      <c r="D527" s="52" t="s">
        <v>196</v>
      </c>
      <c r="E527" s="51" t="s">
        <v>36</v>
      </c>
      <c r="F527" s="107"/>
    </row>
    <row r="528" spans="1:6" s="78" customFormat="1" hidden="1" x14ac:dyDescent="0.2">
      <c r="A528" s="50" t="s">
        <v>27</v>
      </c>
      <c r="B528" s="51" t="s">
        <v>8</v>
      </c>
      <c r="C528" s="51" t="s">
        <v>426</v>
      </c>
      <c r="D528" s="52" t="s">
        <v>196</v>
      </c>
      <c r="E528" s="51" t="s">
        <v>153</v>
      </c>
      <c r="F528" s="107">
        <f>F529</f>
        <v>0</v>
      </c>
    </row>
    <row r="529" spans="1:6" s="78" customFormat="1" hidden="1" x14ac:dyDescent="0.2">
      <c r="A529" s="50" t="s">
        <v>29</v>
      </c>
      <c r="B529" s="51" t="s">
        <v>8</v>
      </c>
      <c r="C529" s="51" t="s">
        <v>426</v>
      </c>
      <c r="D529" s="52" t="s">
        <v>196</v>
      </c>
      <c r="E529" s="51" t="s">
        <v>154</v>
      </c>
      <c r="F529" s="107"/>
    </row>
    <row r="530" spans="1:6" s="78" customFormat="1" ht="31.5" x14ac:dyDescent="0.2">
      <c r="A530" s="133" t="s">
        <v>145</v>
      </c>
      <c r="B530" s="51" t="s">
        <v>8</v>
      </c>
      <c r="C530" s="51" t="s">
        <v>426</v>
      </c>
      <c r="D530" s="52" t="s">
        <v>428</v>
      </c>
      <c r="E530" s="51" t="s">
        <v>146</v>
      </c>
      <c r="F530" s="107">
        <f>F531</f>
        <v>25.7</v>
      </c>
    </row>
    <row r="531" spans="1:6" s="78" customFormat="1" x14ac:dyDescent="0.2">
      <c r="A531" s="133" t="s">
        <v>429</v>
      </c>
      <c r="B531" s="51" t="s">
        <v>8</v>
      </c>
      <c r="C531" s="51" t="s">
        <v>426</v>
      </c>
      <c r="D531" s="52" t="s">
        <v>428</v>
      </c>
      <c r="E531" s="51" t="s">
        <v>177</v>
      </c>
      <c r="F531" s="107">
        <v>25.7</v>
      </c>
    </row>
    <row r="532" spans="1:6" s="78" customFormat="1" x14ac:dyDescent="0.2">
      <c r="A532" s="121" t="s">
        <v>50</v>
      </c>
      <c r="B532" s="51" t="s">
        <v>8</v>
      </c>
      <c r="C532" s="51" t="s">
        <v>426</v>
      </c>
      <c r="D532" s="52" t="s">
        <v>428</v>
      </c>
      <c r="E532" s="51" t="s">
        <v>180</v>
      </c>
      <c r="F532" s="107">
        <f>F533</f>
        <v>108.3</v>
      </c>
    </row>
    <row r="533" spans="1:6" s="78" customFormat="1" x14ac:dyDescent="0.2">
      <c r="A533" s="121" t="s">
        <v>53</v>
      </c>
      <c r="B533" s="51" t="s">
        <v>8</v>
      </c>
      <c r="C533" s="51" t="s">
        <v>426</v>
      </c>
      <c r="D533" s="52" t="s">
        <v>428</v>
      </c>
      <c r="E533" s="51" t="s">
        <v>256</v>
      </c>
      <c r="F533" s="107">
        <v>108.3</v>
      </c>
    </row>
    <row r="534" spans="1:6" s="105" customFormat="1" x14ac:dyDescent="0.25">
      <c r="A534" s="12" t="s">
        <v>430</v>
      </c>
      <c r="B534" s="13" t="s">
        <v>8</v>
      </c>
      <c r="C534" s="13" t="s">
        <v>431</v>
      </c>
      <c r="D534" s="13"/>
      <c r="E534" s="13"/>
      <c r="F534" s="14">
        <f>F535</f>
        <v>46587.399999999994</v>
      </c>
    </row>
    <row r="535" spans="1:6" s="106" customFormat="1" x14ac:dyDescent="0.2">
      <c r="A535" s="28" t="s">
        <v>432</v>
      </c>
      <c r="B535" s="29" t="s">
        <v>8</v>
      </c>
      <c r="C535" s="29" t="s">
        <v>433</v>
      </c>
      <c r="D535" s="29"/>
      <c r="E535" s="36"/>
      <c r="F535" s="134">
        <f>F536+F547+F570+F579+F589+F600+F609</f>
        <v>46587.399999999994</v>
      </c>
    </row>
    <row r="536" spans="1:6" s="105" customFormat="1" x14ac:dyDescent="0.25">
      <c r="A536" s="20" t="s">
        <v>30</v>
      </c>
      <c r="B536" s="13" t="s">
        <v>8</v>
      </c>
      <c r="C536" s="13" t="s">
        <v>433</v>
      </c>
      <c r="D536" s="13" t="s">
        <v>149</v>
      </c>
      <c r="E536" s="21"/>
      <c r="F536" s="22">
        <f>F541+F537</f>
        <v>411</v>
      </c>
    </row>
    <row r="537" spans="1:6" s="105" customFormat="1" ht="31.5" hidden="1" customHeight="1" x14ac:dyDescent="0.25">
      <c r="A537" s="34" t="s">
        <v>434</v>
      </c>
      <c r="B537" s="35" t="s">
        <v>8</v>
      </c>
      <c r="C537" s="35" t="s">
        <v>433</v>
      </c>
      <c r="D537" s="35" t="s">
        <v>435</v>
      </c>
      <c r="E537" s="58"/>
      <c r="F537" s="37">
        <f>F538+F539+F540</f>
        <v>0</v>
      </c>
    </row>
    <row r="538" spans="1:6" s="23" customFormat="1" ht="31.5" hidden="1" customHeight="1" x14ac:dyDescent="0.2">
      <c r="A538" s="33" t="s">
        <v>436</v>
      </c>
      <c r="B538" s="35" t="s">
        <v>8</v>
      </c>
      <c r="C538" s="35" t="s">
        <v>433</v>
      </c>
      <c r="D538" s="26" t="s">
        <v>435</v>
      </c>
      <c r="E538" s="27">
        <v>242</v>
      </c>
      <c r="F538" s="24"/>
    </row>
    <row r="539" spans="1:6" s="23" customFormat="1" ht="31.5" hidden="1" customHeight="1" x14ac:dyDescent="0.2">
      <c r="A539" s="66" t="s">
        <v>437</v>
      </c>
      <c r="B539" s="26" t="s">
        <v>8</v>
      </c>
      <c r="C539" s="26" t="s">
        <v>433</v>
      </c>
      <c r="D539" s="26" t="s">
        <v>435</v>
      </c>
      <c r="E539" s="27">
        <v>244</v>
      </c>
      <c r="F539" s="24"/>
    </row>
    <row r="540" spans="1:6" s="39" customFormat="1" ht="15.75" hidden="1" customHeight="1" x14ac:dyDescent="0.2">
      <c r="A540" s="65" t="s">
        <v>429</v>
      </c>
      <c r="B540" s="26" t="s">
        <v>8</v>
      </c>
      <c r="C540" s="26" t="s">
        <v>433</v>
      </c>
      <c r="D540" s="26" t="s">
        <v>435</v>
      </c>
      <c r="E540" s="26" t="s">
        <v>438</v>
      </c>
      <c r="F540" s="24"/>
    </row>
    <row r="541" spans="1:6" s="39" customFormat="1" x14ac:dyDescent="0.2">
      <c r="A541" s="34" t="s">
        <v>32</v>
      </c>
      <c r="B541" s="35" t="s">
        <v>8</v>
      </c>
      <c r="C541" s="35" t="s">
        <v>433</v>
      </c>
      <c r="D541" s="35" t="s">
        <v>150</v>
      </c>
      <c r="E541" s="36"/>
      <c r="F541" s="37">
        <f>F542</f>
        <v>411</v>
      </c>
    </row>
    <row r="542" spans="1:6" s="39" customFormat="1" ht="31.5" x14ac:dyDescent="0.2">
      <c r="A542" s="100" t="s">
        <v>151</v>
      </c>
      <c r="B542" s="26" t="s">
        <v>8</v>
      </c>
      <c r="C542" s="26" t="s">
        <v>433</v>
      </c>
      <c r="D542" s="26" t="s">
        <v>152</v>
      </c>
      <c r="E542" s="36"/>
      <c r="F542" s="24">
        <f>F543+F545</f>
        <v>411</v>
      </c>
    </row>
    <row r="543" spans="1:6" s="39" customFormat="1" ht="31.5" x14ac:dyDescent="0.2">
      <c r="A543" s="38" t="s">
        <v>25</v>
      </c>
      <c r="B543" s="26" t="s">
        <v>8</v>
      </c>
      <c r="C543" s="26" t="s">
        <v>433</v>
      </c>
      <c r="D543" s="26" t="s">
        <v>152</v>
      </c>
      <c r="E543" s="26" t="s">
        <v>35</v>
      </c>
      <c r="F543" s="24">
        <f>F544</f>
        <v>311</v>
      </c>
    </row>
    <row r="544" spans="1:6" s="39" customFormat="1" ht="31.5" x14ac:dyDescent="0.2">
      <c r="A544" s="38" t="s">
        <v>26</v>
      </c>
      <c r="B544" s="26" t="s">
        <v>8</v>
      </c>
      <c r="C544" s="26" t="s">
        <v>433</v>
      </c>
      <c r="D544" s="26" t="s">
        <v>152</v>
      </c>
      <c r="E544" s="26" t="s">
        <v>36</v>
      </c>
      <c r="F544" s="24">
        <v>311</v>
      </c>
    </row>
    <row r="545" spans="1:6" s="39" customFormat="1" ht="31.5" x14ac:dyDescent="0.2">
      <c r="A545" s="133" t="s">
        <v>145</v>
      </c>
      <c r="B545" s="26" t="s">
        <v>8</v>
      </c>
      <c r="C545" s="26" t="s">
        <v>433</v>
      </c>
      <c r="D545" s="26" t="s">
        <v>152</v>
      </c>
      <c r="E545" s="51" t="s">
        <v>146</v>
      </c>
      <c r="F545" s="24">
        <f>F546</f>
        <v>100</v>
      </c>
    </row>
    <row r="546" spans="1:6" s="39" customFormat="1" x14ac:dyDescent="0.2">
      <c r="A546" s="133" t="s">
        <v>429</v>
      </c>
      <c r="B546" s="26" t="s">
        <v>8</v>
      </c>
      <c r="C546" s="26" t="s">
        <v>433</v>
      </c>
      <c r="D546" s="26" t="s">
        <v>152</v>
      </c>
      <c r="E546" s="51" t="s">
        <v>177</v>
      </c>
      <c r="F546" s="24">
        <v>100</v>
      </c>
    </row>
    <row r="547" spans="1:6" s="39" customFormat="1" ht="31.5" x14ac:dyDescent="0.2">
      <c r="A547" s="135" t="s">
        <v>72</v>
      </c>
      <c r="B547" s="13" t="s">
        <v>8</v>
      </c>
      <c r="C547" s="13" t="s">
        <v>433</v>
      </c>
      <c r="D547" s="13" t="s">
        <v>73</v>
      </c>
      <c r="E547" s="13"/>
      <c r="F547" s="22">
        <f>F548</f>
        <v>20409.2</v>
      </c>
    </row>
    <row r="548" spans="1:6" s="39" customFormat="1" ht="31.5" x14ac:dyDescent="0.2">
      <c r="A548" s="65" t="s">
        <v>74</v>
      </c>
      <c r="B548" s="26" t="s">
        <v>8</v>
      </c>
      <c r="C548" s="26" t="s">
        <v>433</v>
      </c>
      <c r="D548" s="26" t="s">
        <v>75</v>
      </c>
      <c r="E548" s="26"/>
      <c r="F548" s="24">
        <f>F549+F566</f>
        <v>20409.2</v>
      </c>
    </row>
    <row r="549" spans="1:6" s="39" customFormat="1" ht="31.5" x14ac:dyDescent="0.2">
      <c r="A549" s="65" t="s">
        <v>439</v>
      </c>
      <c r="B549" s="26" t="s">
        <v>8</v>
      </c>
      <c r="C549" s="26" t="s">
        <v>433</v>
      </c>
      <c r="D549" s="26" t="s">
        <v>440</v>
      </c>
      <c r="E549" s="26"/>
      <c r="F549" s="24">
        <f>F550+F558</f>
        <v>20409.2</v>
      </c>
    </row>
    <row r="550" spans="1:6" s="39" customFormat="1" ht="78.75" x14ac:dyDescent="0.2">
      <c r="A550" s="65" t="s">
        <v>441</v>
      </c>
      <c r="B550" s="26" t="s">
        <v>8</v>
      </c>
      <c r="C550" s="26" t="s">
        <v>433</v>
      </c>
      <c r="D550" s="26" t="s">
        <v>442</v>
      </c>
      <c r="E550" s="26"/>
      <c r="F550" s="24">
        <f>F551+F553+F556</f>
        <v>19815.7</v>
      </c>
    </row>
    <row r="551" spans="1:6" s="23" customFormat="1" x14ac:dyDescent="0.2">
      <c r="A551" s="38" t="s">
        <v>137</v>
      </c>
      <c r="B551" s="26" t="s">
        <v>8</v>
      </c>
      <c r="C551" s="26" t="s">
        <v>433</v>
      </c>
      <c r="D551" s="26" t="s">
        <v>442</v>
      </c>
      <c r="E551" s="26" t="s">
        <v>42</v>
      </c>
      <c r="F551" s="24">
        <f>F552</f>
        <v>8697.7000000000007</v>
      </c>
    </row>
    <row r="552" spans="1:6" s="39" customFormat="1" ht="31.5" x14ac:dyDescent="0.2">
      <c r="A552" s="38" t="s">
        <v>25</v>
      </c>
      <c r="B552" s="26" t="s">
        <v>8</v>
      </c>
      <c r="C552" s="26" t="s">
        <v>433</v>
      </c>
      <c r="D552" s="26" t="s">
        <v>442</v>
      </c>
      <c r="E552" s="26" t="s">
        <v>138</v>
      </c>
      <c r="F552" s="24">
        <v>8697.7000000000007</v>
      </c>
    </row>
    <row r="553" spans="1:6" s="39" customFormat="1" ht="31.5" x14ac:dyDescent="0.2">
      <c r="A553" s="65" t="s">
        <v>145</v>
      </c>
      <c r="B553" s="26" t="s">
        <v>8</v>
      </c>
      <c r="C553" s="26" t="s">
        <v>433</v>
      </c>
      <c r="D553" s="26" t="s">
        <v>442</v>
      </c>
      <c r="E553" s="26" t="s">
        <v>146</v>
      </c>
      <c r="F553" s="24">
        <f>F554+F555</f>
        <v>11118</v>
      </c>
    </row>
    <row r="554" spans="1:6" s="39" customFormat="1" hidden="1" x14ac:dyDescent="0.2">
      <c r="A554" s="65" t="s">
        <v>147</v>
      </c>
      <c r="B554" s="26" t="s">
        <v>8</v>
      </c>
      <c r="C554" s="26" t="s">
        <v>433</v>
      </c>
      <c r="D554" s="26" t="s">
        <v>442</v>
      </c>
      <c r="E554" s="26" t="s">
        <v>148</v>
      </c>
      <c r="F554" s="24"/>
    </row>
    <row r="555" spans="1:6" s="39" customFormat="1" x14ac:dyDescent="0.2">
      <c r="A555" s="65" t="s">
        <v>176</v>
      </c>
      <c r="B555" s="26" t="s">
        <v>8</v>
      </c>
      <c r="C555" s="26" t="s">
        <v>433</v>
      </c>
      <c r="D555" s="26" t="s">
        <v>442</v>
      </c>
      <c r="E555" s="26" t="s">
        <v>177</v>
      </c>
      <c r="F555" s="24">
        <v>11118</v>
      </c>
    </row>
    <row r="556" spans="1:6" s="39" customFormat="1" hidden="1" x14ac:dyDescent="0.2">
      <c r="A556" s="65" t="s">
        <v>50</v>
      </c>
      <c r="B556" s="26" t="s">
        <v>8</v>
      </c>
      <c r="C556" s="26" t="s">
        <v>433</v>
      </c>
      <c r="D556" s="26" t="s">
        <v>442</v>
      </c>
      <c r="E556" s="26" t="s">
        <v>180</v>
      </c>
      <c r="F556" s="24">
        <f>F557</f>
        <v>0</v>
      </c>
    </row>
    <row r="557" spans="1:6" s="39" customFormat="1" hidden="1" x14ac:dyDescent="0.2">
      <c r="A557" s="65" t="s">
        <v>53</v>
      </c>
      <c r="B557" s="26" t="s">
        <v>8</v>
      </c>
      <c r="C557" s="26" t="s">
        <v>433</v>
      </c>
      <c r="D557" s="26" t="s">
        <v>442</v>
      </c>
      <c r="E557" s="26" t="s">
        <v>256</v>
      </c>
      <c r="F557" s="24">
        <f>14841.5-14841.5</f>
        <v>0</v>
      </c>
    </row>
    <row r="558" spans="1:6" s="39" customFormat="1" ht="49.15" customHeight="1" x14ac:dyDescent="0.2">
      <c r="A558" s="65" t="s">
        <v>443</v>
      </c>
      <c r="B558" s="26" t="s">
        <v>8</v>
      </c>
      <c r="C558" s="26" t="s">
        <v>433</v>
      </c>
      <c r="D558" s="26" t="s">
        <v>444</v>
      </c>
      <c r="E558" s="26"/>
      <c r="F558" s="24">
        <f>F559+F561+F564</f>
        <v>593.5</v>
      </c>
    </row>
    <row r="559" spans="1:6" s="39" customFormat="1" x14ac:dyDescent="0.2">
      <c r="A559" s="38" t="s">
        <v>137</v>
      </c>
      <c r="B559" s="26" t="s">
        <v>8</v>
      </c>
      <c r="C559" s="26" t="s">
        <v>433</v>
      </c>
      <c r="D559" s="26" t="s">
        <v>444</v>
      </c>
      <c r="E559" s="26" t="s">
        <v>42</v>
      </c>
      <c r="F559" s="24">
        <f>F560</f>
        <v>56.5</v>
      </c>
    </row>
    <row r="560" spans="1:6" s="39" customFormat="1" ht="31.5" x14ac:dyDescent="0.2">
      <c r="A560" s="38" t="s">
        <v>25</v>
      </c>
      <c r="B560" s="26" t="s">
        <v>8</v>
      </c>
      <c r="C560" s="26" t="s">
        <v>433</v>
      </c>
      <c r="D560" s="26" t="s">
        <v>444</v>
      </c>
      <c r="E560" s="26" t="s">
        <v>138</v>
      </c>
      <c r="F560" s="24">
        <v>56.5</v>
      </c>
    </row>
    <row r="561" spans="1:6" s="39" customFormat="1" ht="31.5" x14ac:dyDescent="0.2">
      <c r="A561" s="65" t="s">
        <v>145</v>
      </c>
      <c r="B561" s="26" t="s">
        <v>8</v>
      </c>
      <c r="C561" s="26" t="s">
        <v>433</v>
      </c>
      <c r="D561" s="26" t="s">
        <v>444</v>
      </c>
      <c r="E561" s="26" t="s">
        <v>146</v>
      </c>
      <c r="F561" s="24">
        <f>F562+F563</f>
        <v>503</v>
      </c>
    </row>
    <row r="562" spans="1:6" s="39" customFormat="1" hidden="1" x14ac:dyDescent="0.2">
      <c r="A562" s="65" t="s">
        <v>147</v>
      </c>
      <c r="B562" s="26" t="s">
        <v>8</v>
      </c>
      <c r="C562" s="26" t="s">
        <v>433</v>
      </c>
      <c r="D562" s="26" t="s">
        <v>444</v>
      </c>
      <c r="E562" s="26" t="s">
        <v>148</v>
      </c>
      <c r="F562" s="24"/>
    </row>
    <row r="563" spans="1:6" s="39" customFormat="1" x14ac:dyDescent="0.2">
      <c r="A563" s="65" t="s">
        <v>176</v>
      </c>
      <c r="B563" s="26" t="s">
        <v>8</v>
      </c>
      <c r="C563" s="26" t="s">
        <v>433</v>
      </c>
      <c r="D563" s="26" t="s">
        <v>444</v>
      </c>
      <c r="E563" s="26" t="s">
        <v>177</v>
      </c>
      <c r="F563" s="24">
        <v>503</v>
      </c>
    </row>
    <row r="564" spans="1:6" s="39" customFormat="1" x14ac:dyDescent="0.2">
      <c r="A564" s="66" t="s">
        <v>50</v>
      </c>
      <c r="B564" s="26" t="s">
        <v>8</v>
      </c>
      <c r="C564" s="26" t="s">
        <v>433</v>
      </c>
      <c r="D564" s="26" t="s">
        <v>444</v>
      </c>
      <c r="E564" s="26" t="s">
        <v>180</v>
      </c>
      <c r="F564" s="24">
        <f>F565</f>
        <v>34</v>
      </c>
    </row>
    <row r="565" spans="1:6" s="39" customFormat="1" x14ac:dyDescent="0.2">
      <c r="A565" s="66" t="s">
        <v>53</v>
      </c>
      <c r="B565" s="26" t="s">
        <v>8</v>
      </c>
      <c r="C565" s="26" t="s">
        <v>433</v>
      </c>
      <c r="D565" s="26" t="s">
        <v>444</v>
      </c>
      <c r="E565" s="26" t="s">
        <v>256</v>
      </c>
      <c r="F565" s="24">
        <f>593.5-56.5-503</f>
        <v>34</v>
      </c>
    </row>
    <row r="566" spans="1:6" s="39" customFormat="1" ht="47.25" hidden="1" x14ac:dyDescent="0.2">
      <c r="A566" s="65" t="s">
        <v>445</v>
      </c>
      <c r="B566" s="26" t="s">
        <v>8</v>
      </c>
      <c r="C566" s="26" t="s">
        <v>433</v>
      </c>
      <c r="D566" s="26" t="s">
        <v>446</v>
      </c>
      <c r="E566" s="26"/>
      <c r="F566" s="24">
        <f>F567</f>
        <v>0</v>
      </c>
    </row>
    <row r="567" spans="1:6" s="39" customFormat="1" hidden="1" x14ac:dyDescent="0.2">
      <c r="A567" s="65" t="s">
        <v>447</v>
      </c>
      <c r="B567" s="26" t="s">
        <v>8</v>
      </c>
      <c r="C567" s="26" t="s">
        <v>433</v>
      </c>
      <c r="D567" s="26" t="s">
        <v>448</v>
      </c>
      <c r="E567" s="26"/>
      <c r="F567" s="24">
        <f>F568</f>
        <v>0</v>
      </c>
    </row>
    <row r="568" spans="1:6" s="39" customFormat="1" ht="31.5" hidden="1" x14ac:dyDescent="0.2">
      <c r="A568" s="38" t="s">
        <v>25</v>
      </c>
      <c r="B568" s="26" t="s">
        <v>8</v>
      </c>
      <c r="C568" s="26" t="s">
        <v>433</v>
      </c>
      <c r="D568" s="26" t="s">
        <v>448</v>
      </c>
      <c r="E568" s="26" t="s">
        <v>35</v>
      </c>
      <c r="F568" s="24">
        <f>F569</f>
        <v>0</v>
      </c>
    </row>
    <row r="569" spans="1:6" s="39" customFormat="1" ht="31.5" hidden="1" x14ac:dyDescent="0.2">
      <c r="A569" s="38" t="s">
        <v>26</v>
      </c>
      <c r="B569" s="26" t="s">
        <v>8</v>
      </c>
      <c r="C569" s="26" t="s">
        <v>433</v>
      </c>
      <c r="D569" s="26" t="s">
        <v>448</v>
      </c>
      <c r="E569" s="26" t="s">
        <v>36</v>
      </c>
      <c r="F569" s="24"/>
    </row>
    <row r="570" spans="1:6" s="39" customFormat="1" ht="31.5" x14ac:dyDescent="0.2">
      <c r="A570" s="20" t="s">
        <v>449</v>
      </c>
      <c r="B570" s="13" t="s">
        <v>8</v>
      </c>
      <c r="C570" s="13" t="s">
        <v>433</v>
      </c>
      <c r="D570" s="13" t="s">
        <v>450</v>
      </c>
      <c r="E570" s="21"/>
      <c r="F570" s="22">
        <f>F571+F574+F575</f>
        <v>15110.4</v>
      </c>
    </row>
    <row r="571" spans="1:6" s="39" customFormat="1" ht="47.25" hidden="1" customHeight="1" x14ac:dyDescent="0.2">
      <c r="A571" s="31" t="s">
        <v>451</v>
      </c>
      <c r="B571" s="35" t="s">
        <v>8</v>
      </c>
      <c r="C571" s="26" t="s">
        <v>433</v>
      </c>
      <c r="D571" s="26" t="s">
        <v>452</v>
      </c>
      <c r="E571" s="36"/>
      <c r="F571" s="24">
        <f>F572</f>
        <v>0</v>
      </c>
    </row>
    <row r="572" spans="1:6" s="39" customFormat="1" ht="31.5" hidden="1" customHeight="1" x14ac:dyDescent="0.2">
      <c r="A572" s="66" t="s">
        <v>437</v>
      </c>
      <c r="B572" s="35" t="s">
        <v>8</v>
      </c>
      <c r="C572" s="26" t="s">
        <v>433</v>
      </c>
      <c r="D572" s="26" t="s">
        <v>452</v>
      </c>
      <c r="E572" s="26" t="s">
        <v>453</v>
      </c>
      <c r="F572" s="24"/>
    </row>
    <row r="573" spans="1:6" s="39" customFormat="1" ht="63" hidden="1" customHeight="1" x14ac:dyDescent="0.2">
      <c r="A573" s="31" t="s">
        <v>454</v>
      </c>
      <c r="B573" s="35" t="s">
        <v>8</v>
      </c>
      <c r="C573" s="26" t="s">
        <v>433</v>
      </c>
      <c r="D573" s="26" t="s">
        <v>455</v>
      </c>
      <c r="E573" s="36"/>
      <c r="F573" s="24">
        <f>F574</f>
        <v>0</v>
      </c>
    </row>
    <row r="574" spans="1:6" s="23" customFormat="1" ht="31.5" hidden="1" customHeight="1" x14ac:dyDescent="0.2">
      <c r="A574" s="33" t="s">
        <v>436</v>
      </c>
      <c r="B574" s="35" t="s">
        <v>8</v>
      </c>
      <c r="C574" s="26" t="s">
        <v>433</v>
      </c>
      <c r="D574" s="26" t="s">
        <v>455</v>
      </c>
      <c r="E574" s="26" t="s">
        <v>456</v>
      </c>
      <c r="F574" s="24"/>
    </row>
    <row r="575" spans="1:6" s="69" customFormat="1" ht="16.899999999999999" customHeight="1" x14ac:dyDescent="0.2">
      <c r="A575" s="66" t="s">
        <v>133</v>
      </c>
      <c r="B575" s="35" t="s">
        <v>8</v>
      </c>
      <c r="C575" s="26" t="s">
        <v>433</v>
      </c>
      <c r="D575" s="26" t="s">
        <v>457</v>
      </c>
      <c r="E575" s="26"/>
      <c r="F575" s="24">
        <f>F576</f>
        <v>15110.4</v>
      </c>
    </row>
    <row r="576" spans="1:6" s="69" customFormat="1" ht="33.75" customHeight="1" x14ac:dyDescent="0.2">
      <c r="A576" s="65" t="s">
        <v>145</v>
      </c>
      <c r="B576" s="35" t="s">
        <v>8</v>
      </c>
      <c r="C576" s="26" t="s">
        <v>433</v>
      </c>
      <c r="D576" s="26" t="s">
        <v>457</v>
      </c>
      <c r="E576" s="26" t="s">
        <v>146</v>
      </c>
      <c r="F576" s="24">
        <f>F577</f>
        <v>15110.4</v>
      </c>
    </row>
    <row r="577" spans="1:6" s="69" customFormat="1" x14ac:dyDescent="0.2">
      <c r="A577" s="65" t="s">
        <v>176</v>
      </c>
      <c r="B577" s="35" t="s">
        <v>8</v>
      </c>
      <c r="C577" s="26" t="s">
        <v>433</v>
      </c>
      <c r="D577" s="26" t="s">
        <v>457</v>
      </c>
      <c r="E577" s="26" t="s">
        <v>177</v>
      </c>
      <c r="F577" s="24">
        <f>14911.4+199</f>
        <v>15110.4</v>
      </c>
    </row>
    <row r="578" spans="1:6" s="69" customFormat="1" ht="33.75" hidden="1" customHeight="1" x14ac:dyDescent="0.2">
      <c r="A578" s="65" t="s">
        <v>458</v>
      </c>
      <c r="B578" s="35" t="s">
        <v>8</v>
      </c>
      <c r="C578" s="26" t="s">
        <v>433</v>
      </c>
      <c r="D578" s="26" t="s">
        <v>459</v>
      </c>
      <c r="E578" s="26" t="s">
        <v>438</v>
      </c>
      <c r="F578" s="24"/>
    </row>
    <row r="579" spans="1:6" s="69" customFormat="1" x14ac:dyDescent="0.2">
      <c r="A579" s="20" t="s">
        <v>460</v>
      </c>
      <c r="B579" s="13" t="s">
        <v>8</v>
      </c>
      <c r="C579" s="13" t="s">
        <v>433</v>
      </c>
      <c r="D579" s="13" t="s">
        <v>461</v>
      </c>
      <c r="E579" s="13"/>
      <c r="F579" s="22">
        <f>F580</f>
        <v>1263.5</v>
      </c>
    </row>
    <row r="580" spans="1:6" s="69" customFormat="1" ht="17.45" customHeight="1" x14ac:dyDescent="0.2">
      <c r="A580" s="31" t="s">
        <v>133</v>
      </c>
      <c r="B580" s="26" t="s">
        <v>8</v>
      </c>
      <c r="C580" s="26" t="s">
        <v>433</v>
      </c>
      <c r="D580" s="26" t="s">
        <v>462</v>
      </c>
      <c r="E580" s="26"/>
      <c r="F580" s="24">
        <f>F581+F583+F585+F587</f>
        <v>1263.5</v>
      </c>
    </row>
    <row r="581" spans="1:6" s="69" customFormat="1" ht="30" customHeight="1" x14ac:dyDescent="0.2">
      <c r="A581" s="38" t="s">
        <v>23</v>
      </c>
      <c r="B581" s="26" t="s">
        <v>8</v>
      </c>
      <c r="C581" s="26" t="s">
        <v>433</v>
      </c>
      <c r="D581" s="26" t="s">
        <v>462</v>
      </c>
      <c r="E581" s="26" t="s">
        <v>42</v>
      </c>
      <c r="F581" s="24">
        <f>F582</f>
        <v>979.1</v>
      </c>
    </row>
    <row r="582" spans="1:6" s="69" customFormat="1" ht="20.45" customHeight="1" x14ac:dyDescent="0.2">
      <c r="A582" s="38" t="s">
        <v>137</v>
      </c>
      <c r="B582" s="26" t="s">
        <v>8</v>
      </c>
      <c r="C582" s="26" t="s">
        <v>433</v>
      </c>
      <c r="D582" s="26" t="s">
        <v>462</v>
      </c>
      <c r="E582" s="26" t="s">
        <v>138</v>
      </c>
      <c r="F582" s="24">
        <v>979.1</v>
      </c>
    </row>
    <row r="583" spans="1:6" s="69" customFormat="1" ht="30" customHeight="1" x14ac:dyDescent="0.2">
      <c r="A583" s="38" t="s">
        <v>25</v>
      </c>
      <c r="B583" s="26" t="s">
        <v>8</v>
      </c>
      <c r="C583" s="26" t="s">
        <v>433</v>
      </c>
      <c r="D583" s="26" t="s">
        <v>462</v>
      </c>
      <c r="E583" s="26" t="s">
        <v>35</v>
      </c>
      <c r="F583" s="24">
        <f>F584</f>
        <v>284.3</v>
      </c>
    </row>
    <row r="584" spans="1:6" s="69" customFormat="1" ht="30" customHeight="1" x14ac:dyDescent="0.2">
      <c r="A584" s="38" t="s">
        <v>26</v>
      </c>
      <c r="B584" s="26" t="s">
        <v>8</v>
      </c>
      <c r="C584" s="26" t="s">
        <v>433</v>
      </c>
      <c r="D584" s="26" t="s">
        <v>462</v>
      </c>
      <c r="E584" s="26" t="s">
        <v>36</v>
      </c>
      <c r="F584" s="24">
        <f>284.3</f>
        <v>284.3</v>
      </c>
    </row>
    <row r="585" spans="1:6" s="69" customFormat="1" ht="31.5" hidden="1" x14ac:dyDescent="0.2">
      <c r="A585" s="65" t="s">
        <v>145</v>
      </c>
      <c r="B585" s="26" t="s">
        <v>8</v>
      </c>
      <c r="C585" s="26" t="s">
        <v>433</v>
      </c>
      <c r="D585" s="26" t="s">
        <v>462</v>
      </c>
      <c r="E585" s="26" t="s">
        <v>146</v>
      </c>
      <c r="F585" s="24">
        <f>F586</f>
        <v>0</v>
      </c>
    </row>
    <row r="586" spans="1:6" s="3" customFormat="1" ht="20.25" hidden="1" customHeight="1" x14ac:dyDescent="0.2">
      <c r="A586" s="65" t="s">
        <v>147</v>
      </c>
      <c r="B586" s="26" t="s">
        <v>8</v>
      </c>
      <c r="C586" s="26" t="s">
        <v>433</v>
      </c>
      <c r="D586" s="26" t="s">
        <v>462</v>
      </c>
      <c r="E586" s="26" t="s">
        <v>148</v>
      </c>
      <c r="F586" s="24"/>
    </row>
    <row r="587" spans="1:6" s="3" customFormat="1" ht="20.25" customHeight="1" x14ac:dyDescent="0.2">
      <c r="A587" s="65" t="s">
        <v>50</v>
      </c>
      <c r="B587" s="26" t="s">
        <v>8</v>
      </c>
      <c r="C587" s="26" t="s">
        <v>433</v>
      </c>
      <c r="D587" s="26" t="s">
        <v>462</v>
      </c>
      <c r="E587" s="26" t="s">
        <v>180</v>
      </c>
      <c r="F587" s="24">
        <f>F588</f>
        <v>0.1</v>
      </c>
    </row>
    <row r="588" spans="1:6" s="3" customFormat="1" ht="20.25" customHeight="1" x14ac:dyDescent="0.2">
      <c r="A588" s="65" t="s">
        <v>52</v>
      </c>
      <c r="B588" s="26" t="s">
        <v>8</v>
      </c>
      <c r="C588" s="26" t="s">
        <v>433</v>
      </c>
      <c r="D588" s="26" t="s">
        <v>462</v>
      </c>
      <c r="E588" s="26" t="s">
        <v>181</v>
      </c>
      <c r="F588" s="24">
        <v>0.1</v>
      </c>
    </row>
    <row r="589" spans="1:6" s="23" customFormat="1" x14ac:dyDescent="0.2">
      <c r="A589" s="12" t="s">
        <v>463</v>
      </c>
      <c r="B589" s="13" t="s">
        <v>8</v>
      </c>
      <c r="C589" s="13" t="s">
        <v>433</v>
      </c>
      <c r="D589" s="13" t="s">
        <v>464</v>
      </c>
      <c r="E589" s="13"/>
      <c r="F589" s="22">
        <f>F590</f>
        <v>8705.5999999999985</v>
      </c>
    </row>
    <row r="590" spans="1:6" s="69" customFormat="1" ht="31.5" x14ac:dyDescent="0.2">
      <c r="A590" s="31" t="s">
        <v>133</v>
      </c>
      <c r="B590" s="26" t="s">
        <v>8</v>
      </c>
      <c r="C590" s="26" t="s">
        <v>433</v>
      </c>
      <c r="D590" s="26" t="s">
        <v>465</v>
      </c>
      <c r="E590" s="26"/>
      <c r="F590" s="24">
        <f>F591+F593+F595+F597</f>
        <v>8705.5999999999985</v>
      </c>
    </row>
    <row r="591" spans="1:6" s="69" customFormat="1" ht="65.45" customHeight="1" x14ac:dyDescent="0.2">
      <c r="A591" s="38" t="s">
        <v>23</v>
      </c>
      <c r="B591" s="26" t="s">
        <v>8</v>
      </c>
      <c r="C591" s="26" t="s">
        <v>433</v>
      </c>
      <c r="D591" s="26" t="s">
        <v>465</v>
      </c>
      <c r="E591" s="26" t="s">
        <v>42</v>
      </c>
      <c r="F591" s="24">
        <f>F592</f>
        <v>6695.9999999999991</v>
      </c>
    </row>
    <row r="592" spans="1:6" s="3" customFormat="1" ht="20.25" customHeight="1" x14ac:dyDescent="0.2">
      <c r="A592" s="38" t="s">
        <v>137</v>
      </c>
      <c r="B592" s="26" t="s">
        <v>8</v>
      </c>
      <c r="C592" s="26" t="s">
        <v>433</v>
      </c>
      <c r="D592" s="26" t="s">
        <v>465</v>
      </c>
      <c r="E592" s="26" t="s">
        <v>138</v>
      </c>
      <c r="F592" s="24">
        <f>6740.4-46.1-13.9+11.7+3.9</f>
        <v>6695.9999999999991</v>
      </c>
    </row>
    <row r="593" spans="1:6" s="23" customFormat="1" ht="31.5" x14ac:dyDescent="0.2">
      <c r="A593" s="38" t="s">
        <v>25</v>
      </c>
      <c r="B593" s="26" t="s">
        <v>8</v>
      </c>
      <c r="C593" s="26" t="s">
        <v>433</v>
      </c>
      <c r="D593" s="26" t="s">
        <v>465</v>
      </c>
      <c r="E593" s="26" t="s">
        <v>35</v>
      </c>
      <c r="F593" s="24">
        <f>F594</f>
        <v>1997.3</v>
      </c>
    </row>
    <row r="594" spans="1:6" s="3" customFormat="1" ht="31.5" x14ac:dyDescent="0.2">
      <c r="A594" s="38" t="s">
        <v>26</v>
      </c>
      <c r="B594" s="26" t="s">
        <v>8</v>
      </c>
      <c r="C594" s="26" t="s">
        <v>433</v>
      </c>
      <c r="D594" s="26" t="s">
        <v>465</v>
      </c>
      <c r="E594" s="26" t="s">
        <v>36</v>
      </c>
      <c r="F594" s="24">
        <f>1937+60+0.3</f>
        <v>1997.3</v>
      </c>
    </row>
    <row r="595" spans="1:6" s="3" customFormat="1" ht="15.75" customHeight="1" x14ac:dyDescent="0.2">
      <c r="A595" s="65" t="s">
        <v>50</v>
      </c>
      <c r="B595" s="26" t="s">
        <v>8</v>
      </c>
      <c r="C595" s="26" t="s">
        <v>433</v>
      </c>
      <c r="D595" s="26" t="s">
        <v>465</v>
      </c>
      <c r="E595" s="26" t="s">
        <v>180</v>
      </c>
      <c r="F595" s="24">
        <f>F596</f>
        <v>12.3</v>
      </c>
    </row>
    <row r="596" spans="1:6" s="3" customFormat="1" ht="15.75" customHeight="1" x14ac:dyDescent="0.2">
      <c r="A596" s="65" t="s">
        <v>52</v>
      </c>
      <c r="B596" s="26" t="s">
        <v>8</v>
      </c>
      <c r="C596" s="26" t="s">
        <v>433</v>
      </c>
      <c r="D596" s="26" t="s">
        <v>465</v>
      </c>
      <c r="E596" s="26" t="s">
        <v>181</v>
      </c>
      <c r="F596" s="24">
        <v>12.3</v>
      </c>
    </row>
    <row r="597" spans="1:6" s="3" customFormat="1" ht="15.75" hidden="1" customHeight="1" x14ac:dyDescent="0.2">
      <c r="A597" s="65" t="s">
        <v>466</v>
      </c>
      <c r="B597" s="26" t="s">
        <v>8</v>
      </c>
      <c r="C597" s="26" t="s">
        <v>433</v>
      </c>
      <c r="D597" s="26" t="s">
        <v>467</v>
      </c>
      <c r="E597" s="26"/>
      <c r="F597" s="24">
        <f>F598</f>
        <v>0</v>
      </c>
    </row>
    <row r="598" spans="1:6" s="3" customFormat="1" ht="15.75" hidden="1" customHeight="1" x14ac:dyDescent="0.2">
      <c r="A598" s="38" t="s">
        <v>25</v>
      </c>
      <c r="B598" s="26" t="s">
        <v>8</v>
      </c>
      <c r="C598" s="26" t="s">
        <v>433</v>
      </c>
      <c r="D598" s="26" t="s">
        <v>467</v>
      </c>
      <c r="E598" s="26" t="s">
        <v>35</v>
      </c>
      <c r="F598" s="24">
        <f>F599</f>
        <v>0</v>
      </c>
    </row>
    <row r="599" spans="1:6" s="3" customFormat="1" ht="15.75" hidden="1" customHeight="1" x14ac:dyDescent="0.2">
      <c r="A599" s="38" t="s">
        <v>26</v>
      </c>
      <c r="B599" s="26" t="s">
        <v>8</v>
      </c>
      <c r="C599" s="26" t="s">
        <v>433</v>
      </c>
      <c r="D599" s="26" t="s">
        <v>467</v>
      </c>
      <c r="E599" s="26" t="s">
        <v>36</v>
      </c>
      <c r="F599" s="24"/>
    </row>
    <row r="600" spans="1:6" s="3" customFormat="1" x14ac:dyDescent="0.2">
      <c r="A600" s="55" t="s">
        <v>182</v>
      </c>
      <c r="B600" s="13" t="s">
        <v>8</v>
      </c>
      <c r="C600" s="13" t="s">
        <v>433</v>
      </c>
      <c r="D600" s="13" t="s">
        <v>183</v>
      </c>
      <c r="E600" s="13"/>
      <c r="F600" s="22">
        <f>F601+F604</f>
        <v>687.7</v>
      </c>
    </row>
    <row r="601" spans="1:6" s="3" customFormat="1" ht="31.5" x14ac:dyDescent="0.2">
      <c r="A601" s="136" t="s">
        <v>189</v>
      </c>
      <c r="B601" s="137" t="s">
        <v>8</v>
      </c>
      <c r="C601" s="137" t="s">
        <v>433</v>
      </c>
      <c r="D601" s="137" t="s">
        <v>190</v>
      </c>
      <c r="E601" s="137"/>
      <c r="F601" s="37">
        <f>F602</f>
        <v>37.700000000000003</v>
      </c>
    </row>
    <row r="602" spans="1:6" s="3" customFormat="1" ht="31.5" x14ac:dyDescent="0.2">
      <c r="A602" s="65" t="s">
        <v>145</v>
      </c>
      <c r="B602" s="26" t="s">
        <v>8</v>
      </c>
      <c r="C602" s="26" t="s">
        <v>433</v>
      </c>
      <c r="D602" s="26" t="s">
        <v>190</v>
      </c>
      <c r="E602" s="26" t="s">
        <v>146</v>
      </c>
      <c r="F602" s="24">
        <f>F603</f>
        <v>37.700000000000003</v>
      </c>
    </row>
    <row r="603" spans="1:6" s="3" customFormat="1" x14ac:dyDescent="0.2">
      <c r="A603" s="65" t="s">
        <v>176</v>
      </c>
      <c r="B603" s="26" t="s">
        <v>8</v>
      </c>
      <c r="C603" s="26" t="s">
        <v>433</v>
      </c>
      <c r="D603" s="26" t="s">
        <v>190</v>
      </c>
      <c r="E603" s="26" t="s">
        <v>177</v>
      </c>
      <c r="F603" s="24">
        <v>37.700000000000003</v>
      </c>
    </row>
    <row r="604" spans="1:6" s="3" customFormat="1" ht="31.5" x14ac:dyDescent="0.2">
      <c r="A604" s="57" t="s">
        <v>468</v>
      </c>
      <c r="B604" s="35" t="s">
        <v>8</v>
      </c>
      <c r="C604" s="26" t="s">
        <v>433</v>
      </c>
      <c r="D604" s="35" t="s">
        <v>469</v>
      </c>
      <c r="E604" s="36"/>
      <c r="F604" s="30">
        <f>F605+F607</f>
        <v>650</v>
      </c>
    </row>
    <row r="605" spans="1:6" s="3" customFormat="1" ht="31.5" x14ac:dyDescent="0.2">
      <c r="A605" s="65" t="s">
        <v>145</v>
      </c>
      <c r="B605" s="26" t="s">
        <v>8</v>
      </c>
      <c r="C605" s="26" t="s">
        <v>433</v>
      </c>
      <c r="D605" s="26" t="s">
        <v>469</v>
      </c>
      <c r="E605" s="26" t="s">
        <v>146</v>
      </c>
      <c r="F605" s="24">
        <f>F606</f>
        <v>650</v>
      </c>
    </row>
    <row r="606" spans="1:6" s="3" customFormat="1" x14ac:dyDescent="0.2">
      <c r="A606" s="65" t="s">
        <v>176</v>
      </c>
      <c r="B606" s="26" t="s">
        <v>8</v>
      </c>
      <c r="C606" s="26" t="s">
        <v>433</v>
      </c>
      <c r="D606" s="26" t="s">
        <v>469</v>
      </c>
      <c r="E606" s="26" t="s">
        <v>177</v>
      </c>
      <c r="F606" s="24">
        <v>650</v>
      </c>
    </row>
    <row r="607" spans="1:6" s="3" customFormat="1" hidden="1" x14ac:dyDescent="0.2">
      <c r="A607" s="65" t="s">
        <v>50</v>
      </c>
      <c r="B607" s="26" t="s">
        <v>8</v>
      </c>
      <c r="C607" s="26" t="s">
        <v>433</v>
      </c>
      <c r="D607" s="26" t="s">
        <v>428</v>
      </c>
      <c r="E607" s="27">
        <v>800</v>
      </c>
      <c r="F607" s="64">
        <f>F608</f>
        <v>0</v>
      </c>
    </row>
    <row r="608" spans="1:6" s="23" customFormat="1" hidden="1" x14ac:dyDescent="0.2">
      <c r="A608" s="65" t="s">
        <v>53</v>
      </c>
      <c r="B608" s="26" t="s">
        <v>8</v>
      </c>
      <c r="C608" s="26" t="s">
        <v>433</v>
      </c>
      <c r="D608" s="26" t="s">
        <v>428</v>
      </c>
      <c r="E608" s="27">
        <v>870</v>
      </c>
      <c r="F608" s="64"/>
    </row>
    <row r="609" spans="1:6" s="23" customFormat="1" hidden="1" x14ac:dyDescent="0.2">
      <c r="A609" s="56" t="s">
        <v>124</v>
      </c>
      <c r="B609" s="13" t="s">
        <v>8</v>
      </c>
      <c r="C609" s="13" t="s">
        <v>433</v>
      </c>
      <c r="D609" s="13" t="s">
        <v>125</v>
      </c>
      <c r="E609" s="21"/>
      <c r="F609" s="88">
        <f>F610</f>
        <v>0</v>
      </c>
    </row>
    <row r="610" spans="1:6" s="23" customFormat="1" ht="31.5" hidden="1" x14ac:dyDescent="0.2">
      <c r="A610" s="38" t="s">
        <v>470</v>
      </c>
      <c r="B610" s="26" t="s">
        <v>8</v>
      </c>
      <c r="C610" s="26" t="s">
        <v>433</v>
      </c>
      <c r="D610" s="26" t="s">
        <v>471</v>
      </c>
      <c r="E610" s="27"/>
      <c r="F610" s="67">
        <f>F611+F614</f>
        <v>0</v>
      </c>
    </row>
    <row r="611" spans="1:6" s="23" customFormat="1" ht="31.5" hidden="1" x14ac:dyDescent="0.2">
      <c r="A611" s="38" t="s">
        <v>472</v>
      </c>
      <c r="B611" s="26" t="s">
        <v>8</v>
      </c>
      <c r="C611" s="26" t="s">
        <v>433</v>
      </c>
      <c r="D611" s="26" t="s">
        <v>471</v>
      </c>
      <c r="E611" s="27"/>
      <c r="F611" s="67">
        <f>F612</f>
        <v>0</v>
      </c>
    </row>
    <row r="612" spans="1:6" s="23" customFormat="1" ht="31.5" hidden="1" x14ac:dyDescent="0.2">
      <c r="A612" s="66" t="s">
        <v>25</v>
      </c>
      <c r="B612" s="26" t="s">
        <v>8</v>
      </c>
      <c r="C612" s="26" t="s">
        <v>433</v>
      </c>
      <c r="D612" s="26" t="s">
        <v>471</v>
      </c>
      <c r="E612" s="27">
        <v>200</v>
      </c>
      <c r="F612" s="67">
        <f>F613</f>
        <v>0</v>
      </c>
    </row>
    <row r="613" spans="1:6" s="23" customFormat="1" ht="31.5" hidden="1" x14ac:dyDescent="0.2">
      <c r="A613" s="66" t="s">
        <v>26</v>
      </c>
      <c r="B613" s="26" t="s">
        <v>8</v>
      </c>
      <c r="C613" s="26" t="s">
        <v>433</v>
      </c>
      <c r="D613" s="26" t="s">
        <v>471</v>
      </c>
      <c r="E613" s="27">
        <v>240</v>
      </c>
      <c r="F613" s="67"/>
    </row>
    <row r="614" spans="1:6" s="23" customFormat="1" ht="31.5" hidden="1" x14ac:dyDescent="0.2">
      <c r="A614" s="65" t="s">
        <v>472</v>
      </c>
      <c r="B614" s="26" t="s">
        <v>8</v>
      </c>
      <c r="C614" s="26" t="s">
        <v>433</v>
      </c>
      <c r="D614" s="26" t="s">
        <v>473</v>
      </c>
      <c r="E614" s="27"/>
      <c r="F614" s="64">
        <f>F615</f>
        <v>0</v>
      </c>
    </row>
    <row r="615" spans="1:6" s="23" customFormat="1" ht="31.5" hidden="1" x14ac:dyDescent="0.2">
      <c r="A615" s="65" t="s">
        <v>145</v>
      </c>
      <c r="B615" s="26" t="s">
        <v>8</v>
      </c>
      <c r="C615" s="26" t="s">
        <v>433</v>
      </c>
      <c r="D615" s="26" t="s">
        <v>473</v>
      </c>
      <c r="E615" s="27">
        <v>600</v>
      </c>
      <c r="F615" s="64">
        <f>F616</f>
        <v>0</v>
      </c>
    </row>
    <row r="616" spans="1:6" s="23" customFormat="1" hidden="1" x14ac:dyDescent="0.2">
      <c r="A616" s="65" t="s">
        <v>176</v>
      </c>
      <c r="B616" s="26" t="s">
        <v>8</v>
      </c>
      <c r="C616" s="26" t="s">
        <v>433</v>
      </c>
      <c r="D616" s="26" t="s">
        <v>473</v>
      </c>
      <c r="E616" s="27">
        <v>620</v>
      </c>
      <c r="F616" s="64"/>
    </row>
    <row r="617" spans="1:6" s="3" customFormat="1" x14ac:dyDescent="0.2">
      <c r="A617" s="12" t="s">
        <v>474</v>
      </c>
      <c r="B617" s="13" t="s">
        <v>8</v>
      </c>
      <c r="C617" s="13" t="s">
        <v>475</v>
      </c>
      <c r="D617" s="21"/>
      <c r="E617" s="21"/>
      <c r="F617" s="88">
        <f>F618+F638</f>
        <v>30659.599999999999</v>
      </c>
    </row>
    <row r="618" spans="1:6" s="3" customFormat="1" ht="15.75" customHeight="1" x14ac:dyDescent="0.2">
      <c r="A618" s="28" t="s">
        <v>476</v>
      </c>
      <c r="B618" s="29" t="s">
        <v>8</v>
      </c>
      <c r="C618" s="29" t="s">
        <v>477</v>
      </c>
      <c r="D618" s="29"/>
      <c r="E618" s="36"/>
      <c r="F618" s="30">
        <f>F619+F628+F633</f>
        <v>4216.5</v>
      </c>
    </row>
    <row r="619" spans="1:6" s="23" customFormat="1" ht="47.25" x14ac:dyDescent="0.2">
      <c r="A619" s="20" t="s">
        <v>233</v>
      </c>
      <c r="B619" s="13" t="s">
        <v>8</v>
      </c>
      <c r="C619" s="13" t="s">
        <v>477</v>
      </c>
      <c r="D619" s="13" t="s">
        <v>234</v>
      </c>
      <c r="E619" s="21"/>
      <c r="F619" s="22">
        <f>F620</f>
        <v>3961.7999999999997</v>
      </c>
    </row>
    <row r="620" spans="1:6" s="23" customFormat="1" ht="31.5" x14ac:dyDescent="0.2">
      <c r="A620" s="138" t="s">
        <v>478</v>
      </c>
      <c r="B620" s="26" t="s">
        <v>8</v>
      </c>
      <c r="C620" s="26" t="s">
        <v>477</v>
      </c>
      <c r="D620" s="27" t="s">
        <v>479</v>
      </c>
      <c r="E620" s="27"/>
      <c r="F620" s="24">
        <f>F621</f>
        <v>3961.7999999999997</v>
      </c>
    </row>
    <row r="621" spans="1:6" s="23" customFormat="1" ht="47.25" x14ac:dyDescent="0.2">
      <c r="A621" s="138" t="s">
        <v>480</v>
      </c>
      <c r="B621" s="26" t="s">
        <v>8</v>
      </c>
      <c r="C621" s="26" t="s">
        <v>477</v>
      </c>
      <c r="D621" s="27" t="s">
        <v>481</v>
      </c>
      <c r="E621" s="27"/>
      <c r="F621" s="24">
        <f>F622+F625</f>
        <v>3961.7999999999997</v>
      </c>
    </row>
    <row r="622" spans="1:6" s="23" customFormat="1" x14ac:dyDescent="0.2">
      <c r="A622" s="138" t="s">
        <v>482</v>
      </c>
      <c r="B622" s="26" t="s">
        <v>8</v>
      </c>
      <c r="C622" s="26" t="s">
        <v>477</v>
      </c>
      <c r="D622" s="27" t="s">
        <v>483</v>
      </c>
      <c r="E622" s="27"/>
      <c r="F622" s="24">
        <f>F623</f>
        <v>657.6</v>
      </c>
    </row>
    <row r="623" spans="1:6" s="23" customFormat="1" x14ac:dyDescent="0.2">
      <c r="A623" s="25" t="s">
        <v>27</v>
      </c>
      <c r="B623" s="26" t="s">
        <v>8</v>
      </c>
      <c r="C623" s="26" t="s">
        <v>477</v>
      </c>
      <c r="D623" s="27" t="s">
        <v>483</v>
      </c>
      <c r="E623" s="27">
        <v>300</v>
      </c>
      <c r="F623" s="24">
        <f>F624</f>
        <v>657.6</v>
      </c>
    </row>
    <row r="624" spans="1:6" s="23" customFormat="1" ht="31.5" x14ac:dyDescent="0.2">
      <c r="A624" s="25" t="s">
        <v>169</v>
      </c>
      <c r="B624" s="26" t="s">
        <v>8</v>
      </c>
      <c r="C624" s="26" t="s">
        <v>477</v>
      </c>
      <c r="D624" s="27" t="s">
        <v>483</v>
      </c>
      <c r="E624" s="27">
        <v>320</v>
      </c>
      <c r="F624" s="24">
        <v>657.6</v>
      </c>
    </row>
    <row r="625" spans="1:6" s="23" customFormat="1" x14ac:dyDescent="0.2">
      <c r="A625" s="138" t="s">
        <v>482</v>
      </c>
      <c r="B625" s="26" t="s">
        <v>8</v>
      </c>
      <c r="C625" s="26" t="s">
        <v>477</v>
      </c>
      <c r="D625" s="27" t="s">
        <v>484</v>
      </c>
      <c r="E625" s="27"/>
      <c r="F625" s="24">
        <f>F626</f>
        <v>3304.2</v>
      </c>
    </row>
    <row r="626" spans="1:6" s="3" customFormat="1" x14ac:dyDescent="0.2">
      <c r="A626" s="25" t="s">
        <v>27</v>
      </c>
      <c r="B626" s="26" t="s">
        <v>8</v>
      </c>
      <c r="C626" s="26" t="s">
        <v>477</v>
      </c>
      <c r="D626" s="27" t="s">
        <v>484</v>
      </c>
      <c r="E626" s="27">
        <v>300</v>
      </c>
      <c r="F626" s="24">
        <f>F627</f>
        <v>3304.2</v>
      </c>
    </row>
    <row r="627" spans="1:6" s="3" customFormat="1" ht="31.5" x14ac:dyDescent="0.2">
      <c r="A627" s="25" t="s">
        <v>169</v>
      </c>
      <c r="B627" s="26" t="s">
        <v>8</v>
      </c>
      <c r="C627" s="26" t="s">
        <v>477</v>
      </c>
      <c r="D627" s="27" t="s">
        <v>484</v>
      </c>
      <c r="E627" s="27">
        <v>320</v>
      </c>
      <c r="F627" s="24">
        <v>3304.2</v>
      </c>
    </row>
    <row r="628" spans="1:6" s="3" customFormat="1" x14ac:dyDescent="0.2">
      <c r="A628" s="12" t="s">
        <v>182</v>
      </c>
      <c r="B628" s="13" t="s">
        <v>8</v>
      </c>
      <c r="C628" s="13" t="s">
        <v>477</v>
      </c>
      <c r="D628" s="13" t="s">
        <v>234</v>
      </c>
      <c r="E628" s="21"/>
      <c r="F628" s="14">
        <f>F629</f>
        <v>173.9</v>
      </c>
    </row>
    <row r="629" spans="1:6" s="3" customFormat="1" ht="47.25" x14ac:dyDescent="0.2">
      <c r="A629" s="62" t="s">
        <v>485</v>
      </c>
      <c r="B629" s="35" t="s">
        <v>8</v>
      </c>
      <c r="C629" s="35" t="s">
        <v>477</v>
      </c>
      <c r="D629" s="58" t="s">
        <v>481</v>
      </c>
      <c r="E629" s="58"/>
      <c r="F629" s="59">
        <f>F630</f>
        <v>173.9</v>
      </c>
    </row>
    <row r="630" spans="1:6" s="3" customFormat="1" ht="63" x14ac:dyDescent="0.2">
      <c r="A630" s="25" t="s">
        <v>486</v>
      </c>
      <c r="B630" s="26" t="s">
        <v>8</v>
      </c>
      <c r="C630" s="26" t="s">
        <v>477</v>
      </c>
      <c r="D630" s="27" t="s">
        <v>487</v>
      </c>
      <c r="E630" s="27"/>
      <c r="F630" s="24">
        <f>F631</f>
        <v>173.9</v>
      </c>
    </row>
    <row r="631" spans="1:6" s="3" customFormat="1" x14ac:dyDescent="0.2">
      <c r="A631" s="138" t="s">
        <v>27</v>
      </c>
      <c r="B631" s="26" t="s">
        <v>8</v>
      </c>
      <c r="C631" s="26" t="s">
        <v>477</v>
      </c>
      <c r="D631" s="27" t="s">
        <v>487</v>
      </c>
      <c r="E631" s="27">
        <v>300</v>
      </c>
      <c r="F631" s="24">
        <f>F632</f>
        <v>173.9</v>
      </c>
    </row>
    <row r="632" spans="1:6" s="3" customFormat="1" ht="31.5" x14ac:dyDescent="0.2">
      <c r="A632" s="139" t="s">
        <v>169</v>
      </c>
      <c r="B632" s="51" t="s">
        <v>8</v>
      </c>
      <c r="C632" s="51" t="s">
        <v>477</v>
      </c>
      <c r="D632" s="27" t="s">
        <v>487</v>
      </c>
      <c r="E632" s="52" t="s">
        <v>488</v>
      </c>
      <c r="F632" s="53">
        <v>173.9</v>
      </c>
    </row>
    <row r="633" spans="1:6" s="39" customFormat="1" x14ac:dyDescent="0.2">
      <c r="A633" s="12" t="s">
        <v>182</v>
      </c>
      <c r="B633" s="13" t="s">
        <v>8</v>
      </c>
      <c r="C633" s="13" t="s">
        <v>477</v>
      </c>
      <c r="D633" s="13" t="s">
        <v>183</v>
      </c>
      <c r="E633" s="21"/>
      <c r="F633" s="14">
        <f>F634</f>
        <v>80.8</v>
      </c>
    </row>
    <row r="634" spans="1:6" s="39" customFormat="1" ht="47.25" x14ac:dyDescent="0.2">
      <c r="A634" s="62" t="s">
        <v>485</v>
      </c>
      <c r="B634" s="35" t="s">
        <v>8</v>
      </c>
      <c r="C634" s="35" t="s">
        <v>477</v>
      </c>
      <c r="D634" s="58" t="s">
        <v>489</v>
      </c>
      <c r="E634" s="58"/>
      <c r="F634" s="59">
        <f>F635</f>
        <v>80.8</v>
      </c>
    </row>
    <row r="635" spans="1:6" s="39" customFormat="1" ht="63" x14ac:dyDescent="0.2">
      <c r="A635" s="25" t="s">
        <v>486</v>
      </c>
      <c r="B635" s="26" t="s">
        <v>8</v>
      </c>
      <c r="C635" s="26" t="s">
        <v>477</v>
      </c>
      <c r="D635" s="27" t="s">
        <v>490</v>
      </c>
      <c r="E635" s="27"/>
      <c r="F635" s="24">
        <f>F636</f>
        <v>80.8</v>
      </c>
    </row>
    <row r="636" spans="1:6" s="39" customFormat="1" x14ac:dyDescent="0.2">
      <c r="A636" s="138" t="s">
        <v>27</v>
      </c>
      <c r="B636" s="26" t="s">
        <v>8</v>
      </c>
      <c r="C636" s="26" t="s">
        <v>477</v>
      </c>
      <c r="D636" s="27" t="s">
        <v>490</v>
      </c>
      <c r="E636" s="27">
        <v>300</v>
      </c>
      <c r="F636" s="24">
        <f>F637</f>
        <v>80.8</v>
      </c>
    </row>
    <row r="637" spans="1:6" s="54" customFormat="1" ht="31.5" x14ac:dyDescent="0.2">
      <c r="A637" s="139" t="s">
        <v>169</v>
      </c>
      <c r="B637" s="51" t="s">
        <v>8</v>
      </c>
      <c r="C637" s="51" t="s">
        <v>477</v>
      </c>
      <c r="D637" s="52" t="s">
        <v>490</v>
      </c>
      <c r="E637" s="52" t="s">
        <v>488</v>
      </c>
      <c r="F637" s="53">
        <f>335-173.9-80.3</f>
        <v>80.8</v>
      </c>
    </row>
    <row r="638" spans="1:6" s="39" customFormat="1" x14ac:dyDescent="0.2">
      <c r="A638" s="28" t="s">
        <v>491</v>
      </c>
      <c r="B638" s="29" t="s">
        <v>8</v>
      </c>
      <c r="C638" s="29">
        <v>1004</v>
      </c>
      <c r="D638" s="29"/>
      <c r="E638" s="36"/>
      <c r="F638" s="30">
        <f>F639</f>
        <v>26443.1</v>
      </c>
    </row>
    <row r="639" spans="1:6" s="69" customFormat="1" x14ac:dyDescent="0.2">
      <c r="A639" s="140" t="s">
        <v>88</v>
      </c>
      <c r="B639" s="13" t="s">
        <v>8</v>
      </c>
      <c r="C639" s="13" t="s">
        <v>492</v>
      </c>
      <c r="D639" s="13" t="s">
        <v>89</v>
      </c>
      <c r="E639" s="21"/>
      <c r="F639" s="22">
        <f>F640</f>
        <v>26443.1</v>
      </c>
    </row>
    <row r="640" spans="1:6" s="39" customFormat="1" x14ac:dyDescent="0.2">
      <c r="A640" s="138" t="s">
        <v>96</v>
      </c>
      <c r="B640" s="26" t="s">
        <v>8</v>
      </c>
      <c r="C640" s="26" t="s">
        <v>492</v>
      </c>
      <c r="D640" s="26" t="s">
        <v>97</v>
      </c>
      <c r="E640" s="27"/>
      <c r="F640" s="24">
        <f>F641+F645+F656</f>
        <v>26443.1</v>
      </c>
    </row>
    <row r="641" spans="1:6" s="39" customFormat="1" ht="47.25" hidden="1" x14ac:dyDescent="0.2">
      <c r="A641" s="138" t="s">
        <v>493</v>
      </c>
      <c r="B641" s="26" t="s">
        <v>8</v>
      </c>
      <c r="C641" s="26" t="s">
        <v>492</v>
      </c>
      <c r="D641" s="26" t="s">
        <v>494</v>
      </c>
      <c r="E641" s="27"/>
      <c r="F641" s="24">
        <f>F642</f>
        <v>0</v>
      </c>
    </row>
    <row r="642" spans="1:6" s="39" customFormat="1" ht="47.25" hidden="1" x14ac:dyDescent="0.2">
      <c r="A642" s="138" t="s">
        <v>495</v>
      </c>
      <c r="B642" s="26" t="s">
        <v>8</v>
      </c>
      <c r="C642" s="26" t="s">
        <v>492</v>
      </c>
      <c r="D642" s="26" t="s">
        <v>496</v>
      </c>
      <c r="E642" s="27"/>
      <c r="F642" s="24">
        <f>F643</f>
        <v>0</v>
      </c>
    </row>
    <row r="643" spans="1:6" s="23" customFormat="1" ht="16.5" hidden="1" customHeight="1" x14ac:dyDescent="0.2">
      <c r="A643" s="138" t="s">
        <v>27</v>
      </c>
      <c r="B643" s="26" t="s">
        <v>8</v>
      </c>
      <c r="C643" s="26" t="s">
        <v>492</v>
      </c>
      <c r="D643" s="26" t="s">
        <v>496</v>
      </c>
      <c r="E643" s="27">
        <v>300</v>
      </c>
      <c r="F643" s="24">
        <f>F644</f>
        <v>0</v>
      </c>
    </row>
    <row r="644" spans="1:6" s="23" customFormat="1" ht="17.25" hidden="1" customHeight="1" x14ac:dyDescent="0.2">
      <c r="A644" s="138" t="s">
        <v>497</v>
      </c>
      <c r="B644" s="26" t="s">
        <v>8</v>
      </c>
      <c r="C644" s="26" t="s">
        <v>492</v>
      </c>
      <c r="D644" s="26" t="s">
        <v>496</v>
      </c>
      <c r="E644" s="27">
        <v>310</v>
      </c>
      <c r="F644" s="24"/>
    </row>
    <row r="645" spans="1:6" s="39" customFormat="1" ht="47.25" x14ac:dyDescent="0.2">
      <c r="A645" s="138" t="s">
        <v>98</v>
      </c>
      <c r="B645" s="26" t="s">
        <v>8</v>
      </c>
      <c r="C645" s="26" t="s">
        <v>492</v>
      </c>
      <c r="D645" s="26" t="s">
        <v>99</v>
      </c>
      <c r="E645" s="27"/>
      <c r="F645" s="24">
        <f>F646+F649+F652</f>
        <v>26102.199999999997</v>
      </c>
    </row>
    <row r="646" spans="1:6" s="39" customFormat="1" ht="47.25" x14ac:dyDescent="0.2">
      <c r="A646" s="31" t="s">
        <v>498</v>
      </c>
      <c r="B646" s="26" t="s">
        <v>8</v>
      </c>
      <c r="C646" s="26" t="s">
        <v>492</v>
      </c>
      <c r="D646" s="27" t="s">
        <v>499</v>
      </c>
      <c r="E646" s="26"/>
      <c r="F646" s="60">
        <f>F647</f>
        <v>97.2</v>
      </c>
    </row>
    <row r="647" spans="1:6" s="39" customFormat="1" x14ac:dyDescent="0.2">
      <c r="A647" s="31" t="s">
        <v>50</v>
      </c>
      <c r="B647" s="26" t="s">
        <v>8</v>
      </c>
      <c r="C647" s="26" t="s">
        <v>492</v>
      </c>
      <c r="D647" s="27" t="s">
        <v>499</v>
      </c>
      <c r="E647" s="26" t="s">
        <v>180</v>
      </c>
      <c r="F647" s="60">
        <f>F648</f>
        <v>97.2</v>
      </c>
    </row>
    <row r="648" spans="1:6" s="39" customFormat="1" ht="20.25" customHeight="1" x14ac:dyDescent="0.2">
      <c r="A648" s="31" t="s">
        <v>53</v>
      </c>
      <c r="B648" s="26" t="s">
        <v>8</v>
      </c>
      <c r="C648" s="26" t="s">
        <v>492</v>
      </c>
      <c r="D648" s="27" t="s">
        <v>499</v>
      </c>
      <c r="E648" s="26">
        <v>870</v>
      </c>
      <c r="F648" s="60">
        <v>97.2</v>
      </c>
    </row>
    <row r="649" spans="1:6" s="39" customFormat="1" ht="110.25" x14ac:dyDescent="0.2">
      <c r="A649" s="138" t="s">
        <v>500</v>
      </c>
      <c r="B649" s="26" t="s">
        <v>8</v>
      </c>
      <c r="C649" s="26" t="s">
        <v>492</v>
      </c>
      <c r="D649" s="26" t="s">
        <v>501</v>
      </c>
      <c r="E649" s="27"/>
      <c r="F649" s="24">
        <f>F650</f>
        <v>2570.4</v>
      </c>
    </row>
    <row r="650" spans="1:6" s="39" customFormat="1" x14ac:dyDescent="0.2">
      <c r="A650" s="138" t="s">
        <v>27</v>
      </c>
      <c r="B650" s="26" t="s">
        <v>8</v>
      </c>
      <c r="C650" s="26" t="s">
        <v>492</v>
      </c>
      <c r="D650" s="26" t="s">
        <v>501</v>
      </c>
      <c r="E650" s="27">
        <v>300</v>
      </c>
      <c r="F650" s="24">
        <f>F651</f>
        <v>2570.4</v>
      </c>
    </row>
    <row r="651" spans="1:6" s="39" customFormat="1" ht="31.5" x14ac:dyDescent="0.2">
      <c r="A651" s="138" t="s">
        <v>169</v>
      </c>
      <c r="B651" s="26" t="s">
        <v>8</v>
      </c>
      <c r="C651" s="26" t="s">
        <v>492</v>
      </c>
      <c r="D651" s="26" t="s">
        <v>501</v>
      </c>
      <c r="E651" s="27">
        <v>320</v>
      </c>
      <c r="F651" s="24">
        <f>2074.8+495.6</f>
        <v>2570.4</v>
      </c>
    </row>
    <row r="652" spans="1:6" s="39" customFormat="1" ht="63" x14ac:dyDescent="0.2">
      <c r="A652" s="138" t="s">
        <v>502</v>
      </c>
      <c r="B652" s="26" t="s">
        <v>8</v>
      </c>
      <c r="C652" s="26" t="s">
        <v>492</v>
      </c>
      <c r="D652" s="26" t="s">
        <v>503</v>
      </c>
      <c r="E652" s="27"/>
      <c r="F652" s="24">
        <f>F653</f>
        <v>23434.6</v>
      </c>
    </row>
    <row r="653" spans="1:6" s="39" customFormat="1" x14ac:dyDescent="0.2">
      <c r="A653" s="138" t="s">
        <v>27</v>
      </c>
      <c r="B653" s="26" t="s">
        <v>8</v>
      </c>
      <c r="C653" s="26" t="s">
        <v>492</v>
      </c>
      <c r="D653" s="26" t="s">
        <v>503</v>
      </c>
      <c r="E653" s="27">
        <v>300</v>
      </c>
      <c r="F653" s="24">
        <f>F654+F655</f>
        <v>23434.6</v>
      </c>
    </row>
    <row r="654" spans="1:6" s="39" customFormat="1" ht="20.25" hidden="1" customHeight="1" x14ac:dyDescent="0.2">
      <c r="A654" s="138" t="s">
        <v>497</v>
      </c>
      <c r="B654" s="26" t="s">
        <v>8</v>
      </c>
      <c r="C654" s="26" t="s">
        <v>492</v>
      </c>
      <c r="D654" s="26" t="s">
        <v>503</v>
      </c>
      <c r="E654" s="27">
        <v>310</v>
      </c>
      <c r="F654" s="53"/>
    </row>
    <row r="655" spans="1:6" s="39" customFormat="1" ht="31.5" x14ac:dyDescent="0.2">
      <c r="A655" s="138" t="s">
        <v>169</v>
      </c>
      <c r="B655" s="26" t="s">
        <v>8</v>
      </c>
      <c r="C655" s="26" t="s">
        <v>492</v>
      </c>
      <c r="D655" s="26" t="s">
        <v>503</v>
      </c>
      <c r="E655" s="27">
        <v>320</v>
      </c>
      <c r="F655" s="53">
        <f>8743.2+9265.3+5426.1</f>
        <v>23434.6</v>
      </c>
    </row>
    <row r="656" spans="1:6" s="39" customFormat="1" ht="47.25" x14ac:dyDescent="0.2">
      <c r="A656" s="138" t="s">
        <v>493</v>
      </c>
      <c r="B656" s="26" t="s">
        <v>8</v>
      </c>
      <c r="C656" s="26" t="s">
        <v>492</v>
      </c>
      <c r="D656" s="26" t="s">
        <v>494</v>
      </c>
      <c r="E656" s="27"/>
      <c r="F656" s="24">
        <f>F657</f>
        <v>340.9</v>
      </c>
    </row>
    <row r="657" spans="1:6" s="39" customFormat="1" ht="47.25" x14ac:dyDescent="0.2">
      <c r="A657" s="138" t="s">
        <v>495</v>
      </c>
      <c r="B657" s="26" t="s">
        <v>8</v>
      </c>
      <c r="C657" s="26" t="s">
        <v>492</v>
      </c>
      <c r="D657" s="26" t="s">
        <v>496</v>
      </c>
      <c r="E657" s="27"/>
      <c r="F657" s="24">
        <f>F658</f>
        <v>340.9</v>
      </c>
    </row>
    <row r="658" spans="1:6" s="39" customFormat="1" ht="18.75" customHeight="1" x14ac:dyDescent="0.2">
      <c r="A658" s="138" t="s">
        <v>27</v>
      </c>
      <c r="B658" s="26" t="s">
        <v>8</v>
      </c>
      <c r="C658" s="26" t="s">
        <v>492</v>
      </c>
      <c r="D658" s="26" t="s">
        <v>496</v>
      </c>
      <c r="E658" s="27">
        <v>300</v>
      </c>
      <c r="F658" s="24">
        <f>F659</f>
        <v>340.9</v>
      </c>
    </row>
    <row r="659" spans="1:6" s="39" customFormat="1" ht="17.25" customHeight="1" x14ac:dyDescent="0.2">
      <c r="A659" s="138" t="s">
        <v>497</v>
      </c>
      <c r="B659" s="26" t="s">
        <v>8</v>
      </c>
      <c r="C659" s="26" t="s">
        <v>492</v>
      </c>
      <c r="D659" s="26" t="s">
        <v>496</v>
      </c>
      <c r="E659" s="27">
        <v>310</v>
      </c>
      <c r="F659" s="24">
        <v>340.9</v>
      </c>
    </row>
    <row r="660" spans="1:6" s="39" customFormat="1" x14ac:dyDescent="0.2">
      <c r="A660" s="20" t="s">
        <v>504</v>
      </c>
      <c r="B660" s="13" t="s">
        <v>8</v>
      </c>
      <c r="C660" s="13" t="s">
        <v>505</v>
      </c>
      <c r="D660" s="13"/>
      <c r="E660" s="13"/>
      <c r="F660" s="22">
        <f>F661+F677+F713</f>
        <v>6001.7999999999993</v>
      </c>
    </row>
    <row r="661" spans="1:6" s="39" customFormat="1" x14ac:dyDescent="0.2">
      <c r="A661" s="28" t="s">
        <v>506</v>
      </c>
      <c r="B661" s="29" t="s">
        <v>8</v>
      </c>
      <c r="C661" s="29" t="s">
        <v>507</v>
      </c>
      <c r="D661" s="29"/>
      <c r="E661" s="29"/>
      <c r="F661" s="30">
        <f>F669</f>
        <v>1997.1</v>
      </c>
    </row>
    <row r="662" spans="1:6" s="39" customFormat="1" ht="18" hidden="1" customHeight="1" x14ac:dyDescent="0.2">
      <c r="A662" s="20" t="s">
        <v>30</v>
      </c>
      <c r="B662" s="13" t="s">
        <v>8</v>
      </c>
      <c r="C662" s="13" t="s">
        <v>507</v>
      </c>
      <c r="D662" s="13" t="s">
        <v>508</v>
      </c>
      <c r="E662" s="13"/>
      <c r="F662" s="22">
        <f>F663</f>
        <v>0</v>
      </c>
    </row>
    <row r="663" spans="1:6" s="39" customFormat="1" ht="15" hidden="1" customHeight="1" x14ac:dyDescent="0.2">
      <c r="A663" s="25" t="s">
        <v>259</v>
      </c>
      <c r="B663" s="26" t="s">
        <v>8</v>
      </c>
      <c r="C663" s="26" t="s">
        <v>507</v>
      </c>
      <c r="D663" s="26" t="s">
        <v>509</v>
      </c>
      <c r="E663" s="26"/>
      <c r="F663" s="24">
        <f>F664</f>
        <v>0</v>
      </c>
    </row>
    <row r="664" spans="1:6" s="69" customFormat="1" ht="31.5" hidden="1" customHeight="1" x14ac:dyDescent="0.2">
      <c r="A664" s="25" t="s">
        <v>510</v>
      </c>
      <c r="B664" s="26" t="s">
        <v>8</v>
      </c>
      <c r="C664" s="26" t="s">
        <v>507</v>
      </c>
      <c r="D664" s="26" t="s">
        <v>509</v>
      </c>
      <c r="E664" s="26" t="s">
        <v>453</v>
      </c>
      <c r="F664" s="24"/>
    </row>
    <row r="665" spans="1:6" s="3" customFormat="1" ht="31.5" hidden="1" customHeight="1" x14ac:dyDescent="0.2">
      <c r="A665" s="25" t="s">
        <v>511</v>
      </c>
      <c r="B665" s="26" t="s">
        <v>8</v>
      </c>
      <c r="C665" s="26" t="s">
        <v>507</v>
      </c>
      <c r="D665" s="26" t="s">
        <v>512</v>
      </c>
      <c r="E665" s="26"/>
      <c r="F665" s="24"/>
    </row>
    <row r="666" spans="1:6" s="3" customFormat="1" ht="15.75" hidden="1" customHeight="1" x14ac:dyDescent="0.2">
      <c r="A666" s="25" t="s">
        <v>511</v>
      </c>
      <c r="B666" s="26" t="s">
        <v>8</v>
      </c>
      <c r="C666" s="26" t="s">
        <v>507</v>
      </c>
      <c r="D666" s="26" t="s">
        <v>513</v>
      </c>
      <c r="E666" s="26"/>
      <c r="F666" s="24"/>
    </row>
    <row r="667" spans="1:6" s="3" customFormat="1" ht="31.5" hidden="1" customHeight="1" x14ac:dyDescent="0.2">
      <c r="A667" s="25" t="s">
        <v>514</v>
      </c>
      <c r="B667" s="26" t="s">
        <v>8</v>
      </c>
      <c r="C667" s="26" t="s">
        <v>507</v>
      </c>
      <c r="D667" s="26" t="s">
        <v>515</v>
      </c>
      <c r="E667" s="26"/>
      <c r="F667" s="24"/>
    </row>
    <row r="668" spans="1:6" s="3" customFormat="1" ht="31.5" hidden="1" customHeight="1" x14ac:dyDescent="0.2">
      <c r="A668" s="25" t="s">
        <v>510</v>
      </c>
      <c r="B668" s="26" t="s">
        <v>8</v>
      </c>
      <c r="C668" s="26" t="s">
        <v>507</v>
      </c>
      <c r="D668" s="26" t="s">
        <v>515</v>
      </c>
      <c r="E668" s="26" t="s">
        <v>453</v>
      </c>
      <c r="F668" s="24"/>
    </row>
    <row r="669" spans="1:6" s="3" customFormat="1" ht="47.25" x14ac:dyDescent="0.2">
      <c r="A669" s="20" t="s">
        <v>516</v>
      </c>
      <c r="B669" s="13" t="s">
        <v>8</v>
      </c>
      <c r="C669" s="13" t="s">
        <v>507</v>
      </c>
      <c r="D669" s="21" t="s">
        <v>517</v>
      </c>
      <c r="E669" s="13"/>
      <c r="F669" s="22">
        <f>F670</f>
        <v>1997.1</v>
      </c>
    </row>
    <row r="670" spans="1:6" s="3" customFormat="1" ht="31.5" customHeight="1" x14ac:dyDescent="0.2">
      <c r="A670" s="25" t="s">
        <v>518</v>
      </c>
      <c r="B670" s="26" t="s">
        <v>8</v>
      </c>
      <c r="C670" s="26" t="s">
        <v>507</v>
      </c>
      <c r="D670" s="27" t="s">
        <v>519</v>
      </c>
      <c r="E670" s="26"/>
      <c r="F670" s="24">
        <f>F671</f>
        <v>1997.1</v>
      </c>
    </row>
    <row r="671" spans="1:6" s="3" customFormat="1" ht="31.5" customHeight="1" x14ac:dyDescent="0.2">
      <c r="A671" s="25" t="s">
        <v>520</v>
      </c>
      <c r="B671" s="26" t="s">
        <v>8</v>
      </c>
      <c r="C671" s="26" t="s">
        <v>507</v>
      </c>
      <c r="D671" s="27" t="s">
        <v>521</v>
      </c>
      <c r="E671" s="26"/>
      <c r="F671" s="24">
        <f>F672</f>
        <v>1997.1</v>
      </c>
    </row>
    <row r="672" spans="1:6" s="3" customFormat="1" ht="31.5" customHeight="1" x14ac:dyDescent="0.2">
      <c r="A672" s="25" t="s">
        <v>514</v>
      </c>
      <c r="B672" s="26" t="s">
        <v>8</v>
      </c>
      <c r="C672" s="26" t="s">
        <v>507</v>
      </c>
      <c r="D672" s="27" t="s">
        <v>522</v>
      </c>
      <c r="E672" s="26"/>
      <c r="F672" s="24">
        <f>F673</f>
        <v>1997.1</v>
      </c>
    </row>
    <row r="673" spans="1:6" s="23" customFormat="1" ht="31.5" x14ac:dyDescent="0.2">
      <c r="A673" s="65" t="s">
        <v>145</v>
      </c>
      <c r="B673" s="26" t="s">
        <v>8</v>
      </c>
      <c r="C673" s="26" t="s">
        <v>507</v>
      </c>
      <c r="D673" s="27" t="s">
        <v>522</v>
      </c>
      <c r="E673" s="26" t="s">
        <v>146</v>
      </c>
      <c r="F673" s="24">
        <f>F674</f>
        <v>1997.1</v>
      </c>
    </row>
    <row r="674" spans="1:6" s="3" customFormat="1" x14ac:dyDescent="0.2">
      <c r="A674" s="65" t="s">
        <v>176</v>
      </c>
      <c r="B674" s="26" t="s">
        <v>8</v>
      </c>
      <c r="C674" s="26" t="s">
        <v>507</v>
      </c>
      <c r="D674" s="27" t="s">
        <v>522</v>
      </c>
      <c r="E674" s="26" t="s">
        <v>177</v>
      </c>
      <c r="F674" s="24">
        <v>1997.1</v>
      </c>
    </row>
    <row r="675" spans="1:6" s="3" customFormat="1" ht="31.5" hidden="1" x14ac:dyDescent="0.2">
      <c r="A675" s="28" t="s">
        <v>523</v>
      </c>
      <c r="B675" s="29" t="s">
        <v>8</v>
      </c>
      <c r="C675" s="29" t="s">
        <v>507</v>
      </c>
      <c r="D675" s="29" t="s">
        <v>524</v>
      </c>
      <c r="E675" s="36"/>
      <c r="F675" s="30">
        <f>F676</f>
        <v>0</v>
      </c>
    </row>
    <row r="676" spans="1:6" s="3" customFormat="1" ht="31.5" hidden="1" x14ac:dyDescent="0.2">
      <c r="A676" s="33" t="s">
        <v>393</v>
      </c>
      <c r="B676" s="26" t="s">
        <v>8</v>
      </c>
      <c r="C676" s="26" t="s">
        <v>507</v>
      </c>
      <c r="D676" s="26" t="s">
        <v>524</v>
      </c>
      <c r="E676" s="27">
        <v>244</v>
      </c>
      <c r="F676" s="24"/>
    </row>
    <row r="677" spans="1:6" s="3" customFormat="1" x14ac:dyDescent="0.2">
      <c r="A677" s="28" t="s">
        <v>525</v>
      </c>
      <c r="B677" s="29" t="s">
        <v>8</v>
      </c>
      <c r="C677" s="29" t="s">
        <v>526</v>
      </c>
      <c r="D677" s="29"/>
      <c r="E677" s="36"/>
      <c r="F677" s="30">
        <f>F685+F691+F704+F708</f>
        <v>4004.7</v>
      </c>
    </row>
    <row r="678" spans="1:6" s="3" customFormat="1" hidden="1" x14ac:dyDescent="0.2">
      <c r="A678" s="12" t="s">
        <v>30</v>
      </c>
      <c r="B678" s="13" t="s">
        <v>8</v>
      </c>
      <c r="C678" s="13" t="s">
        <v>526</v>
      </c>
      <c r="D678" s="13" t="s">
        <v>31</v>
      </c>
      <c r="E678" s="13" t="s">
        <v>4</v>
      </c>
      <c r="F678" s="88">
        <f>F679+F682</f>
        <v>0</v>
      </c>
    </row>
    <row r="679" spans="1:6" s="23" customFormat="1" ht="31.5" hidden="1" customHeight="1" x14ac:dyDescent="0.2">
      <c r="A679" s="31" t="s">
        <v>434</v>
      </c>
      <c r="B679" s="26" t="s">
        <v>8</v>
      </c>
      <c r="C679" s="26" t="s">
        <v>526</v>
      </c>
      <c r="D679" s="26" t="s">
        <v>435</v>
      </c>
      <c r="E679" s="27"/>
      <c r="F679" s="24">
        <f>F680+F681</f>
        <v>0</v>
      </c>
    </row>
    <row r="680" spans="1:6" s="3" customFormat="1" ht="31.5" hidden="1" customHeight="1" x14ac:dyDescent="0.2">
      <c r="A680" s="25" t="s">
        <v>527</v>
      </c>
      <c r="B680" s="26" t="s">
        <v>8</v>
      </c>
      <c r="C680" s="26" t="s">
        <v>526</v>
      </c>
      <c r="D680" s="26" t="s">
        <v>435</v>
      </c>
      <c r="E680" s="27">
        <v>500</v>
      </c>
      <c r="F680" s="24">
        <v>0</v>
      </c>
    </row>
    <row r="681" spans="1:6" s="39" customFormat="1" ht="15.75" hidden="1" customHeight="1" x14ac:dyDescent="0.2">
      <c r="A681" s="25" t="s">
        <v>358</v>
      </c>
      <c r="B681" s="26" t="s">
        <v>8</v>
      </c>
      <c r="C681" s="26" t="s">
        <v>526</v>
      </c>
      <c r="D681" s="26" t="s">
        <v>435</v>
      </c>
      <c r="E681" s="26" t="s">
        <v>528</v>
      </c>
      <c r="F681" s="24">
        <v>0</v>
      </c>
    </row>
    <row r="682" spans="1:6" s="39" customFormat="1" hidden="1" x14ac:dyDescent="0.2">
      <c r="A682" s="31" t="s">
        <v>32</v>
      </c>
      <c r="B682" s="26" t="s">
        <v>8</v>
      </c>
      <c r="C682" s="26" t="s">
        <v>526</v>
      </c>
      <c r="D682" s="26" t="s">
        <v>33</v>
      </c>
      <c r="E682" s="26" t="s">
        <v>4</v>
      </c>
      <c r="F682" s="64">
        <f>F683</f>
        <v>0</v>
      </c>
    </row>
    <row r="683" spans="1:6" s="3" customFormat="1" ht="21.75" hidden="1" customHeight="1" x14ac:dyDescent="0.2">
      <c r="A683" s="65" t="s">
        <v>145</v>
      </c>
      <c r="B683" s="26" t="s">
        <v>8</v>
      </c>
      <c r="C683" s="26" t="s">
        <v>526</v>
      </c>
      <c r="D683" s="26" t="s">
        <v>34</v>
      </c>
      <c r="E683" s="26" t="s">
        <v>146</v>
      </c>
      <c r="F683" s="64">
        <f>F684</f>
        <v>0</v>
      </c>
    </row>
    <row r="684" spans="1:6" s="3" customFormat="1" hidden="1" x14ac:dyDescent="0.2">
      <c r="A684" s="65" t="s">
        <v>176</v>
      </c>
      <c r="B684" s="26" t="s">
        <v>8</v>
      </c>
      <c r="C684" s="26" t="s">
        <v>526</v>
      </c>
      <c r="D684" s="26" t="s">
        <v>34</v>
      </c>
      <c r="E684" s="26" t="s">
        <v>177</v>
      </c>
      <c r="F684" s="64"/>
    </row>
    <row r="685" spans="1:6" s="49" customFormat="1" ht="47.25" hidden="1" x14ac:dyDescent="0.2">
      <c r="A685" s="68" t="s">
        <v>516</v>
      </c>
      <c r="B685" s="45" t="s">
        <v>8</v>
      </c>
      <c r="C685" s="45" t="s">
        <v>526</v>
      </c>
      <c r="D685" s="46" t="s">
        <v>517</v>
      </c>
      <c r="E685" s="51"/>
      <c r="F685" s="96">
        <f>F686</f>
        <v>0</v>
      </c>
    </row>
    <row r="686" spans="1:6" s="3" customFormat="1" ht="31.5" hidden="1" x14ac:dyDescent="0.2">
      <c r="A686" s="25" t="s">
        <v>518</v>
      </c>
      <c r="B686" s="26" t="s">
        <v>8</v>
      </c>
      <c r="C686" s="26" t="s">
        <v>526</v>
      </c>
      <c r="D686" s="27" t="s">
        <v>519</v>
      </c>
      <c r="E686" s="26"/>
      <c r="F686" s="64">
        <f>F687</f>
        <v>0</v>
      </c>
    </row>
    <row r="687" spans="1:6" s="3" customFormat="1" ht="47.25" hidden="1" x14ac:dyDescent="0.2">
      <c r="A687" s="25" t="s">
        <v>520</v>
      </c>
      <c r="B687" s="26" t="s">
        <v>8</v>
      </c>
      <c r="C687" s="26" t="s">
        <v>526</v>
      </c>
      <c r="D687" s="27" t="s">
        <v>521</v>
      </c>
      <c r="E687" s="26"/>
      <c r="F687" s="64">
        <f>F688</f>
        <v>0</v>
      </c>
    </row>
    <row r="688" spans="1:6" s="3" customFormat="1" ht="97.15" hidden="1" customHeight="1" x14ac:dyDescent="0.2">
      <c r="A688" s="141" t="s">
        <v>529</v>
      </c>
      <c r="B688" s="26" t="s">
        <v>8</v>
      </c>
      <c r="C688" s="26" t="s">
        <v>526</v>
      </c>
      <c r="D688" s="27" t="s">
        <v>530</v>
      </c>
      <c r="E688" s="26"/>
      <c r="F688" s="24">
        <f>F689</f>
        <v>0</v>
      </c>
    </row>
    <row r="689" spans="1:6" s="3" customFormat="1" hidden="1" x14ac:dyDescent="0.2">
      <c r="A689" s="66" t="s">
        <v>50</v>
      </c>
      <c r="B689" s="26" t="s">
        <v>8</v>
      </c>
      <c r="C689" s="26" t="s">
        <v>526</v>
      </c>
      <c r="D689" s="27" t="s">
        <v>530</v>
      </c>
      <c r="E689" s="26" t="s">
        <v>180</v>
      </c>
      <c r="F689" s="64">
        <f>F690</f>
        <v>0</v>
      </c>
    </row>
    <row r="690" spans="1:6" s="3" customFormat="1" hidden="1" x14ac:dyDescent="0.2">
      <c r="A690" s="66" t="s">
        <v>53</v>
      </c>
      <c r="B690" s="26" t="s">
        <v>8</v>
      </c>
      <c r="C690" s="26" t="s">
        <v>526</v>
      </c>
      <c r="D690" s="27" t="s">
        <v>530</v>
      </c>
      <c r="E690" s="26" t="s">
        <v>256</v>
      </c>
      <c r="F690" s="64"/>
    </row>
    <row r="691" spans="1:6" s="3" customFormat="1" ht="31.5" x14ac:dyDescent="0.2">
      <c r="A691" s="20" t="s">
        <v>511</v>
      </c>
      <c r="B691" s="13" t="s">
        <v>8</v>
      </c>
      <c r="C691" s="13" t="s">
        <v>526</v>
      </c>
      <c r="D691" s="13" t="s">
        <v>531</v>
      </c>
      <c r="E691" s="13"/>
      <c r="F691" s="22">
        <f>F692+F701+F698</f>
        <v>4004.7</v>
      </c>
    </row>
    <row r="692" spans="1:6" s="3" customFormat="1" ht="31.5" x14ac:dyDescent="0.2">
      <c r="A692" s="25" t="s">
        <v>511</v>
      </c>
      <c r="B692" s="26" t="s">
        <v>8</v>
      </c>
      <c r="C692" s="26" t="s">
        <v>526</v>
      </c>
      <c r="D692" s="27" t="s">
        <v>532</v>
      </c>
      <c r="E692" s="26"/>
      <c r="F692" s="24">
        <f>F695</f>
        <v>3899.5899999999997</v>
      </c>
    </row>
    <row r="693" spans="1:6" s="3" customFormat="1" ht="31.5" hidden="1" x14ac:dyDescent="0.2">
      <c r="A693" s="66" t="s">
        <v>25</v>
      </c>
      <c r="B693" s="26" t="s">
        <v>8</v>
      </c>
      <c r="C693" s="26" t="s">
        <v>526</v>
      </c>
      <c r="D693" s="27" t="s">
        <v>513</v>
      </c>
      <c r="E693" s="26" t="s">
        <v>35</v>
      </c>
      <c r="F693" s="24">
        <f>F694</f>
        <v>0</v>
      </c>
    </row>
    <row r="694" spans="1:6" s="23" customFormat="1" ht="31.5" hidden="1" x14ac:dyDescent="0.2">
      <c r="A694" s="66" t="s">
        <v>26</v>
      </c>
      <c r="B694" s="26" t="s">
        <v>8</v>
      </c>
      <c r="C694" s="26" t="s">
        <v>526</v>
      </c>
      <c r="D694" s="27" t="s">
        <v>513</v>
      </c>
      <c r="E694" s="26" t="s">
        <v>36</v>
      </c>
      <c r="F694" s="24"/>
    </row>
    <row r="695" spans="1:6" s="3" customFormat="1" ht="31.5" x14ac:dyDescent="0.2">
      <c r="A695" s="65" t="s">
        <v>145</v>
      </c>
      <c r="B695" s="26" t="s">
        <v>8</v>
      </c>
      <c r="C695" s="26" t="s">
        <v>526</v>
      </c>
      <c r="D695" s="27" t="s">
        <v>532</v>
      </c>
      <c r="E695" s="26" t="s">
        <v>146</v>
      </c>
      <c r="F695" s="24">
        <f>F696</f>
        <v>3899.5899999999997</v>
      </c>
    </row>
    <row r="696" spans="1:6" s="3" customFormat="1" x14ac:dyDescent="0.2">
      <c r="A696" s="65" t="s">
        <v>176</v>
      </c>
      <c r="B696" s="26" t="s">
        <v>8</v>
      </c>
      <c r="C696" s="26" t="s">
        <v>526</v>
      </c>
      <c r="D696" s="27" t="s">
        <v>532</v>
      </c>
      <c r="E696" s="26" t="s">
        <v>177</v>
      </c>
      <c r="F696" s="24">
        <f>4004.7-105.11</f>
        <v>3899.5899999999997</v>
      </c>
    </row>
    <row r="697" spans="1:6" s="3" customFormat="1" hidden="1" x14ac:dyDescent="0.2">
      <c r="A697" s="65" t="s">
        <v>429</v>
      </c>
      <c r="B697" s="26" t="s">
        <v>8</v>
      </c>
      <c r="C697" s="26" t="s">
        <v>526</v>
      </c>
      <c r="D697" s="27" t="s">
        <v>532</v>
      </c>
      <c r="E697" s="26"/>
      <c r="F697" s="24"/>
    </row>
    <row r="698" spans="1:6" s="3" customFormat="1" ht="47.25" x14ac:dyDescent="0.2">
      <c r="A698" s="65" t="s">
        <v>533</v>
      </c>
      <c r="B698" s="26" t="s">
        <v>8</v>
      </c>
      <c r="C698" s="26" t="s">
        <v>526</v>
      </c>
      <c r="D698" s="27" t="s">
        <v>534</v>
      </c>
      <c r="E698" s="26"/>
      <c r="F698" s="24">
        <f>F699</f>
        <v>105.11</v>
      </c>
    </row>
    <row r="699" spans="1:6" s="3" customFormat="1" ht="31.5" x14ac:dyDescent="0.2">
      <c r="A699" s="65" t="s">
        <v>145</v>
      </c>
      <c r="B699" s="26" t="s">
        <v>8</v>
      </c>
      <c r="C699" s="26" t="s">
        <v>526</v>
      </c>
      <c r="D699" s="27" t="s">
        <v>534</v>
      </c>
      <c r="E699" s="26" t="s">
        <v>146</v>
      </c>
      <c r="F699" s="24">
        <f>F700</f>
        <v>105.11</v>
      </c>
    </row>
    <row r="700" spans="1:6" s="3" customFormat="1" ht="15.75" customHeight="1" x14ac:dyDescent="0.2">
      <c r="A700" s="65" t="s">
        <v>176</v>
      </c>
      <c r="B700" s="26" t="s">
        <v>8</v>
      </c>
      <c r="C700" s="26" t="s">
        <v>526</v>
      </c>
      <c r="D700" s="27" t="s">
        <v>534</v>
      </c>
      <c r="E700" s="26" t="s">
        <v>177</v>
      </c>
      <c r="F700" s="24">
        <v>105.11</v>
      </c>
    </row>
    <row r="701" spans="1:6" s="3" customFormat="1" ht="47.25" hidden="1" x14ac:dyDescent="0.2">
      <c r="A701" s="65" t="s">
        <v>535</v>
      </c>
      <c r="B701" s="26" t="s">
        <v>8</v>
      </c>
      <c r="C701" s="26" t="s">
        <v>526</v>
      </c>
      <c r="D701" s="27" t="s">
        <v>536</v>
      </c>
      <c r="E701" s="26"/>
      <c r="F701" s="24">
        <f>F702</f>
        <v>0</v>
      </c>
    </row>
    <row r="702" spans="1:6" s="3" customFormat="1" ht="15.75" hidden="1" customHeight="1" x14ac:dyDescent="0.2">
      <c r="A702" s="66" t="s">
        <v>50</v>
      </c>
      <c r="B702" s="26" t="s">
        <v>8</v>
      </c>
      <c r="C702" s="26" t="s">
        <v>526</v>
      </c>
      <c r="D702" s="27" t="s">
        <v>536</v>
      </c>
      <c r="E702" s="26" t="s">
        <v>180</v>
      </c>
      <c r="F702" s="24">
        <f>F703</f>
        <v>0</v>
      </c>
    </row>
    <row r="703" spans="1:6" s="3" customFormat="1" ht="15.75" hidden="1" customHeight="1" x14ac:dyDescent="0.2">
      <c r="A703" s="66" t="s">
        <v>53</v>
      </c>
      <c r="B703" s="26" t="s">
        <v>8</v>
      </c>
      <c r="C703" s="26" t="s">
        <v>526</v>
      </c>
      <c r="D703" s="27" t="s">
        <v>536</v>
      </c>
      <c r="E703" s="26" t="s">
        <v>256</v>
      </c>
      <c r="F703" s="24"/>
    </row>
    <row r="704" spans="1:6" s="39" customFormat="1" hidden="1" x14ac:dyDescent="0.2">
      <c r="A704" s="12" t="s">
        <v>182</v>
      </c>
      <c r="B704" s="13" t="s">
        <v>8</v>
      </c>
      <c r="C704" s="13" t="s">
        <v>526</v>
      </c>
      <c r="D704" s="13" t="s">
        <v>183</v>
      </c>
      <c r="E704" s="21"/>
      <c r="F704" s="14">
        <f>F705</f>
        <v>0</v>
      </c>
    </row>
    <row r="705" spans="1:6" s="39" customFormat="1" ht="63" hidden="1" x14ac:dyDescent="0.2">
      <c r="A705" s="62" t="s">
        <v>537</v>
      </c>
      <c r="B705" s="35" t="s">
        <v>8</v>
      </c>
      <c r="C705" s="35" t="s">
        <v>526</v>
      </c>
      <c r="D705" s="58" t="s">
        <v>384</v>
      </c>
      <c r="E705" s="58"/>
      <c r="F705" s="59">
        <f>F706</f>
        <v>0</v>
      </c>
    </row>
    <row r="706" spans="1:6" s="39" customFormat="1" hidden="1" x14ac:dyDescent="0.2">
      <c r="A706" s="65" t="s">
        <v>50</v>
      </c>
      <c r="B706" s="26" t="s">
        <v>8</v>
      </c>
      <c r="C706" s="26" t="s">
        <v>526</v>
      </c>
      <c r="D706" s="27" t="s">
        <v>384</v>
      </c>
      <c r="E706" s="27">
        <v>800</v>
      </c>
      <c r="F706" s="24">
        <f>F707</f>
        <v>0</v>
      </c>
    </row>
    <row r="707" spans="1:6" s="23" customFormat="1" hidden="1" x14ac:dyDescent="0.2">
      <c r="A707" s="65" t="s">
        <v>53</v>
      </c>
      <c r="B707" s="26" t="s">
        <v>8</v>
      </c>
      <c r="C707" s="26" t="s">
        <v>526</v>
      </c>
      <c r="D707" s="27" t="s">
        <v>384</v>
      </c>
      <c r="E707" s="27">
        <v>870</v>
      </c>
      <c r="F707" s="24">
        <f>739.7-739.7</f>
        <v>0</v>
      </c>
    </row>
    <row r="708" spans="1:6" s="23" customFormat="1" hidden="1" x14ac:dyDescent="0.2">
      <c r="A708" s="56" t="s">
        <v>124</v>
      </c>
      <c r="B708" s="13" t="s">
        <v>8</v>
      </c>
      <c r="C708" s="13" t="s">
        <v>526</v>
      </c>
      <c r="D708" s="13" t="s">
        <v>125</v>
      </c>
      <c r="E708" s="21"/>
      <c r="F708" s="88">
        <f>F709</f>
        <v>0</v>
      </c>
    </row>
    <row r="709" spans="1:6" s="23" customFormat="1" ht="31.5" hidden="1" x14ac:dyDescent="0.2">
      <c r="A709" s="38" t="s">
        <v>470</v>
      </c>
      <c r="B709" s="26" t="s">
        <v>8</v>
      </c>
      <c r="C709" s="26" t="s">
        <v>526</v>
      </c>
      <c r="D709" s="26" t="s">
        <v>471</v>
      </c>
      <c r="E709" s="27"/>
      <c r="F709" s="67">
        <f>F710</f>
        <v>0</v>
      </c>
    </row>
    <row r="710" spans="1:6" s="23" customFormat="1" ht="31.5" hidden="1" x14ac:dyDescent="0.2">
      <c r="A710" s="38" t="s">
        <v>472</v>
      </c>
      <c r="B710" s="26" t="s">
        <v>8</v>
      </c>
      <c r="C710" s="26" t="s">
        <v>526</v>
      </c>
      <c r="D710" s="26" t="s">
        <v>471</v>
      </c>
      <c r="E710" s="27"/>
      <c r="F710" s="67">
        <f>F711</f>
        <v>0</v>
      </c>
    </row>
    <row r="711" spans="1:6" s="23" customFormat="1" ht="31.5" hidden="1" x14ac:dyDescent="0.2">
      <c r="A711" s="65" t="s">
        <v>145</v>
      </c>
      <c r="B711" s="26" t="s">
        <v>8</v>
      </c>
      <c r="C711" s="26" t="s">
        <v>526</v>
      </c>
      <c r="D711" s="26" t="s">
        <v>471</v>
      </c>
      <c r="E711" s="27">
        <v>600</v>
      </c>
      <c r="F711" s="67">
        <f>F712</f>
        <v>0</v>
      </c>
    </row>
    <row r="712" spans="1:6" s="23" customFormat="1" hidden="1" x14ac:dyDescent="0.2">
      <c r="A712" s="65" t="s">
        <v>176</v>
      </c>
      <c r="B712" s="26" t="s">
        <v>8</v>
      </c>
      <c r="C712" s="26" t="s">
        <v>526</v>
      </c>
      <c r="D712" s="26" t="s">
        <v>471</v>
      </c>
      <c r="E712" s="27">
        <v>620</v>
      </c>
      <c r="F712" s="67"/>
    </row>
    <row r="713" spans="1:6" s="23" customFormat="1" hidden="1" x14ac:dyDescent="0.2">
      <c r="A713" s="118" t="s">
        <v>538</v>
      </c>
      <c r="B713" s="91" t="s">
        <v>8</v>
      </c>
      <c r="C713" s="91" t="s">
        <v>539</v>
      </c>
      <c r="D713" s="91"/>
      <c r="E713" s="27"/>
      <c r="F713" s="61">
        <f>F714+F720</f>
        <v>0</v>
      </c>
    </row>
    <row r="714" spans="1:6" s="54" customFormat="1" ht="47.25" hidden="1" x14ac:dyDescent="0.2">
      <c r="A714" s="68" t="s">
        <v>516</v>
      </c>
      <c r="B714" s="45" t="s">
        <v>8</v>
      </c>
      <c r="C714" s="45" t="s">
        <v>539</v>
      </c>
      <c r="D714" s="46" t="s">
        <v>517</v>
      </c>
      <c r="E714" s="45"/>
      <c r="F714" s="87">
        <f>F715</f>
        <v>0</v>
      </c>
    </row>
    <row r="715" spans="1:6" s="54" customFormat="1" ht="31.5" hidden="1" x14ac:dyDescent="0.2">
      <c r="A715" s="77" t="s">
        <v>540</v>
      </c>
      <c r="B715" s="51" t="s">
        <v>8</v>
      </c>
      <c r="C715" s="51" t="s">
        <v>539</v>
      </c>
      <c r="D715" s="52" t="s">
        <v>541</v>
      </c>
      <c r="E715" s="51"/>
      <c r="F715" s="107">
        <f>F716</f>
        <v>0</v>
      </c>
    </row>
    <row r="716" spans="1:6" s="54" customFormat="1" ht="63" hidden="1" x14ac:dyDescent="0.2">
      <c r="A716" s="77" t="s">
        <v>542</v>
      </c>
      <c r="B716" s="51" t="s">
        <v>8</v>
      </c>
      <c r="C716" s="51" t="s">
        <v>539</v>
      </c>
      <c r="D716" s="52" t="s">
        <v>543</v>
      </c>
      <c r="E716" s="51"/>
      <c r="F716" s="107">
        <f>F717</f>
        <v>0</v>
      </c>
    </row>
    <row r="717" spans="1:6" s="54" customFormat="1" ht="173.25" hidden="1" x14ac:dyDescent="0.2">
      <c r="A717" s="139" t="s">
        <v>544</v>
      </c>
      <c r="B717" s="51" t="s">
        <v>8</v>
      </c>
      <c r="C717" s="51" t="s">
        <v>539</v>
      </c>
      <c r="D717" s="52" t="s">
        <v>545</v>
      </c>
      <c r="E717" s="51"/>
      <c r="F717" s="107">
        <f>F718</f>
        <v>0</v>
      </c>
    </row>
    <row r="718" spans="1:6" s="54" customFormat="1" ht="31.5" hidden="1" x14ac:dyDescent="0.2">
      <c r="A718" s="133" t="s">
        <v>145</v>
      </c>
      <c r="B718" s="51" t="s">
        <v>8</v>
      </c>
      <c r="C718" s="51" t="s">
        <v>539</v>
      </c>
      <c r="D718" s="52" t="s">
        <v>545</v>
      </c>
      <c r="E718" s="51" t="s">
        <v>146</v>
      </c>
      <c r="F718" s="107">
        <f>F719</f>
        <v>0</v>
      </c>
    </row>
    <row r="719" spans="1:6" s="54" customFormat="1" hidden="1" x14ac:dyDescent="0.2">
      <c r="A719" s="133" t="s">
        <v>176</v>
      </c>
      <c r="B719" s="51" t="s">
        <v>8</v>
      </c>
      <c r="C719" s="51" t="s">
        <v>539</v>
      </c>
      <c r="D719" s="52" t="s">
        <v>545</v>
      </c>
      <c r="E719" s="51" t="s">
        <v>177</v>
      </c>
      <c r="F719" s="107">
        <f>50-50</f>
        <v>0</v>
      </c>
    </row>
    <row r="720" spans="1:6" s="48" customFormat="1" ht="63" hidden="1" x14ac:dyDescent="0.2">
      <c r="A720" s="121" t="s">
        <v>546</v>
      </c>
      <c r="B720" s="51" t="s">
        <v>8</v>
      </c>
      <c r="C720" s="51" t="s">
        <v>539</v>
      </c>
      <c r="D720" s="52" t="s">
        <v>547</v>
      </c>
      <c r="E720" s="51"/>
      <c r="F720" s="107">
        <f>F721</f>
        <v>0</v>
      </c>
    </row>
    <row r="721" spans="1:6" s="54" customFormat="1" ht="31.5" hidden="1" x14ac:dyDescent="0.2">
      <c r="A721" s="133" t="s">
        <v>145</v>
      </c>
      <c r="B721" s="51" t="s">
        <v>8</v>
      </c>
      <c r="C721" s="51" t="s">
        <v>539</v>
      </c>
      <c r="D721" s="27" t="s">
        <v>547</v>
      </c>
      <c r="E721" s="51" t="s">
        <v>146</v>
      </c>
      <c r="F721" s="107">
        <f>F722</f>
        <v>0</v>
      </c>
    </row>
    <row r="722" spans="1:6" s="54" customFormat="1" hidden="1" x14ac:dyDescent="0.2">
      <c r="A722" s="133" t="s">
        <v>176</v>
      </c>
      <c r="B722" s="51" t="s">
        <v>8</v>
      </c>
      <c r="C722" s="51" t="s">
        <v>539</v>
      </c>
      <c r="D722" s="27" t="s">
        <v>547</v>
      </c>
      <c r="E722" s="51" t="s">
        <v>177</v>
      </c>
      <c r="F722" s="107">
        <f>2.6-2.6</f>
        <v>0</v>
      </c>
    </row>
    <row r="723" spans="1:6" s="145" customFormat="1" ht="31.5" x14ac:dyDescent="0.2">
      <c r="A723" s="142" t="s">
        <v>548</v>
      </c>
      <c r="B723" s="16" t="s">
        <v>549</v>
      </c>
      <c r="C723" s="143"/>
      <c r="D723" s="143"/>
      <c r="E723" s="143"/>
      <c r="F723" s="144">
        <f>F724+F742+F762+F1124+0.1</f>
        <v>330134.57</v>
      </c>
    </row>
    <row r="724" spans="1:6" s="23" customFormat="1" x14ac:dyDescent="0.2">
      <c r="A724" s="20" t="s">
        <v>128</v>
      </c>
      <c r="B724" s="13" t="s">
        <v>549</v>
      </c>
      <c r="C724" s="13" t="s">
        <v>129</v>
      </c>
      <c r="D724" s="21"/>
      <c r="E724" s="21"/>
      <c r="F724" s="88">
        <f>F725+F728+F733</f>
        <v>828.6</v>
      </c>
    </row>
    <row r="725" spans="1:6" s="23" customFormat="1" hidden="1" x14ac:dyDescent="0.2">
      <c r="A725" s="25" t="s">
        <v>21</v>
      </c>
      <c r="B725" s="26" t="s">
        <v>8</v>
      </c>
      <c r="C725" s="26" t="s">
        <v>129</v>
      </c>
      <c r="D725" s="26" t="s">
        <v>22</v>
      </c>
      <c r="E725" s="27"/>
      <c r="F725" s="67">
        <f>F726</f>
        <v>0</v>
      </c>
    </row>
    <row r="726" spans="1:6" s="23" customFormat="1" hidden="1" x14ac:dyDescent="0.2">
      <c r="A726" s="65" t="s">
        <v>50</v>
      </c>
      <c r="B726" s="26" t="s">
        <v>8</v>
      </c>
      <c r="C726" s="26" t="s">
        <v>129</v>
      </c>
      <c r="D726" s="26" t="s">
        <v>22</v>
      </c>
      <c r="E726" s="27">
        <v>800</v>
      </c>
      <c r="F726" s="67">
        <f>F727</f>
        <v>0</v>
      </c>
    </row>
    <row r="727" spans="1:6" s="23" customFormat="1" hidden="1" x14ac:dyDescent="0.2">
      <c r="A727" s="65" t="s">
        <v>52</v>
      </c>
      <c r="B727" s="26" t="s">
        <v>8</v>
      </c>
      <c r="C727" s="26" t="s">
        <v>129</v>
      </c>
      <c r="D727" s="26" t="s">
        <v>22</v>
      </c>
      <c r="E727" s="27">
        <v>850</v>
      </c>
      <c r="F727" s="67">
        <v>0</v>
      </c>
    </row>
    <row r="728" spans="1:6" s="39" customFormat="1" hidden="1" x14ac:dyDescent="0.2">
      <c r="A728" s="28" t="s">
        <v>30</v>
      </c>
      <c r="B728" s="29" t="s">
        <v>549</v>
      </c>
      <c r="C728" s="29" t="s">
        <v>129</v>
      </c>
      <c r="D728" s="29" t="s">
        <v>149</v>
      </c>
      <c r="E728" s="36"/>
      <c r="F728" s="61">
        <f>F729</f>
        <v>0</v>
      </c>
    </row>
    <row r="729" spans="1:6" s="23" customFormat="1" hidden="1" x14ac:dyDescent="0.2">
      <c r="A729" s="25" t="s">
        <v>32</v>
      </c>
      <c r="B729" s="26" t="s">
        <v>549</v>
      </c>
      <c r="C729" s="26" t="s">
        <v>129</v>
      </c>
      <c r="D729" s="26" t="s">
        <v>150</v>
      </c>
      <c r="E729" s="21"/>
      <c r="F729" s="67">
        <f>F730</f>
        <v>0</v>
      </c>
    </row>
    <row r="730" spans="1:6" s="23" customFormat="1" ht="31.5" hidden="1" x14ac:dyDescent="0.2">
      <c r="A730" s="66" t="s">
        <v>151</v>
      </c>
      <c r="B730" s="26" t="s">
        <v>549</v>
      </c>
      <c r="C730" s="26" t="s">
        <v>129</v>
      </c>
      <c r="D730" s="26" t="s">
        <v>152</v>
      </c>
      <c r="E730" s="21"/>
      <c r="F730" s="67">
        <f>F731</f>
        <v>0</v>
      </c>
    </row>
    <row r="731" spans="1:6" s="23" customFormat="1" ht="31.5" hidden="1" x14ac:dyDescent="0.2">
      <c r="A731" s="38" t="s">
        <v>25</v>
      </c>
      <c r="B731" s="26" t="s">
        <v>549</v>
      </c>
      <c r="C731" s="26" t="s">
        <v>129</v>
      </c>
      <c r="D731" s="26" t="s">
        <v>152</v>
      </c>
      <c r="E731" s="27">
        <v>200</v>
      </c>
      <c r="F731" s="67">
        <f>F732</f>
        <v>0</v>
      </c>
    </row>
    <row r="732" spans="1:6" s="23" customFormat="1" ht="31.5" hidden="1" x14ac:dyDescent="0.2">
      <c r="A732" s="38" t="s">
        <v>26</v>
      </c>
      <c r="B732" s="26" t="s">
        <v>549</v>
      </c>
      <c r="C732" s="26" t="s">
        <v>129</v>
      </c>
      <c r="D732" s="26" t="s">
        <v>152</v>
      </c>
      <c r="E732" s="27">
        <v>240</v>
      </c>
      <c r="F732" s="67"/>
    </row>
    <row r="733" spans="1:6" s="71" customFormat="1" ht="31.5" x14ac:dyDescent="0.2">
      <c r="A733" s="90" t="s">
        <v>155</v>
      </c>
      <c r="B733" s="91" t="s">
        <v>549</v>
      </c>
      <c r="C733" s="91" t="s">
        <v>129</v>
      </c>
      <c r="D733" s="91" t="s">
        <v>156</v>
      </c>
      <c r="E733" s="119"/>
      <c r="F733" s="120">
        <f>F734</f>
        <v>828.6</v>
      </c>
    </row>
    <row r="734" spans="1:6" s="23" customFormat="1" x14ac:dyDescent="0.2">
      <c r="A734" s="25" t="s">
        <v>157</v>
      </c>
      <c r="B734" s="26" t="s">
        <v>549</v>
      </c>
      <c r="C734" s="26" t="s">
        <v>129</v>
      </c>
      <c r="D734" s="26" t="s">
        <v>158</v>
      </c>
      <c r="E734" s="27"/>
      <c r="F734" s="67">
        <f>F735</f>
        <v>828.6</v>
      </c>
    </row>
    <row r="735" spans="1:6" s="23" customFormat="1" x14ac:dyDescent="0.2">
      <c r="A735" s="25" t="s">
        <v>159</v>
      </c>
      <c r="B735" s="26" t="s">
        <v>549</v>
      </c>
      <c r="C735" s="26" t="s">
        <v>129</v>
      </c>
      <c r="D735" s="26" t="s">
        <v>160</v>
      </c>
      <c r="E735" s="27"/>
      <c r="F735" s="67">
        <f>F736</f>
        <v>828.6</v>
      </c>
    </row>
    <row r="736" spans="1:6" s="39" customFormat="1" ht="49.9" customHeight="1" x14ac:dyDescent="0.2">
      <c r="A736" s="25" t="s">
        <v>172</v>
      </c>
      <c r="B736" s="26" t="s">
        <v>549</v>
      </c>
      <c r="C736" s="26" t="s">
        <v>129</v>
      </c>
      <c r="D736" s="26" t="s">
        <v>173</v>
      </c>
      <c r="E736" s="27"/>
      <c r="F736" s="24">
        <f>F737</f>
        <v>828.6</v>
      </c>
    </row>
    <row r="737" spans="1:6" s="39" customFormat="1" x14ac:dyDescent="0.2">
      <c r="A737" s="33" t="s">
        <v>50</v>
      </c>
      <c r="B737" s="26" t="s">
        <v>549</v>
      </c>
      <c r="C737" s="26" t="s">
        <v>129</v>
      </c>
      <c r="D737" s="26" t="s">
        <v>173</v>
      </c>
      <c r="E737" s="27">
        <v>800</v>
      </c>
      <c r="F737" s="24">
        <f>F738</f>
        <v>828.6</v>
      </c>
    </row>
    <row r="738" spans="1:6" s="39" customFormat="1" x14ac:dyDescent="0.2">
      <c r="A738" s="25" t="s">
        <v>51</v>
      </c>
      <c r="B738" s="26" t="s">
        <v>549</v>
      </c>
      <c r="C738" s="26" t="s">
        <v>129</v>
      </c>
      <c r="D738" s="26" t="s">
        <v>173</v>
      </c>
      <c r="E738" s="27">
        <v>830</v>
      </c>
      <c r="F738" s="24">
        <v>828.6</v>
      </c>
    </row>
    <row r="739" spans="1:6" s="23" customFormat="1" ht="63" hidden="1" x14ac:dyDescent="0.2">
      <c r="A739" s="25" t="s">
        <v>550</v>
      </c>
      <c r="B739" s="26" t="s">
        <v>549</v>
      </c>
      <c r="C739" s="26" t="s">
        <v>129</v>
      </c>
      <c r="D739" s="26" t="s">
        <v>551</v>
      </c>
      <c r="E739" s="27"/>
      <c r="F739" s="67">
        <f>F740</f>
        <v>0</v>
      </c>
    </row>
    <row r="740" spans="1:6" s="23" customFormat="1" hidden="1" x14ac:dyDescent="0.2">
      <c r="A740" s="38" t="s">
        <v>50</v>
      </c>
      <c r="B740" s="26" t="s">
        <v>549</v>
      </c>
      <c r="C740" s="26" t="s">
        <v>129</v>
      </c>
      <c r="D740" s="26" t="s">
        <v>551</v>
      </c>
      <c r="E740" s="27">
        <v>800</v>
      </c>
      <c r="F740" s="67">
        <f>F741</f>
        <v>0</v>
      </c>
    </row>
    <row r="741" spans="1:6" s="23" customFormat="1" ht="18.75" hidden="1" customHeight="1" x14ac:dyDescent="0.2">
      <c r="A741" s="38" t="s">
        <v>52</v>
      </c>
      <c r="B741" s="26" t="s">
        <v>549</v>
      </c>
      <c r="C741" s="26" t="s">
        <v>129</v>
      </c>
      <c r="D741" s="26" t="s">
        <v>551</v>
      </c>
      <c r="E741" s="27">
        <v>850</v>
      </c>
      <c r="F741" s="67"/>
    </row>
    <row r="742" spans="1:6" s="23" customFormat="1" hidden="1" x14ac:dyDescent="0.2">
      <c r="A742" s="146" t="s">
        <v>219</v>
      </c>
      <c r="B742" s="13" t="s">
        <v>549</v>
      </c>
      <c r="C742" s="13" t="s">
        <v>220</v>
      </c>
      <c r="D742" s="21"/>
      <c r="E742" s="21"/>
      <c r="F742" s="88">
        <f>F743</f>
        <v>0</v>
      </c>
    </row>
    <row r="743" spans="1:6" s="23" customFormat="1" hidden="1" x14ac:dyDescent="0.2">
      <c r="A743" s="146" t="s">
        <v>289</v>
      </c>
      <c r="B743" s="29" t="s">
        <v>549</v>
      </c>
      <c r="C743" s="29" t="s">
        <v>290</v>
      </c>
      <c r="D743" s="21"/>
      <c r="E743" s="21"/>
      <c r="F743" s="88">
        <f>F744+F752</f>
        <v>0</v>
      </c>
    </row>
    <row r="744" spans="1:6" s="23" customFormat="1" ht="31.5" hidden="1" x14ac:dyDescent="0.2">
      <c r="A744" s="86" t="s">
        <v>72</v>
      </c>
      <c r="B744" s="29" t="s">
        <v>549</v>
      </c>
      <c r="C744" s="29" t="s">
        <v>290</v>
      </c>
      <c r="D744" s="29" t="s">
        <v>73</v>
      </c>
      <c r="E744" s="29"/>
      <c r="F744" s="61">
        <f>F745</f>
        <v>0</v>
      </c>
    </row>
    <row r="745" spans="1:6" s="23" customFormat="1" ht="31.5" hidden="1" x14ac:dyDescent="0.2">
      <c r="A745" s="38" t="s">
        <v>292</v>
      </c>
      <c r="B745" s="26" t="s">
        <v>549</v>
      </c>
      <c r="C745" s="26" t="s">
        <v>290</v>
      </c>
      <c r="D745" s="26" t="s">
        <v>305</v>
      </c>
      <c r="E745" s="26"/>
      <c r="F745" s="67">
        <f>F746</f>
        <v>0</v>
      </c>
    </row>
    <row r="746" spans="1:6" s="23" customFormat="1" ht="47.25" hidden="1" x14ac:dyDescent="0.2">
      <c r="A746" s="38" t="s">
        <v>294</v>
      </c>
      <c r="B746" s="26" t="s">
        <v>549</v>
      </c>
      <c r="C746" s="26" t="s">
        <v>290</v>
      </c>
      <c r="D746" s="26" t="s">
        <v>307</v>
      </c>
      <c r="E746" s="26"/>
      <c r="F746" s="67">
        <f>F747</f>
        <v>0</v>
      </c>
    </row>
    <row r="747" spans="1:6" s="23" customFormat="1" ht="31.5" hidden="1" x14ac:dyDescent="0.2">
      <c r="A747" s="38" t="s">
        <v>296</v>
      </c>
      <c r="B747" s="26" t="s">
        <v>549</v>
      </c>
      <c r="C747" s="26" t="s">
        <v>290</v>
      </c>
      <c r="D747" s="26" t="s">
        <v>308</v>
      </c>
      <c r="E747" s="26"/>
      <c r="F747" s="67">
        <f>F748+F750</f>
        <v>0</v>
      </c>
    </row>
    <row r="748" spans="1:6" s="23" customFormat="1" ht="31.5" hidden="1" x14ac:dyDescent="0.2">
      <c r="A748" s="38" t="s">
        <v>25</v>
      </c>
      <c r="B748" s="26" t="s">
        <v>549</v>
      </c>
      <c r="C748" s="26" t="s">
        <v>290</v>
      </c>
      <c r="D748" s="26" t="s">
        <v>308</v>
      </c>
      <c r="E748" s="26" t="s">
        <v>35</v>
      </c>
      <c r="F748" s="67">
        <f>F749</f>
        <v>0</v>
      </c>
    </row>
    <row r="749" spans="1:6" s="23" customFormat="1" ht="31.5" hidden="1" x14ac:dyDescent="0.2">
      <c r="A749" s="38" t="s">
        <v>26</v>
      </c>
      <c r="B749" s="26" t="s">
        <v>549</v>
      </c>
      <c r="C749" s="26" t="s">
        <v>290</v>
      </c>
      <c r="D749" s="26" t="s">
        <v>308</v>
      </c>
      <c r="E749" s="26" t="s">
        <v>36</v>
      </c>
      <c r="F749" s="67"/>
    </row>
    <row r="750" spans="1:6" s="23" customFormat="1" hidden="1" x14ac:dyDescent="0.2">
      <c r="A750" s="38" t="s">
        <v>27</v>
      </c>
      <c r="B750" s="26" t="s">
        <v>549</v>
      </c>
      <c r="C750" s="26" t="s">
        <v>290</v>
      </c>
      <c r="D750" s="26" t="s">
        <v>308</v>
      </c>
      <c r="E750" s="26" t="s">
        <v>153</v>
      </c>
      <c r="F750" s="67">
        <f>F751</f>
        <v>0</v>
      </c>
    </row>
    <row r="751" spans="1:6" s="23" customFormat="1" hidden="1" x14ac:dyDescent="0.2">
      <c r="A751" s="38" t="s">
        <v>29</v>
      </c>
      <c r="B751" s="26" t="s">
        <v>549</v>
      </c>
      <c r="C751" s="26" t="s">
        <v>290</v>
      </c>
      <c r="D751" s="26" t="s">
        <v>308</v>
      </c>
      <c r="E751" s="26" t="s">
        <v>154</v>
      </c>
      <c r="F751" s="67"/>
    </row>
    <row r="752" spans="1:6" s="23" customFormat="1" hidden="1" x14ac:dyDescent="0.2">
      <c r="A752" s="12" t="s">
        <v>182</v>
      </c>
      <c r="B752" s="13" t="s">
        <v>549</v>
      </c>
      <c r="C752" s="13" t="s">
        <v>290</v>
      </c>
      <c r="D752" s="13" t="s">
        <v>183</v>
      </c>
      <c r="E752" s="13"/>
      <c r="F752" s="88">
        <f>F753</f>
        <v>0</v>
      </c>
    </row>
    <row r="753" spans="1:6" s="23" customFormat="1" ht="31.5" hidden="1" x14ac:dyDescent="0.2">
      <c r="A753" s="62" t="s">
        <v>333</v>
      </c>
      <c r="B753" s="26" t="s">
        <v>549</v>
      </c>
      <c r="C753" s="26" t="s">
        <v>290</v>
      </c>
      <c r="D753" s="26" t="s">
        <v>334</v>
      </c>
      <c r="E753" s="26"/>
      <c r="F753" s="67">
        <f>F754</f>
        <v>0</v>
      </c>
    </row>
    <row r="754" spans="1:6" s="23" customFormat="1" ht="63" hidden="1" x14ac:dyDescent="0.2">
      <c r="A754" s="31" t="s">
        <v>197</v>
      </c>
      <c r="B754" s="26" t="s">
        <v>549</v>
      </c>
      <c r="C754" s="26" t="s">
        <v>290</v>
      </c>
      <c r="D754" s="26" t="s">
        <v>198</v>
      </c>
      <c r="E754" s="26"/>
      <c r="F754" s="67">
        <f>F755</f>
        <v>0</v>
      </c>
    </row>
    <row r="755" spans="1:6" s="23" customFormat="1" ht="31.5" hidden="1" x14ac:dyDescent="0.2">
      <c r="A755" s="38" t="s">
        <v>25</v>
      </c>
      <c r="B755" s="26" t="s">
        <v>549</v>
      </c>
      <c r="C755" s="26" t="s">
        <v>290</v>
      </c>
      <c r="D755" s="26" t="s">
        <v>198</v>
      </c>
      <c r="E755" s="26" t="s">
        <v>35</v>
      </c>
      <c r="F755" s="67">
        <f>F756</f>
        <v>0</v>
      </c>
    </row>
    <row r="756" spans="1:6" s="23" customFormat="1" ht="31.5" hidden="1" x14ac:dyDescent="0.2">
      <c r="A756" s="38" t="s">
        <v>26</v>
      </c>
      <c r="B756" s="26" t="s">
        <v>549</v>
      </c>
      <c r="C756" s="26" t="s">
        <v>290</v>
      </c>
      <c r="D756" s="26" t="s">
        <v>198</v>
      </c>
      <c r="E756" s="26" t="s">
        <v>36</v>
      </c>
      <c r="F756" s="67"/>
    </row>
    <row r="757" spans="1:6" s="23" customFormat="1" ht="31.5" hidden="1" x14ac:dyDescent="0.2">
      <c r="A757" s="12" t="s">
        <v>552</v>
      </c>
      <c r="B757" s="13" t="s">
        <v>549</v>
      </c>
      <c r="C757" s="13" t="s">
        <v>290</v>
      </c>
      <c r="D757" s="21" t="s">
        <v>553</v>
      </c>
      <c r="E757" s="26"/>
      <c r="F757" s="67">
        <f>F758</f>
        <v>0</v>
      </c>
    </row>
    <row r="758" spans="1:6" s="23" customFormat="1" ht="31.5" hidden="1" x14ac:dyDescent="0.2">
      <c r="A758" s="31" t="s">
        <v>133</v>
      </c>
      <c r="B758" s="26" t="s">
        <v>549</v>
      </c>
      <c r="C758" s="26" t="s">
        <v>290</v>
      </c>
      <c r="D758" s="27" t="s">
        <v>554</v>
      </c>
      <c r="E758" s="26"/>
      <c r="F758" s="67">
        <f>F759</f>
        <v>0</v>
      </c>
    </row>
    <row r="759" spans="1:6" s="23" customFormat="1" hidden="1" x14ac:dyDescent="0.2">
      <c r="A759" s="38" t="s">
        <v>50</v>
      </c>
      <c r="B759" s="26" t="s">
        <v>549</v>
      </c>
      <c r="C759" s="26" t="s">
        <v>290</v>
      </c>
      <c r="D759" s="27" t="s">
        <v>554</v>
      </c>
      <c r="E759" s="26" t="s">
        <v>180</v>
      </c>
      <c r="F759" s="67">
        <f>F760</f>
        <v>0</v>
      </c>
    </row>
    <row r="760" spans="1:6" s="23" customFormat="1" hidden="1" x14ac:dyDescent="0.2">
      <c r="A760" s="38" t="s">
        <v>53</v>
      </c>
      <c r="B760" s="26" t="s">
        <v>549</v>
      </c>
      <c r="C760" s="26" t="s">
        <v>290</v>
      </c>
      <c r="D760" s="27" t="s">
        <v>554</v>
      </c>
      <c r="E760" s="26" t="s">
        <v>256</v>
      </c>
      <c r="F760" s="67"/>
    </row>
    <row r="761" spans="1:6" s="23" customFormat="1" hidden="1" x14ac:dyDescent="0.2">
      <c r="A761" s="38"/>
      <c r="B761" s="26" t="s">
        <v>8</v>
      </c>
      <c r="C761" s="26" t="s">
        <v>129</v>
      </c>
      <c r="D761" s="26" t="s">
        <v>173</v>
      </c>
      <c r="E761" s="26"/>
      <c r="F761" s="67"/>
    </row>
    <row r="762" spans="1:6" s="39" customFormat="1" x14ac:dyDescent="0.2">
      <c r="A762" s="147" t="s">
        <v>406</v>
      </c>
      <c r="B762" s="13" t="s">
        <v>549</v>
      </c>
      <c r="C762" s="13" t="s">
        <v>407</v>
      </c>
      <c r="D762" s="13"/>
      <c r="E762" s="21"/>
      <c r="F762" s="88">
        <f>F763+F828+F999+F1062+F1093</f>
        <v>328331.34000000003</v>
      </c>
    </row>
    <row r="763" spans="1:6" s="39" customFormat="1" x14ac:dyDescent="0.2">
      <c r="A763" s="28" t="s">
        <v>555</v>
      </c>
      <c r="B763" s="29" t="s">
        <v>549</v>
      </c>
      <c r="C763" s="29" t="s">
        <v>409</v>
      </c>
      <c r="D763" s="29"/>
      <c r="E763" s="36"/>
      <c r="F763" s="30">
        <f>F764+F797+F801+F812+F821</f>
        <v>49957.399999999994</v>
      </c>
    </row>
    <row r="764" spans="1:6" s="78" customFormat="1" ht="31.5" x14ac:dyDescent="0.2">
      <c r="A764" s="68" t="s">
        <v>556</v>
      </c>
      <c r="B764" s="45" t="s">
        <v>549</v>
      </c>
      <c r="C764" s="45" t="s">
        <v>409</v>
      </c>
      <c r="D764" s="46" t="s">
        <v>557</v>
      </c>
      <c r="E764" s="45"/>
      <c r="F764" s="47">
        <f>F765</f>
        <v>26801.600000000002</v>
      </c>
    </row>
    <row r="765" spans="1:6" s="71" customFormat="1" ht="31.5" x14ac:dyDescent="0.2">
      <c r="A765" s="90" t="s">
        <v>558</v>
      </c>
      <c r="B765" s="91" t="s">
        <v>549</v>
      </c>
      <c r="C765" s="91" t="s">
        <v>409</v>
      </c>
      <c r="D765" s="119" t="s">
        <v>559</v>
      </c>
      <c r="E765" s="91"/>
      <c r="F765" s="148">
        <f>F766+F793</f>
        <v>26801.600000000002</v>
      </c>
    </row>
    <row r="766" spans="1:6" s="49" customFormat="1" ht="127.15" customHeight="1" x14ac:dyDescent="0.2">
      <c r="A766" s="139" t="s">
        <v>560</v>
      </c>
      <c r="B766" s="51" t="s">
        <v>549</v>
      </c>
      <c r="C766" s="51" t="s">
        <v>409</v>
      </c>
      <c r="D766" s="52" t="s">
        <v>561</v>
      </c>
      <c r="E766" s="51"/>
      <c r="F766" s="53">
        <f>F767+F777+F784+F787+F790</f>
        <v>26740.7</v>
      </c>
    </row>
    <row r="767" spans="1:6" s="3" customFormat="1" ht="63" x14ac:dyDescent="0.2">
      <c r="A767" s="25" t="s">
        <v>562</v>
      </c>
      <c r="B767" s="26" t="s">
        <v>549</v>
      </c>
      <c r="C767" s="26" t="s">
        <v>409</v>
      </c>
      <c r="D767" s="27" t="s">
        <v>563</v>
      </c>
      <c r="E767" s="26"/>
      <c r="F767" s="24">
        <f>F768+F770+F772+F774</f>
        <v>25638</v>
      </c>
    </row>
    <row r="768" spans="1:6" s="49" customFormat="1" ht="78.75" x14ac:dyDescent="0.2">
      <c r="A768" s="50" t="s">
        <v>23</v>
      </c>
      <c r="B768" s="51" t="s">
        <v>549</v>
      </c>
      <c r="C768" s="51" t="s">
        <v>409</v>
      </c>
      <c r="D768" s="52" t="s">
        <v>563</v>
      </c>
      <c r="E768" s="51" t="s">
        <v>42</v>
      </c>
      <c r="F768" s="53">
        <f>F769</f>
        <v>24403.5</v>
      </c>
    </row>
    <row r="769" spans="1:6" s="3" customFormat="1" x14ac:dyDescent="0.2">
      <c r="A769" s="38" t="s">
        <v>137</v>
      </c>
      <c r="B769" s="26" t="s">
        <v>549</v>
      </c>
      <c r="C769" s="26" t="s">
        <v>409</v>
      </c>
      <c r="D769" s="27" t="s">
        <v>563</v>
      </c>
      <c r="E769" s="26" t="s">
        <v>138</v>
      </c>
      <c r="F769" s="24">
        <v>24403.5</v>
      </c>
    </row>
    <row r="770" spans="1:6" s="3" customFormat="1" ht="31.5" x14ac:dyDescent="0.2">
      <c r="A770" s="38" t="s">
        <v>25</v>
      </c>
      <c r="B770" s="26" t="s">
        <v>549</v>
      </c>
      <c r="C770" s="26" t="s">
        <v>409</v>
      </c>
      <c r="D770" s="27" t="s">
        <v>563</v>
      </c>
      <c r="E770" s="26" t="s">
        <v>35</v>
      </c>
      <c r="F770" s="24">
        <f>F771</f>
        <v>1234.5</v>
      </c>
    </row>
    <row r="771" spans="1:6" s="3" customFormat="1" ht="31.5" x14ac:dyDescent="0.2">
      <c r="A771" s="38" t="s">
        <v>26</v>
      </c>
      <c r="B771" s="26" t="s">
        <v>549</v>
      </c>
      <c r="C771" s="26" t="s">
        <v>409</v>
      </c>
      <c r="D771" s="27" t="s">
        <v>563</v>
      </c>
      <c r="E771" s="26" t="s">
        <v>36</v>
      </c>
      <c r="F771" s="24">
        <v>1234.5</v>
      </c>
    </row>
    <row r="772" spans="1:6" s="3" customFormat="1" ht="31.5" hidden="1" x14ac:dyDescent="0.2">
      <c r="A772" s="25" t="s">
        <v>145</v>
      </c>
      <c r="B772" s="26" t="s">
        <v>549</v>
      </c>
      <c r="C772" s="26" t="s">
        <v>409</v>
      </c>
      <c r="D772" s="27" t="s">
        <v>563</v>
      </c>
      <c r="E772" s="26" t="s">
        <v>146</v>
      </c>
      <c r="F772" s="24">
        <f>F773</f>
        <v>0</v>
      </c>
    </row>
    <row r="773" spans="1:6" s="3" customFormat="1" hidden="1" x14ac:dyDescent="0.2">
      <c r="A773" s="25" t="s">
        <v>147</v>
      </c>
      <c r="B773" s="26" t="s">
        <v>549</v>
      </c>
      <c r="C773" s="26" t="s">
        <v>409</v>
      </c>
      <c r="D773" s="27" t="s">
        <v>563</v>
      </c>
      <c r="E773" s="26" t="s">
        <v>148</v>
      </c>
      <c r="F773" s="24"/>
    </row>
    <row r="774" spans="1:6" s="3" customFormat="1" hidden="1" x14ac:dyDescent="0.2">
      <c r="A774" s="66" t="s">
        <v>50</v>
      </c>
      <c r="B774" s="26" t="s">
        <v>549</v>
      </c>
      <c r="C774" s="26" t="s">
        <v>409</v>
      </c>
      <c r="D774" s="27" t="s">
        <v>563</v>
      </c>
      <c r="E774" s="26" t="s">
        <v>180</v>
      </c>
      <c r="F774" s="24">
        <f>F775+F776</f>
        <v>0</v>
      </c>
    </row>
    <row r="775" spans="1:6" s="3" customFormat="1" hidden="1" x14ac:dyDescent="0.2">
      <c r="A775" s="66" t="s">
        <v>52</v>
      </c>
      <c r="B775" s="26" t="s">
        <v>549</v>
      </c>
      <c r="C775" s="26" t="s">
        <v>409</v>
      </c>
      <c r="D775" s="27" t="s">
        <v>563</v>
      </c>
      <c r="E775" s="26" t="s">
        <v>181</v>
      </c>
      <c r="F775" s="24"/>
    </row>
    <row r="776" spans="1:6" s="3" customFormat="1" hidden="1" x14ac:dyDescent="0.2">
      <c r="A776" s="66" t="s">
        <v>53</v>
      </c>
      <c r="B776" s="26" t="s">
        <v>549</v>
      </c>
      <c r="C776" s="26" t="s">
        <v>409</v>
      </c>
      <c r="D776" s="27" t="s">
        <v>563</v>
      </c>
      <c r="E776" s="26" t="s">
        <v>256</v>
      </c>
      <c r="F776" s="24">
        <f>7362.4-7362.4</f>
        <v>0</v>
      </c>
    </row>
    <row r="777" spans="1:6" s="3" customFormat="1" ht="173.25" x14ac:dyDescent="0.2">
      <c r="A777" s="149" t="s">
        <v>564</v>
      </c>
      <c r="B777" s="26" t="s">
        <v>549</v>
      </c>
      <c r="C777" s="26" t="s">
        <v>409</v>
      </c>
      <c r="D777" s="27" t="s">
        <v>565</v>
      </c>
      <c r="E777" s="26"/>
      <c r="F777" s="24">
        <f>F778+F780+F782</f>
        <v>305.70000000000005</v>
      </c>
    </row>
    <row r="778" spans="1:6" s="3" customFormat="1" ht="78.75" x14ac:dyDescent="0.2">
      <c r="A778" s="38" t="s">
        <v>23</v>
      </c>
      <c r="B778" s="26" t="s">
        <v>549</v>
      </c>
      <c r="C778" s="26" t="s">
        <v>409</v>
      </c>
      <c r="D778" s="27" t="s">
        <v>565</v>
      </c>
      <c r="E778" s="26" t="s">
        <v>42</v>
      </c>
      <c r="F778" s="24">
        <f>F779</f>
        <v>293.60000000000002</v>
      </c>
    </row>
    <row r="779" spans="1:6" s="3" customFormat="1" x14ac:dyDescent="0.2">
      <c r="A779" s="38" t="s">
        <v>137</v>
      </c>
      <c r="B779" s="26" t="s">
        <v>549</v>
      </c>
      <c r="C779" s="26" t="s">
        <v>409</v>
      </c>
      <c r="D779" s="27" t="s">
        <v>565</v>
      </c>
      <c r="E779" s="26" t="s">
        <v>138</v>
      </c>
      <c r="F779" s="24">
        <v>293.60000000000002</v>
      </c>
    </row>
    <row r="780" spans="1:6" s="3" customFormat="1" ht="31.5" x14ac:dyDescent="0.2">
      <c r="A780" s="38" t="s">
        <v>25</v>
      </c>
      <c r="B780" s="26" t="s">
        <v>549</v>
      </c>
      <c r="C780" s="26" t="s">
        <v>409</v>
      </c>
      <c r="D780" s="27" t="s">
        <v>565</v>
      </c>
      <c r="E780" s="26" t="s">
        <v>35</v>
      </c>
      <c r="F780" s="24">
        <f>F781</f>
        <v>12.1</v>
      </c>
    </row>
    <row r="781" spans="1:6" s="3" customFormat="1" ht="31.5" x14ac:dyDescent="0.2">
      <c r="A781" s="38" t="s">
        <v>26</v>
      </c>
      <c r="B781" s="26" t="s">
        <v>549</v>
      </c>
      <c r="C781" s="26" t="s">
        <v>409</v>
      </c>
      <c r="D781" s="27" t="s">
        <v>565</v>
      </c>
      <c r="E781" s="26" t="s">
        <v>36</v>
      </c>
      <c r="F781" s="24">
        <v>12.1</v>
      </c>
    </row>
    <row r="782" spans="1:6" s="3" customFormat="1" ht="31.5" hidden="1" x14ac:dyDescent="0.2">
      <c r="A782" s="25" t="s">
        <v>145</v>
      </c>
      <c r="B782" s="26" t="s">
        <v>549</v>
      </c>
      <c r="C782" s="26" t="s">
        <v>409</v>
      </c>
      <c r="D782" s="27" t="s">
        <v>565</v>
      </c>
      <c r="E782" s="26" t="s">
        <v>146</v>
      </c>
      <c r="F782" s="24">
        <f>F783</f>
        <v>0</v>
      </c>
    </row>
    <row r="783" spans="1:6" s="3" customFormat="1" hidden="1" x14ac:dyDescent="0.2">
      <c r="A783" s="25" t="s">
        <v>147</v>
      </c>
      <c r="B783" s="26" t="s">
        <v>549</v>
      </c>
      <c r="C783" s="26" t="s">
        <v>409</v>
      </c>
      <c r="D783" s="27" t="s">
        <v>565</v>
      </c>
      <c r="E783" s="26" t="s">
        <v>148</v>
      </c>
      <c r="F783" s="24"/>
    </row>
    <row r="784" spans="1:6" s="3" customFormat="1" ht="78.75" x14ac:dyDescent="0.2">
      <c r="A784" s="25" t="s">
        <v>566</v>
      </c>
      <c r="B784" s="26" t="s">
        <v>549</v>
      </c>
      <c r="C784" s="26" t="s">
        <v>409</v>
      </c>
      <c r="D784" s="27" t="s">
        <v>567</v>
      </c>
      <c r="E784" s="26"/>
      <c r="F784" s="24">
        <f>F785</f>
        <v>797</v>
      </c>
    </row>
    <row r="785" spans="1:6" s="3" customFormat="1" ht="78.75" x14ac:dyDescent="0.2">
      <c r="A785" s="38" t="s">
        <v>23</v>
      </c>
      <c r="B785" s="26" t="s">
        <v>549</v>
      </c>
      <c r="C785" s="26" t="s">
        <v>409</v>
      </c>
      <c r="D785" s="27" t="s">
        <v>567</v>
      </c>
      <c r="E785" s="26" t="s">
        <v>42</v>
      </c>
      <c r="F785" s="24">
        <f>F786</f>
        <v>797</v>
      </c>
    </row>
    <row r="786" spans="1:6" s="3" customFormat="1" x14ac:dyDescent="0.2">
      <c r="A786" s="38" t="s">
        <v>137</v>
      </c>
      <c r="B786" s="26" t="s">
        <v>549</v>
      </c>
      <c r="C786" s="26" t="s">
        <v>409</v>
      </c>
      <c r="D786" s="27" t="s">
        <v>567</v>
      </c>
      <c r="E786" s="26" t="s">
        <v>138</v>
      </c>
      <c r="F786" s="24">
        <v>797</v>
      </c>
    </row>
    <row r="787" spans="1:6" s="3" customFormat="1" ht="188.45" hidden="1" customHeight="1" x14ac:dyDescent="0.2">
      <c r="A787" s="138" t="s">
        <v>568</v>
      </c>
      <c r="B787" s="26" t="s">
        <v>549</v>
      </c>
      <c r="C787" s="26" t="s">
        <v>409</v>
      </c>
      <c r="D787" s="27" t="s">
        <v>569</v>
      </c>
      <c r="E787" s="26"/>
      <c r="F787" s="67">
        <f>F788</f>
        <v>0</v>
      </c>
    </row>
    <row r="788" spans="1:6" s="39" customFormat="1" ht="31.5" hidden="1" x14ac:dyDescent="0.2">
      <c r="A788" s="38" t="s">
        <v>25</v>
      </c>
      <c r="B788" s="26" t="s">
        <v>549</v>
      </c>
      <c r="C788" s="26" t="s">
        <v>409</v>
      </c>
      <c r="D788" s="27" t="s">
        <v>569</v>
      </c>
      <c r="E788" s="26" t="s">
        <v>35</v>
      </c>
      <c r="F788" s="67">
        <f>F789</f>
        <v>0</v>
      </c>
    </row>
    <row r="789" spans="1:6" s="39" customFormat="1" ht="31.5" hidden="1" x14ac:dyDescent="0.2">
      <c r="A789" s="38" t="s">
        <v>26</v>
      </c>
      <c r="B789" s="26" t="s">
        <v>549</v>
      </c>
      <c r="C789" s="26" t="s">
        <v>409</v>
      </c>
      <c r="D789" s="27" t="s">
        <v>569</v>
      </c>
      <c r="E789" s="26" t="s">
        <v>36</v>
      </c>
      <c r="F789" s="67">
        <v>0</v>
      </c>
    </row>
    <row r="790" spans="1:6" s="39" customFormat="1" ht="110.25" hidden="1" x14ac:dyDescent="0.2">
      <c r="A790" s="150" t="s">
        <v>570</v>
      </c>
      <c r="B790" s="26" t="s">
        <v>549</v>
      </c>
      <c r="C790" s="26" t="s">
        <v>409</v>
      </c>
      <c r="D790" s="27" t="s">
        <v>571</v>
      </c>
      <c r="E790" s="26"/>
      <c r="F790" s="67">
        <f>F791</f>
        <v>0</v>
      </c>
    </row>
    <row r="791" spans="1:6" s="39" customFormat="1" ht="78.75" hidden="1" x14ac:dyDescent="0.2">
      <c r="A791" s="66" t="s">
        <v>23</v>
      </c>
      <c r="B791" s="26" t="s">
        <v>549</v>
      </c>
      <c r="C791" s="26" t="s">
        <v>409</v>
      </c>
      <c r="D791" s="27" t="s">
        <v>571</v>
      </c>
      <c r="E791" s="26" t="s">
        <v>42</v>
      </c>
      <c r="F791" s="67">
        <f>F792</f>
        <v>0</v>
      </c>
    </row>
    <row r="792" spans="1:6" s="39" customFormat="1" hidden="1" x14ac:dyDescent="0.2">
      <c r="A792" s="66" t="s">
        <v>137</v>
      </c>
      <c r="B792" s="26" t="s">
        <v>549</v>
      </c>
      <c r="C792" s="26" t="s">
        <v>409</v>
      </c>
      <c r="D792" s="27" t="s">
        <v>571</v>
      </c>
      <c r="E792" s="26" t="s">
        <v>138</v>
      </c>
      <c r="F792" s="67"/>
    </row>
    <row r="793" spans="1:6" s="71" customFormat="1" ht="94.5" x14ac:dyDescent="0.2">
      <c r="A793" s="151" t="s">
        <v>572</v>
      </c>
      <c r="B793" s="74" t="s">
        <v>549</v>
      </c>
      <c r="C793" s="51" t="s">
        <v>409</v>
      </c>
      <c r="D793" s="75" t="s">
        <v>573</v>
      </c>
      <c r="E793" s="74"/>
      <c r="F793" s="129">
        <f>F794</f>
        <v>60.9</v>
      </c>
    </row>
    <row r="794" spans="1:6" s="71" customFormat="1" ht="49.15" customHeight="1" x14ac:dyDescent="0.2">
      <c r="A794" s="77" t="s">
        <v>574</v>
      </c>
      <c r="B794" s="51" t="s">
        <v>549</v>
      </c>
      <c r="C794" s="51" t="s">
        <v>409</v>
      </c>
      <c r="D794" s="52" t="s">
        <v>575</v>
      </c>
      <c r="E794" s="51"/>
      <c r="F794" s="107">
        <f>F795</f>
        <v>60.9</v>
      </c>
    </row>
    <row r="795" spans="1:6" s="71" customFormat="1" ht="65.45" customHeight="1" x14ac:dyDescent="0.2">
      <c r="A795" s="121" t="s">
        <v>23</v>
      </c>
      <c r="B795" s="51" t="s">
        <v>549</v>
      </c>
      <c r="C795" s="51" t="s">
        <v>409</v>
      </c>
      <c r="D795" s="52" t="s">
        <v>575</v>
      </c>
      <c r="E795" s="51" t="s">
        <v>42</v>
      </c>
      <c r="F795" s="107">
        <f>F796</f>
        <v>60.9</v>
      </c>
    </row>
    <row r="796" spans="1:6" s="71" customFormat="1" x14ac:dyDescent="0.2">
      <c r="A796" s="121" t="s">
        <v>137</v>
      </c>
      <c r="B796" s="51" t="s">
        <v>549</v>
      </c>
      <c r="C796" s="51" t="s">
        <v>409</v>
      </c>
      <c r="D796" s="52" t="s">
        <v>575</v>
      </c>
      <c r="E796" s="51" t="s">
        <v>138</v>
      </c>
      <c r="F796" s="107">
        <v>60.9</v>
      </c>
    </row>
    <row r="797" spans="1:6" s="39" customFormat="1" ht="47.25" hidden="1" x14ac:dyDescent="0.2">
      <c r="A797" s="152" t="s">
        <v>213</v>
      </c>
      <c r="B797" s="13" t="s">
        <v>549</v>
      </c>
      <c r="C797" s="13" t="s">
        <v>409</v>
      </c>
      <c r="D797" s="21" t="s">
        <v>214</v>
      </c>
      <c r="E797" s="13"/>
      <c r="F797" s="88">
        <f>F798</f>
        <v>0</v>
      </c>
    </row>
    <row r="798" spans="1:6" s="39" customFormat="1" ht="47.25" hidden="1" x14ac:dyDescent="0.2">
      <c r="A798" s="66" t="s">
        <v>215</v>
      </c>
      <c r="B798" s="26" t="s">
        <v>549</v>
      </c>
      <c r="C798" s="26" t="s">
        <v>409</v>
      </c>
      <c r="D798" s="27" t="s">
        <v>216</v>
      </c>
      <c r="E798" s="26"/>
      <c r="F798" s="67">
        <f>F799</f>
        <v>0</v>
      </c>
    </row>
    <row r="799" spans="1:6" s="39" customFormat="1" ht="31.5" hidden="1" x14ac:dyDescent="0.2">
      <c r="A799" s="38" t="s">
        <v>25</v>
      </c>
      <c r="B799" s="26" t="s">
        <v>549</v>
      </c>
      <c r="C799" s="26" t="s">
        <v>409</v>
      </c>
      <c r="D799" s="27" t="s">
        <v>216</v>
      </c>
      <c r="E799" s="26" t="s">
        <v>35</v>
      </c>
      <c r="F799" s="67">
        <f>F800</f>
        <v>0</v>
      </c>
    </row>
    <row r="800" spans="1:6" s="39" customFormat="1" ht="31.5" hidden="1" x14ac:dyDescent="0.2">
      <c r="A800" s="38" t="s">
        <v>26</v>
      </c>
      <c r="B800" s="26" t="s">
        <v>549</v>
      </c>
      <c r="C800" s="26" t="s">
        <v>409</v>
      </c>
      <c r="D800" s="27" t="s">
        <v>216</v>
      </c>
      <c r="E800" s="26" t="s">
        <v>36</v>
      </c>
      <c r="F800" s="67"/>
    </row>
    <row r="801" spans="1:6" s="39" customFormat="1" ht="15.75" customHeight="1" x14ac:dyDescent="0.2">
      <c r="A801" s="146" t="s">
        <v>576</v>
      </c>
      <c r="B801" s="13" t="s">
        <v>549</v>
      </c>
      <c r="C801" s="13" t="s">
        <v>409</v>
      </c>
      <c r="D801" s="21" t="s">
        <v>577</v>
      </c>
      <c r="E801" s="26"/>
      <c r="F801" s="88">
        <f>F802</f>
        <v>22712.1</v>
      </c>
    </row>
    <row r="802" spans="1:6" s="3" customFormat="1" ht="31.5" x14ac:dyDescent="0.2">
      <c r="A802" s="153" t="s">
        <v>133</v>
      </c>
      <c r="B802" s="26" t="s">
        <v>549</v>
      </c>
      <c r="C802" s="26" t="s">
        <v>409</v>
      </c>
      <c r="D802" s="27" t="s">
        <v>578</v>
      </c>
      <c r="E802" s="26"/>
      <c r="F802" s="88">
        <f>F803+F805+F807+F809</f>
        <v>22712.1</v>
      </c>
    </row>
    <row r="803" spans="1:6" s="3" customFormat="1" ht="67.150000000000006" customHeight="1" x14ac:dyDescent="0.2">
      <c r="A803" s="38" t="s">
        <v>23</v>
      </c>
      <c r="B803" s="26" t="s">
        <v>549</v>
      </c>
      <c r="C803" s="26" t="s">
        <v>409</v>
      </c>
      <c r="D803" s="27" t="s">
        <v>578</v>
      </c>
      <c r="E803" s="26" t="s">
        <v>42</v>
      </c>
      <c r="F803" s="67">
        <f>F804</f>
        <v>8129.5</v>
      </c>
    </row>
    <row r="804" spans="1:6" s="3" customFormat="1" x14ac:dyDescent="0.2">
      <c r="A804" s="38" t="s">
        <v>137</v>
      </c>
      <c r="B804" s="26" t="s">
        <v>549</v>
      </c>
      <c r="C804" s="26" t="s">
        <v>409</v>
      </c>
      <c r="D804" s="27" t="s">
        <v>578</v>
      </c>
      <c r="E804" s="26" t="s">
        <v>138</v>
      </c>
      <c r="F804" s="107">
        <v>8129.5</v>
      </c>
    </row>
    <row r="805" spans="1:6" s="3" customFormat="1" ht="31.5" x14ac:dyDescent="0.2">
      <c r="A805" s="38" t="s">
        <v>25</v>
      </c>
      <c r="B805" s="26" t="s">
        <v>549</v>
      </c>
      <c r="C805" s="26" t="s">
        <v>409</v>
      </c>
      <c r="D805" s="27" t="s">
        <v>578</v>
      </c>
      <c r="E805" s="26" t="s">
        <v>35</v>
      </c>
      <c r="F805" s="67">
        <f>F806</f>
        <v>14504.699999999999</v>
      </c>
    </row>
    <row r="806" spans="1:6" s="3" customFormat="1" ht="31.5" x14ac:dyDescent="0.2">
      <c r="A806" s="38" t="s">
        <v>26</v>
      </c>
      <c r="B806" s="26" t="s">
        <v>549</v>
      </c>
      <c r="C806" s="26" t="s">
        <v>409</v>
      </c>
      <c r="D806" s="27" t="s">
        <v>578</v>
      </c>
      <c r="E806" s="26" t="s">
        <v>36</v>
      </c>
      <c r="F806" s="67">
        <f>14553.9-49.2</f>
        <v>14504.699999999999</v>
      </c>
    </row>
    <row r="807" spans="1:6" s="3" customFormat="1" ht="31.5" hidden="1" x14ac:dyDescent="0.2">
      <c r="A807" s="25" t="s">
        <v>145</v>
      </c>
      <c r="B807" s="26" t="s">
        <v>549</v>
      </c>
      <c r="C807" s="26" t="s">
        <v>409</v>
      </c>
      <c r="D807" s="27" t="s">
        <v>578</v>
      </c>
      <c r="E807" s="26" t="s">
        <v>146</v>
      </c>
      <c r="F807" s="24">
        <f>F808</f>
        <v>0</v>
      </c>
    </row>
    <row r="808" spans="1:6" s="3" customFormat="1" hidden="1" x14ac:dyDescent="0.2">
      <c r="A808" s="25" t="s">
        <v>147</v>
      </c>
      <c r="B808" s="26" t="s">
        <v>549</v>
      </c>
      <c r="C808" s="26" t="s">
        <v>409</v>
      </c>
      <c r="D808" s="27" t="s">
        <v>578</v>
      </c>
      <c r="E808" s="26" t="s">
        <v>148</v>
      </c>
      <c r="F808" s="24"/>
    </row>
    <row r="809" spans="1:6" s="3" customFormat="1" x14ac:dyDescent="0.2">
      <c r="A809" s="66" t="s">
        <v>50</v>
      </c>
      <c r="B809" s="26" t="s">
        <v>549</v>
      </c>
      <c r="C809" s="26" t="s">
        <v>409</v>
      </c>
      <c r="D809" s="27" t="s">
        <v>578</v>
      </c>
      <c r="E809" s="26" t="s">
        <v>180</v>
      </c>
      <c r="F809" s="67">
        <f>F810+F811</f>
        <v>77.900000000000006</v>
      </c>
    </row>
    <row r="810" spans="1:6" s="3" customFormat="1" x14ac:dyDescent="0.2">
      <c r="A810" s="66" t="s">
        <v>52</v>
      </c>
      <c r="B810" s="26" t="s">
        <v>549</v>
      </c>
      <c r="C810" s="26" t="s">
        <v>409</v>
      </c>
      <c r="D810" s="27" t="s">
        <v>578</v>
      </c>
      <c r="E810" s="26" t="s">
        <v>181</v>
      </c>
      <c r="F810" s="67">
        <v>77.900000000000006</v>
      </c>
    </row>
    <row r="811" spans="1:6" s="3" customFormat="1" hidden="1" x14ac:dyDescent="0.2">
      <c r="A811" s="66" t="s">
        <v>53</v>
      </c>
      <c r="B811" s="26" t="s">
        <v>549</v>
      </c>
      <c r="C811" s="26" t="s">
        <v>409</v>
      </c>
      <c r="D811" s="27" t="s">
        <v>578</v>
      </c>
      <c r="E811" s="26" t="s">
        <v>256</v>
      </c>
      <c r="F811" s="67">
        <f>7047.5-4588.9-2458.6</f>
        <v>0</v>
      </c>
    </row>
    <row r="812" spans="1:6" s="39" customFormat="1" x14ac:dyDescent="0.2">
      <c r="A812" s="152" t="s">
        <v>182</v>
      </c>
      <c r="B812" s="13" t="s">
        <v>549</v>
      </c>
      <c r="C812" s="13" t="s">
        <v>409</v>
      </c>
      <c r="D812" s="21" t="s">
        <v>183</v>
      </c>
      <c r="E812" s="13"/>
      <c r="F812" s="88">
        <f>F813+F818</f>
        <v>393.7</v>
      </c>
    </row>
    <row r="813" spans="1:6" s="69" customFormat="1" ht="31.5" x14ac:dyDescent="0.2">
      <c r="A813" s="154" t="s">
        <v>417</v>
      </c>
      <c r="B813" s="35" t="s">
        <v>549</v>
      </c>
      <c r="C813" s="26" t="s">
        <v>409</v>
      </c>
      <c r="D813" s="58" t="s">
        <v>579</v>
      </c>
      <c r="E813" s="26"/>
      <c r="F813" s="67">
        <f>F814+F816</f>
        <v>383.7</v>
      </c>
    </row>
    <row r="814" spans="1:6" s="69" customFormat="1" ht="31.5" hidden="1" x14ac:dyDescent="0.2">
      <c r="A814" s="38" t="s">
        <v>25</v>
      </c>
      <c r="B814" s="26" t="s">
        <v>549</v>
      </c>
      <c r="C814" s="26" t="s">
        <v>409</v>
      </c>
      <c r="D814" s="27" t="s">
        <v>579</v>
      </c>
      <c r="E814" s="26" t="s">
        <v>35</v>
      </c>
      <c r="F814" s="67">
        <f>F815</f>
        <v>0</v>
      </c>
    </row>
    <row r="815" spans="1:6" s="69" customFormat="1" ht="31.5" hidden="1" x14ac:dyDescent="0.2">
      <c r="A815" s="38" t="s">
        <v>26</v>
      </c>
      <c r="B815" s="26" t="s">
        <v>549</v>
      </c>
      <c r="C815" s="26" t="s">
        <v>409</v>
      </c>
      <c r="D815" s="27" t="s">
        <v>579</v>
      </c>
      <c r="E815" s="26" t="s">
        <v>36</v>
      </c>
      <c r="F815" s="67"/>
    </row>
    <row r="816" spans="1:6" s="69" customFormat="1" ht="31.5" x14ac:dyDescent="0.2">
      <c r="A816" s="38" t="s">
        <v>25</v>
      </c>
      <c r="B816" s="26" t="s">
        <v>549</v>
      </c>
      <c r="C816" s="26" t="s">
        <v>409</v>
      </c>
      <c r="D816" s="27" t="s">
        <v>579</v>
      </c>
      <c r="E816" s="26" t="s">
        <v>35</v>
      </c>
      <c r="F816" s="67">
        <f>F817</f>
        <v>383.7</v>
      </c>
    </row>
    <row r="817" spans="1:6" s="69" customFormat="1" ht="31.5" x14ac:dyDescent="0.2">
      <c r="A817" s="38" t="s">
        <v>26</v>
      </c>
      <c r="B817" s="26" t="s">
        <v>549</v>
      </c>
      <c r="C817" s="26" t="s">
        <v>409</v>
      </c>
      <c r="D817" s="27" t="s">
        <v>579</v>
      </c>
      <c r="E817" s="26" t="s">
        <v>36</v>
      </c>
      <c r="F817" s="155">
        <f>385.9-2.2</f>
        <v>383.7</v>
      </c>
    </row>
    <row r="818" spans="1:6" s="78" customFormat="1" ht="47.25" x14ac:dyDescent="0.2">
      <c r="A818" s="79" t="s">
        <v>195</v>
      </c>
      <c r="B818" s="74" t="s">
        <v>549</v>
      </c>
      <c r="C818" s="74" t="s">
        <v>409</v>
      </c>
      <c r="D818" s="74" t="s">
        <v>196</v>
      </c>
      <c r="E818" s="75"/>
      <c r="F818" s="76">
        <f>F819</f>
        <v>10</v>
      </c>
    </row>
    <row r="819" spans="1:6" s="78" customFormat="1" ht="31.5" x14ac:dyDescent="0.2">
      <c r="A819" s="38" t="s">
        <v>25</v>
      </c>
      <c r="B819" s="51" t="s">
        <v>549</v>
      </c>
      <c r="C819" s="26" t="s">
        <v>409</v>
      </c>
      <c r="D819" s="51" t="s">
        <v>196</v>
      </c>
      <c r="E819" s="52">
        <v>200</v>
      </c>
      <c r="F819" s="53">
        <f>F820</f>
        <v>10</v>
      </c>
    </row>
    <row r="820" spans="1:6" s="78" customFormat="1" ht="31.5" x14ac:dyDescent="0.2">
      <c r="A820" s="38" t="s">
        <v>26</v>
      </c>
      <c r="B820" s="51" t="s">
        <v>549</v>
      </c>
      <c r="C820" s="26" t="s">
        <v>409</v>
      </c>
      <c r="D820" s="51" t="s">
        <v>196</v>
      </c>
      <c r="E820" s="52">
        <v>240</v>
      </c>
      <c r="F820" s="53">
        <v>10</v>
      </c>
    </row>
    <row r="821" spans="1:6" s="23" customFormat="1" x14ac:dyDescent="0.2">
      <c r="A821" s="56" t="s">
        <v>124</v>
      </c>
      <c r="B821" s="13" t="s">
        <v>549</v>
      </c>
      <c r="C821" s="13" t="s">
        <v>409</v>
      </c>
      <c r="D821" s="13" t="s">
        <v>125</v>
      </c>
      <c r="E821" s="21"/>
      <c r="F821" s="88">
        <f>F822</f>
        <v>50</v>
      </c>
    </row>
    <row r="822" spans="1:6" s="23" customFormat="1" ht="31.5" x14ac:dyDescent="0.2">
      <c r="A822" s="38" t="s">
        <v>470</v>
      </c>
      <c r="B822" s="26" t="s">
        <v>549</v>
      </c>
      <c r="C822" s="26" t="s">
        <v>409</v>
      </c>
      <c r="D822" s="26" t="s">
        <v>471</v>
      </c>
      <c r="E822" s="27"/>
      <c r="F822" s="67">
        <f>F823+F825</f>
        <v>50</v>
      </c>
    </row>
    <row r="823" spans="1:6" s="23" customFormat="1" ht="31.5" x14ac:dyDescent="0.2">
      <c r="A823" s="38" t="s">
        <v>25</v>
      </c>
      <c r="B823" s="26" t="s">
        <v>549</v>
      </c>
      <c r="C823" s="26" t="s">
        <v>409</v>
      </c>
      <c r="D823" s="26" t="s">
        <v>471</v>
      </c>
      <c r="E823" s="27">
        <v>200</v>
      </c>
      <c r="F823" s="67">
        <f>F824</f>
        <v>50</v>
      </c>
    </row>
    <row r="824" spans="1:6" s="23" customFormat="1" ht="31.5" x14ac:dyDescent="0.2">
      <c r="A824" s="38" t="s">
        <v>26</v>
      </c>
      <c r="B824" s="26" t="s">
        <v>549</v>
      </c>
      <c r="C824" s="26" t="s">
        <v>409</v>
      </c>
      <c r="D824" s="26" t="s">
        <v>471</v>
      </c>
      <c r="E824" s="27">
        <v>240</v>
      </c>
      <c r="F824" s="67">
        <v>50</v>
      </c>
    </row>
    <row r="825" spans="1:6" s="23" customFormat="1" ht="31.5" hidden="1" x14ac:dyDescent="0.2">
      <c r="A825" s="38" t="s">
        <v>472</v>
      </c>
      <c r="B825" s="26" t="s">
        <v>549</v>
      </c>
      <c r="C825" s="26" t="s">
        <v>409</v>
      </c>
      <c r="D825" s="26" t="s">
        <v>473</v>
      </c>
      <c r="E825" s="27"/>
      <c r="F825" s="67">
        <f>F826</f>
        <v>0</v>
      </c>
    </row>
    <row r="826" spans="1:6" s="23" customFormat="1" ht="31.5" hidden="1" x14ac:dyDescent="0.2">
      <c r="A826" s="38" t="s">
        <v>25</v>
      </c>
      <c r="B826" s="26" t="s">
        <v>549</v>
      </c>
      <c r="C826" s="26" t="s">
        <v>409</v>
      </c>
      <c r="D826" s="26" t="s">
        <v>473</v>
      </c>
      <c r="E826" s="27">
        <v>200</v>
      </c>
      <c r="F826" s="67">
        <f>F827</f>
        <v>0</v>
      </c>
    </row>
    <row r="827" spans="1:6" s="23" customFormat="1" ht="31.5" hidden="1" x14ac:dyDescent="0.2">
      <c r="A827" s="38" t="s">
        <v>26</v>
      </c>
      <c r="B827" s="26" t="s">
        <v>549</v>
      </c>
      <c r="C827" s="26" t="s">
        <v>409</v>
      </c>
      <c r="D827" s="26" t="s">
        <v>473</v>
      </c>
      <c r="E827" s="27">
        <v>240</v>
      </c>
      <c r="F827" s="67"/>
    </row>
    <row r="828" spans="1:6" s="3" customFormat="1" x14ac:dyDescent="0.2">
      <c r="A828" s="28" t="s">
        <v>580</v>
      </c>
      <c r="B828" s="29" t="s">
        <v>549</v>
      </c>
      <c r="C828" s="29" t="s">
        <v>581</v>
      </c>
      <c r="D828" s="29"/>
      <c r="E828" s="36"/>
      <c r="F828" s="30">
        <f>F829+F836+F927+F936+F940+F954+F992-0.2</f>
        <v>239064.9</v>
      </c>
    </row>
    <row r="829" spans="1:6" s="3" customFormat="1" x14ac:dyDescent="0.2">
      <c r="A829" s="20" t="s">
        <v>30</v>
      </c>
      <c r="B829" s="13" t="s">
        <v>549</v>
      </c>
      <c r="C829" s="13" t="s">
        <v>581</v>
      </c>
      <c r="D829" s="13" t="s">
        <v>149</v>
      </c>
      <c r="E829" s="21" t="s">
        <v>4</v>
      </c>
      <c r="F829" s="22">
        <f>F830</f>
        <v>37.200000000000003</v>
      </c>
    </row>
    <row r="830" spans="1:6" s="3" customFormat="1" x14ac:dyDescent="0.2">
      <c r="A830" s="25" t="s">
        <v>32</v>
      </c>
      <c r="B830" s="26" t="s">
        <v>549</v>
      </c>
      <c r="C830" s="26" t="s">
        <v>581</v>
      </c>
      <c r="D830" s="26" t="s">
        <v>150</v>
      </c>
      <c r="E830" s="21"/>
      <c r="F830" s="22">
        <f>F831</f>
        <v>37.200000000000003</v>
      </c>
    </row>
    <row r="831" spans="1:6" s="3" customFormat="1" ht="31.5" x14ac:dyDescent="0.2">
      <c r="A831" s="66" t="s">
        <v>151</v>
      </c>
      <c r="B831" s="26" t="s">
        <v>549</v>
      </c>
      <c r="C831" s="26" t="s">
        <v>581</v>
      </c>
      <c r="D831" s="26" t="s">
        <v>152</v>
      </c>
      <c r="E831" s="26" t="s">
        <v>4</v>
      </c>
      <c r="F831" s="67">
        <f>F832+F834</f>
        <v>37.200000000000003</v>
      </c>
    </row>
    <row r="832" spans="1:6" s="3" customFormat="1" ht="78.75" x14ac:dyDescent="0.2">
      <c r="A832" s="38" t="s">
        <v>23</v>
      </c>
      <c r="B832" s="26" t="s">
        <v>549</v>
      </c>
      <c r="C832" s="26" t="s">
        <v>581</v>
      </c>
      <c r="D832" s="26" t="s">
        <v>152</v>
      </c>
      <c r="E832" s="26" t="s">
        <v>42</v>
      </c>
      <c r="F832" s="67">
        <f>F833</f>
        <v>25.2</v>
      </c>
    </row>
    <row r="833" spans="1:6" s="3" customFormat="1" x14ac:dyDescent="0.2">
      <c r="A833" s="38" t="s">
        <v>137</v>
      </c>
      <c r="B833" s="26" t="s">
        <v>549</v>
      </c>
      <c r="C833" s="26" t="s">
        <v>581</v>
      </c>
      <c r="D833" s="26" t="s">
        <v>152</v>
      </c>
      <c r="E833" s="26" t="s">
        <v>138</v>
      </c>
      <c r="F833" s="67">
        <v>25.2</v>
      </c>
    </row>
    <row r="834" spans="1:6" s="3" customFormat="1" ht="31.5" x14ac:dyDescent="0.2">
      <c r="A834" s="38" t="s">
        <v>25</v>
      </c>
      <c r="B834" s="26" t="s">
        <v>549</v>
      </c>
      <c r="C834" s="26" t="s">
        <v>581</v>
      </c>
      <c r="D834" s="26" t="s">
        <v>152</v>
      </c>
      <c r="E834" s="26" t="s">
        <v>35</v>
      </c>
      <c r="F834" s="67">
        <f>F835</f>
        <v>12</v>
      </c>
    </row>
    <row r="835" spans="1:6" s="3" customFormat="1" ht="31.5" x14ac:dyDescent="0.2">
      <c r="A835" s="38" t="s">
        <v>26</v>
      </c>
      <c r="B835" s="26" t="s">
        <v>549</v>
      </c>
      <c r="C835" s="26" t="s">
        <v>581</v>
      </c>
      <c r="D835" s="26" t="s">
        <v>152</v>
      </c>
      <c r="E835" s="26" t="s">
        <v>36</v>
      </c>
      <c r="F835" s="67">
        <v>12</v>
      </c>
    </row>
    <row r="836" spans="1:6" s="69" customFormat="1" ht="31.5" x14ac:dyDescent="0.2">
      <c r="A836" s="20" t="s">
        <v>556</v>
      </c>
      <c r="B836" s="13" t="s">
        <v>549</v>
      </c>
      <c r="C836" s="13" t="s">
        <v>581</v>
      </c>
      <c r="D836" s="21" t="s">
        <v>557</v>
      </c>
      <c r="E836" s="13"/>
      <c r="F836" s="22">
        <f>F837+F909</f>
        <v>181197.4</v>
      </c>
    </row>
    <row r="837" spans="1:6" s="39" customFormat="1" ht="31.5" x14ac:dyDescent="0.2">
      <c r="A837" s="28" t="s">
        <v>558</v>
      </c>
      <c r="B837" s="29" t="s">
        <v>549</v>
      </c>
      <c r="C837" s="29" t="s">
        <v>581</v>
      </c>
      <c r="D837" s="36" t="s">
        <v>559</v>
      </c>
      <c r="E837" s="29"/>
      <c r="F837" s="30">
        <f>F838+F881+F901+F905</f>
        <v>180941.4</v>
      </c>
    </row>
    <row r="838" spans="1:6" s="3" customFormat="1" ht="126" customHeight="1" x14ac:dyDescent="0.2">
      <c r="A838" s="138" t="s">
        <v>560</v>
      </c>
      <c r="B838" s="26" t="s">
        <v>549</v>
      </c>
      <c r="C838" s="26" t="s">
        <v>581</v>
      </c>
      <c r="D838" s="27" t="s">
        <v>561</v>
      </c>
      <c r="E838" s="26"/>
      <c r="F838" s="24">
        <f>F842+F854+F861+F866+F869+F878</f>
        <v>175070</v>
      </c>
    </row>
    <row r="839" spans="1:6" s="39" customFormat="1" ht="78" hidden="1" customHeight="1" x14ac:dyDescent="0.2">
      <c r="A839" s="149" t="s">
        <v>582</v>
      </c>
      <c r="B839" s="26" t="s">
        <v>549</v>
      </c>
      <c r="C839" s="26" t="s">
        <v>581</v>
      </c>
      <c r="D839" s="27" t="s">
        <v>583</v>
      </c>
      <c r="E839" s="26"/>
      <c r="F839" s="67">
        <f>F840</f>
        <v>0</v>
      </c>
    </row>
    <row r="840" spans="1:6" s="23" customFormat="1" hidden="1" x14ac:dyDescent="0.2">
      <c r="A840" s="66" t="s">
        <v>50</v>
      </c>
      <c r="B840" s="26" t="s">
        <v>549</v>
      </c>
      <c r="C840" s="26" t="s">
        <v>581</v>
      </c>
      <c r="D840" s="27" t="s">
        <v>583</v>
      </c>
      <c r="E840" s="26" t="s">
        <v>180</v>
      </c>
      <c r="F840" s="67">
        <f>F841</f>
        <v>0</v>
      </c>
    </row>
    <row r="841" spans="1:6" s="23" customFormat="1" hidden="1" x14ac:dyDescent="0.2">
      <c r="A841" s="66" t="s">
        <v>53</v>
      </c>
      <c r="B841" s="26" t="s">
        <v>549</v>
      </c>
      <c r="C841" s="26" t="s">
        <v>581</v>
      </c>
      <c r="D841" s="27" t="s">
        <v>583</v>
      </c>
      <c r="E841" s="26" t="s">
        <v>256</v>
      </c>
      <c r="F841" s="67"/>
    </row>
    <row r="842" spans="1:6" s="23" customFormat="1" ht="126" x14ac:dyDescent="0.2">
      <c r="A842" s="138" t="s">
        <v>584</v>
      </c>
      <c r="B842" s="26" t="s">
        <v>549</v>
      </c>
      <c r="C842" s="26" t="s">
        <v>581</v>
      </c>
      <c r="D842" s="27" t="s">
        <v>585</v>
      </c>
      <c r="E842" s="26"/>
      <c r="F842" s="67">
        <f>F843+F845+F847+F849+F851</f>
        <v>166434.29999999999</v>
      </c>
    </row>
    <row r="843" spans="1:6" s="23" customFormat="1" ht="63.6" customHeight="1" x14ac:dyDescent="0.2">
      <c r="A843" s="66" t="s">
        <v>23</v>
      </c>
      <c r="B843" s="26" t="s">
        <v>549</v>
      </c>
      <c r="C843" s="26" t="s">
        <v>581</v>
      </c>
      <c r="D843" s="27" t="s">
        <v>585</v>
      </c>
      <c r="E843" s="26" t="s">
        <v>42</v>
      </c>
      <c r="F843" s="67">
        <f>F844</f>
        <v>156360.29999999999</v>
      </c>
    </row>
    <row r="844" spans="1:6" s="23" customFormat="1" x14ac:dyDescent="0.2">
      <c r="A844" s="66" t="s">
        <v>137</v>
      </c>
      <c r="B844" s="26" t="s">
        <v>549</v>
      </c>
      <c r="C844" s="26" t="s">
        <v>581</v>
      </c>
      <c r="D844" s="27" t="s">
        <v>585</v>
      </c>
      <c r="E844" s="26" t="s">
        <v>138</v>
      </c>
      <c r="F844" s="67">
        <v>156360.29999999999</v>
      </c>
    </row>
    <row r="845" spans="1:6" s="23" customFormat="1" ht="31.5" x14ac:dyDescent="0.2">
      <c r="A845" s="66" t="s">
        <v>25</v>
      </c>
      <c r="B845" s="26" t="s">
        <v>549</v>
      </c>
      <c r="C845" s="26" t="s">
        <v>581</v>
      </c>
      <c r="D845" s="27" t="s">
        <v>585</v>
      </c>
      <c r="E845" s="26" t="s">
        <v>35</v>
      </c>
      <c r="F845" s="67">
        <f>F846</f>
        <v>9953.5</v>
      </c>
    </row>
    <row r="846" spans="1:6" s="23" customFormat="1" ht="31.5" x14ac:dyDescent="0.2">
      <c r="A846" s="66" t="s">
        <v>26</v>
      </c>
      <c r="B846" s="26" t="s">
        <v>549</v>
      </c>
      <c r="C846" s="26" t="s">
        <v>581</v>
      </c>
      <c r="D846" s="27" t="s">
        <v>585</v>
      </c>
      <c r="E846" s="26" t="s">
        <v>36</v>
      </c>
      <c r="F846" s="67">
        <f>9953.5</f>
        <v>9953.5</v>
      </c>
    </row>
    <row r="847" spans="1:6" s="23" customFormat="1" x14ac:dyDescent="0.2">
      <c r="A847" s="66" t="s">
        <v>27</v>
      </c>
      <c r="B847" s="26" t="s">
        <v>549</v>
      </c>
      <c r="C847" s="26" t="s">
        <v>581</v>
      </c>
      <c r="D847" s="27" t="s">
        <v>585</v>
      </c>
      <c r="E847" s="26" t="s">
        <v>153</v>
      </c>
      <c r="F847" s="67">
        <f>F848</f>
        <v>120.5</v>
      </c>
    </row>
    <row r="848" spans="1:6" s="23" customFormat="1" ht="31.5" x14ac:dyDescent="0.2">
      <c r="A848" s="66" t="s">
        <v>169</v>
      </c>
      <c r="B848" s="26" t="s">
        <v>549</v>
      </c>
      <c r="C848" s="26" t="s">
        <v>581</v>
      </c>
      <c r="D848" s="27" t="s">
        <v>585</v>
      </c>
      <c r="E848" s="26" t="s">
        <v>488</v>
      </c>
      <c r="F848" s="67">
        <v>120.5</v>
      </c>
    </row>
    <row r="849" spans="1:6" s="23" customFormat="1" ht="31.5" hidden="1" x14ac:dyDescent="0.2">
      <c r="A849" s="25" t="s">
        <v>145</v>
      </c>
      <c r="B849" s="26" t="s">
        <v>549</v>
      </c>
      <c r="C849" s="26" t="s">
        <v>581</v>
      </c>
      <c r="D849" s="27" t="s">
        <v>585</v>
      </c>
      <c r="E849" s="26" t="s">
        <v>146</v>
      </c>
      <c r="F849" s="67">
        <f>F850</f>
        <v>0</v>
      </c>
    </row>
    <row r="850" spans="1:6" s="23" customFormat="1" hidden="1" x14ac:dyDescent="0.2">
      <c r="A850" s="25" t="s">
        <v>147</v>
      </c>
      <c r="B850" s="26" t="s">
        <v>549</v>
      </c>
      <c r="C850" s="26" t="s">
        <v>581</v>
      </c>
      <c r="D850" s="27" t="s">
        <v>585</v>
      </c>
      <c r="E850" s="26" t="s">
        <v>148</v>
      </c>
      <c r="F850" s="67"/>
    </row>
    <row r="851" spans="1:6" s="23" customFormat="1" hidden="1" x14ac:dyDescent="0.2">
      <c r="A851" s="66" t="s">
        <v>50</v>
      </c>
      <c r="B851" s="26" t="s">
        <v>549</v>
      </c>
      <c r="C851" s="26" t="s">
        <v>581</v>
      </c>
      <c r="D851" s="27" t="s">
        <v>585</v>
      </c>
      <c r="E851" s="26" t="s">
        <v>180</v>
      </c>
      <c r="F851" s="67">
        <f>F852+F853</f>
        <v>0</v>
      </c>
    </row>
    <row r="852" spans="1:6" s="23" customFormat="1" hidden="1" x14ac:dyDescent="0.2">
      <c r="A852" s="66" t="s">
        <v>52</v>
      </c>
      <c r="B852" s="26" t="s">
        <v>549</v>
      </c>
      <c r="C852" s="26" t="s">
        <v>581</v>
      </c>
      <c r="D852" s="27" t="s">
        <v>585</v>
      </c>
      <c r="E852" s="26" t="s">
        <v>181</v>
      </c>
      <c r="F852" s="67">
        <f>7.5-7.5</f>
        <v>0</v>
      </c>
    </row>
    <row r="853" spans="1:6" s="23" customFormat="1" hidden="1" x14ac:dyDescent="0.2">
      <c r="A853" s="66" t="s">
        <v>53</v>
      </c>
      <c r="B853" s="26" t="s">
        <v>549</v>
      </c>
      <c r="C853" s="26" t="s">
        <v>581</v>
      </c>
      <c r="D853" s="27" t="s">
        <v>585</v>
      </c>
      <c r="E853" s="26" t="s">
        <v>256</v>
      </c>
      <c r="F853" s="67">
        <v>0</v>
      </c>
    </row>
    <row r="854" spans="1:6" s="23" customFormat="1" ht="66.75" customHeight="1" x14ac:dyDescent="0.2">
      <c r="A854" s="25" t="s">
        <v>586</v>
      </c>
      <c r="B854" s="26" t="s">
        <v>549</v>
      </c>
      <c r="C854" s="26" t="s">
        <v>581</v>
      </c>
      <c r="D854" s="27" t="s">
        <v>587</v>
      </c>
      <c r="E854" s="26"/>
      <c r="F854" s="67">
        <f>F855+F857+F859</f>
        <v>2825</v>
      </c>
    </row>
    <row r="855" spans="1:6" s="23" customFormat="1" ht="31.5" x14ac:dyDescent="0.2">
      <c r="A855" s="66" t="s">
        <v>25</v>
      </c>
      <c r="B855" s="26" t="s">
        <v>549</v>
      </c>
      <c r="C855" s="26" t="s">
        <v>581</v>
      </c>
      <c r="D855" s="27" t="s">
        <v>587</v>
      </c>
      <c r="E855" s="26" t="s">
        <v>35</v>
      </c>
      <c r="F855" s="67">
        <f>F856</f>
        <v>2825</v>
      </c>
    </row>
    <row r="856" spans="1:6" s="23" customFormat="1" ht="31.5" x14ac:dyDescent="0.2">
      <c r="A856" s="66" t="s">
        <v>26</v>
      </c>
      <c r="B856" s="26" t="s">
        <v>549</v>
      </c>
      <c r="C856" s="26" t="s">
        <v>581</v>
      </c>
      <c r="D856" s="27" t="s">
        <v>587</v>
      </c>
      <c r="E856" s="26" t="s">
        <v>36</v>
      </c>
      <c r="F856" s="67">
        <v>2825</v>
      </c>
    </row>
    <row r="857" spans="1:6" s="23" customFormat="1" ht="31.5" hidden="1" x14ac:dyDescent="0.2">
      <c r="A857" s="66" t="s">
        <v>145</v>
      </c>
      <c r="B857" s="26" t="s">
        <v>549</v>
      </c>
      <c r="C857" s="26" t="s">
        <v>581</v>
      </c>
      <c r="D857" s="27" t="s">
        <v>587</v>
      </c>
      <c r="E857" s="26" t="s">
        <v>146</v>
      </c>
      <c r="F857" s="67">
        <f>F858</f>
        <v>0</v>
      </c>
    </row>
    <row r="858" spans="1:6" s="23" customFormat="1" hidden="1" x14ac:dyDescent="0.2">
      <c r="A858" s="66" t="s">
        <v>147</v>
      </c>
      <c r="B858" s="26" t="s">
        <v>549</v>
      </c>
      <c r="C858" s="26" t="s">
        <v>581</v>
      </c>
      <c r="D858" s="27" t="s">
        <v>587</v>
      </c>
      <c r="E858" s="26" t="s">
        <v>148</v>
      </c>
      <c r="F858" s="67"/>
    </row>
    <row r="859" spans="1:6" s="23" customFormat="1" hidden="1" x14ac:dyDescent="0.2">
      <c r="A859" s="66" t="s">
        <v>50</v>
      </c>
      <c r="B859" s="26" t="s">
        <v>549</v>
      </c>
      <c r="C859" s="26" t="s">
        <v>581</v>
      </c>
      <c r="D859" s="27" t="s">
        <v>587</v>
      </c>
      <c r="E859" s="26" t="s">
        <v>180</v>
      </c>
      <c r="F859" s="67">
        <f>F860</f>
        <v>0</v>
      </c>
    </row>
    <row r="860" spans="1:6" s="23" customFormat="1" hidden="1" x14ac:dyDescent="0.2">
      <c r="A860" s="66" t="s">
        <v>53</v>
      </c>
      <c r="B860" s="26" t="s">
        <v>549</v>
      </c>
      <c r="C860" s="26" t="s">
        <v>581</v>
      </c>
      <c r="D860" s="27" t="s">
        <v>587</v>
      </c>
      <c r="E860" s="26" t="s">
        <v>256</v>
      </c>
      <c r="F860" s="67">
        <v>0</v>
      </c>
    </row>
    <row r="861" spans="1:6" s="23" customFormat="1" ht="47.25" hidden="1" x14ac:dyDescent="0.2">
      <c r="A861" s="66" t="s">
        <v>588</v>
      </c>
      <c r="B861" s="26" t="s">
        <v>549</v>
      </c>
      <c r="C861" s="26" t="s">
        <v>581</v>
      </c>
      <c r="D861" s="27" t="s">
        <v>589</v>
      </c>
      <c r="E861" s="26"/>
      <c r="F861" s="67">
        <f>F862+F864</f>
        <v>0</v>
      </c>
    </row>
    <row r="862" spans="1:6" s="23" customFormat="1" ht="78.75" hidden="1" x14ac:dyDescent="0.2">
      <c r="A862" s="66" t="s">
        <v>23</v>
      </c>
      <c r="B862" s="26" t="s">
        <v>549</v>
      </c>
      <c r="C862" s="26" t="s">
        <v>581</v>
      </c>
      <c r="D862" s="27" t="s">
        <v>589</v>
      </c>
      <c r="E862" s="26" t="s">
        <v>42</v>
      </c>
      <c r="F862" s="67">
        <f>F863</f>
        <v>0</v>
      </c>
    </row>
    <row r="863" spans="1:6" s="23" customFormat="1" hidden="1" x14ac:dyDescent="0.2">
      <c r="A863" s="66" t="s">
        <v>137</v>
      </c>
      <c r="B863" s="26" t="s">
        <v>549</v>
      </c>
      <c r="C863" s="26" t="s">
        <v>581</v>
      </c>
      <c r="D863" s="27" t="s">
        <v>589</v>
      </c>
      <c r="E863" s="26" t="s">
        <v>138</v>
      </c>
      <c r="F863" s="67"/>
    </row>
    <row r="864" spans="1:6" s="23" customFormat="1" hidden="1" x14ac:dyDescent="0.2">
      <c r="A864" s="66" t="s">
        <v>50</v>
      </c>
      <c r="B864" s="26" t="s">
        <v>549</v>
      </c>
      <c r="C864" s="26" t="s">
        <v>581</v>
      </c>
      <c r="D864" s="27" t="s">
        <v>590</v>
      </c>
      <c r="E864" s="26" t="s">
        <v>180</v>
      </c>
      <c r="F864" s="67">
        <f>F865</f>
        <v>0</v>
      </c>
    </row>
    <row r="865" spans="1:6" s="23" customFormat="1" hidden="1" x14ac:dyDescent="0.2">
      <c r="A865" s="66" t="s">
        <v>53</v>
      </c>
      <c r="B865" s="26" t="s">
        <v>549</v>
      </c>
      <c r="C865" s="26" t="s">
        <v>581</v>
      </c>
      <c r="D865" s="27" t="s">
        <v>591</v>
      </c>
      <c r="E865" s="26" t="s">
        <v>256</v>
      </c>
      <c r="F865" s="67"/>
    </row>
    <row r="866" spans="1:6" s="23" customFormat="1" ht="78.75" hidden="1" x14ac:dyDescent="0.2">
      <c r="A866" s="66" t="s">
        <v>592</v>
      </c>
      <c r="B866" s="26" t="s">
        <v>549</v>
      </c>
      <c r="C866" s="26" t="s">
        <v>581</v>
      </c>
      <c r="D866" s="27" t="s">
        <v>593</v>
      </c>
      <c r="E866" s="26"/>
      <c r="F866" s="67">
        <f>F867</f>
        <v>0</v>
      </c>
    </row>
    <row r="867" spans="1:6" s="23" customFormat="1" ht="78.75" hidden="1" x14ac:dyDescent="0.2">
      <c r="A867" s="66" t="s">
        <v>23</v>
      </c>
      <c r="B867" s="26" t="s">
        <v>549</v>
      </c>
      <c r="C867" s="26" t="s">
        <v>581</v>
      </c>
      <c r="D867" s="27" t="s">
        <v>593</v>
      </c>
      <c r="E867" s="26" t="s">
        <v>42</v>
      </c>
      <c r="F867" s="67">
        <f>F868</f>
        <v>0</v>
      </c>
    </row>
    <row r="868" spans="1:6" s="23" customFormat="1" hidden="1" x14ac:dyDescent="0.2">
      <c r="A868" s="66" t="s">
        <v>137</v>
      </c>
      <c r="B868" s="26" t="s">
        <v>549</v>
      </c>
      <c r="C868" s="26" t="s">
        <v>581</v>
      </c>
      <c r="D868" s="27" t="s">
        <v>593</v>
      </c>
      <c r="E868" s="26" t="s">
        <v>138</v>
      </c>
      <c r="F868" s="67"/>
    </row>
    <row r="869" spans="1:6" s="23" customFormat="1" ht="188.45" customHeight="1" x14ac:dyDescent="0.2">
      <c r="A869" s="138" t="s">
        <v>568</v>
      </c>
      <c r="B869" s="26" t="s">
        <v>549</v>
      </c>
      <c r="C869" s="26" t="s">
        <v>581</v>
      </c>
      <c r="D869" s="27" t="s">
        <v>569</v>
      </c>
      <c r="E869" s="26"/>
      <c r="F869" s="67">
        <f>F870+F872+F874+F876</f>
        <v>5810.7</v>
      </c>
    </row>
    <row r="870" spans="1:6" s="23" customFormat="1" ht="31.5" x14ac:dyDescent="0.2">
      <c r="A870" s="66" t="s">
        <v>25</v>
      </c>
      <c r="B870" s="26" t="s">
        <v>549</v>
      </c>
      <c r="C870" s="26" t="s">
        <v>581</v>
      </c>
      <c r="D870" s="27" t="s">
        <v>569</v>
      </c>
      <c r="E870" s="26" t="s">
        <v>35</v>
      </c>
      <c r="F870" s="67">
        <f>F871</f>
        <v>4010.6</v>
      </c>
    </row>
    <row r="871" spans="1:6" s="23" customFormat="1" ht="31.5" x14ac:dyDescent="0.2">
      <c r="A871" s="66" t="s">
        <v>26</v>
      </c>
      <c r="B871" s="26" t="s">
        <v>549</v>
      </c>
      <c r="C871" s="26" t="s">
        <v>581</v>
      </c>
      <c r="D871" s="27" t="s">
        <v>569</v>
      </c>
      <c r="E871" s="26" t="s">
        <v>36</v>
      </c>
      <c r="F871" s="67">
        <v>4010.6</v>
      </c>
    </row>
    <row r="872" spans="1:6" s="23" customFormat="1" x14ac:dyDescent="0.2">
      <c r="A872" s="66" t="s">
        <v>27</v>
      </c>
      <c r="B872" s="26" t="s">
        <v>549</v>
      </c>
      <c r="C872" s="26" t="s">
        <v>581</v>
      </c>
      <c r="D872" s="27" t="s">
        <v>569</v>
      </c>
      <c r="E872" s="26" t="s">
        <v>153</v>
      </c>
      <c r="F872" s="67">
        <f>F873</f>
        <v>330.6</v>
      </c>
    </row>
    <row r="873" spans="1:6" s="23" customFormat="1" ht="31.5" x14ac:dyDescent="0.2">
      <c r="A873" s="138" t="s">
        <v>169</v>
      </c>
      <c r="B873" s="26" t="s">
        <v>549</v>
      </c>
      <c r="C873" s="26" t="s">
        <v>581</v>
      </c>
      <c r="D873" s="27" t="s">
        <v>569</v>
      </c>
      <c r="E873" s="51" t="s">
        <v>488</v>
      </c>
      <c r="F873" s="67">
        <v>330.6</v>
      </c>
    </row>
    <row r="874" spans="1:6" s="23" customFormat="1" ht="31.5" hidden="1" x14ac:dyDescent="0.2">
      <c r="A874" s="25" t="s">
        <v>145</v>
      </c>
      <c r="B874" s="26" t="s">
        <v>549</v>
      </c>
      <c r="C874" s="26" t="s">
        <v>581</v>
      </c>
      <c r="D874" s="27" t="s">
        <v>569</v>
      </c>
      <c r="E874" s="26" t="s">
        <v>146</v>
      </c>
      <c r="F874" s="67">
        <f>F875</f>
        <v>0</v>
      </c>
    </row>
    <row r="875" spans="1:6" s="23" customFormat="1" hidden="1" x14ac:dyDescent="0.2">
      <c r="A875" s="25" t="s">
        <v>147</v>
      </c>
      <c r="B875" s="26" t="s">
        <v>549</v>
      </c>
      <c r="C875" s="26" t="s">
        <v>581</v>
      </c>
      <c r="D875" s="27" t="s">
        <v>569</v>
      </c>
      <c r="E875" s="26" t="s">
        <v>148</v>
      </c>
      <c r="F875" s="67"/>
    </row>
    <row r="876" spans="1:6" s="23" customFormat="1" x14ac:dyDescent="0.2">
      <c r="A876" s="66" t="s">
        <v>50</v>
      </c>
      <c r="B876" s="26" t="s">
        <v>549</v>
      </c>
      <c r="C876" s="26" t="s">
        <v>581</v>
      </c>
      <c r="D876" s="27" t="s">
        <v>569</v>
      </c>
      <c r="E876" s="26" t="s">
        <v>180</v>
      </c>
      <c r="F876" s="67">
        <f>F877</f>
        <v>1469.5</v>
      </c>
    </row>
    <row r="877" spans="1:6" s="23" customFormat="1" x14ac:dyDescent="0.2">
      <c r="A877" s="66" t="s">
        <v>53</v>
      </c>
      <c r="B877" s="26" t="s">
        <v>549</v>
      </c>
      <c r="C877" s="26" t="s">
        <v>581</v>
      </c>
      <c r="D877" s="27" t="s">
        <v>569</v>
      </c>
      <c r="E877" s="26" t="s">
        <v>256</v>
      </c>
      <c r="F877" s="67">
        <v>1469.5</v>
      </c>
    </row>
    <row r="878" spans="1:6" s="23" customFormat="1" ht="33" hidden="1" customHeight="1" x14ac:dyDescent="0.2">
      <c r="A878" s="66" t="s">
        <v>594</v>
      </c>
      <c r="B878" s="26" t="s">
        <v>549</v>
      </c>
      <c r="C878" s="26" t="s">
        <v>581</v>
      </c>
      <c r="D878" s="27" t="s">
        <v>595</v>
      </c>
      <c r="E878" s="26"/>
      <c r="F878" s="67">
        <f>F879</f>
        <v>0</v>
      </c>
    </row>
    <row r="879" spans="1:6" s="23" customFormat="1" ht="31.5" hidden="1" x14ac:dyDescent="0.2">
      <c r="A879" s="66" t="s">
        <v>25</v>
      </c>
      <c r="B879" s="26" t="s">
        <v>549</v>
      </c>
      <c r="C879" s="26" t="s">
        <v>581</v>
      </c>
      <c r="D879" s="27" t="s">
        <v>595</v>
      </c>
      <c r="E879" s="26" t="s">
        <v>35</v>
      </c>
      <c r="F879" s="67">
        <f>F880</f>
        <v>0</v>
      </c>
    </row>
    <row r="880" spans="1:6" s="23" customFormat="1" ht="31.5" hidden="1" x14ac:dyDescent="0.2">
      <c r="A880" s="66" t="s">
        <v>26</v>
      </c>
      <c r="B880" s="26" t="s">
        <v>549</v>
      </c>
      <c r="C880" s="26" t="s">
        <v>581</v>
      </c>
      <c r="D880" s="27" t="s">
        <v>595</v>
      </c>
      <c r="E880" s="26" t="s">
        <v>36</v>
      </c>
      <c r="F880" s="67"/>
    </row>
    <row r="881" spans="1:6" s="39" customFormat="1" ht="94.5" x14ac:dyDescent="0.2">
      <c r="A881" s="156" t="s">
        <v>572</v>
      </c>
      <c r="B881" s="35" t="s">
        <v>549</v>
      </c>
      <c r="C881" s="35" t="s">
        <v>581</v>
      </c>
      <c r="D881" s="58" t="s">
        <v>573</v>
      </c>
      <c r="E881" s="35"/>
      <c r="F881" s="63">
        <f>F882+F887+F894</f>
        <v>2021</v>
      </c>
    </row>
    <row r="882" spans="1:6" s="23" customFormat="1" ht="47.25" x14ac:dyDescent="0.2">
      <c r="A882" s="138" t="s">
        <v>596</v>
      </c>
      <c r="B882" s="26" t="s">
        <v>549</v>
      </c>
      <c r="C882" s="26" t="s">
        <v>581</v>
      </c>
      <c r="D882" s="27" t="s">
        <v>597</v>
      </c>
      <c r="E882" s="26"/>
      <c r="F882" s="67">
        <f>F883+F885</f>
        <v>781.2</v>
      </c>
    </row>
    <row r="883" spans="1:6" s="23" customFormat="1" hidden="1" x14ac:dyDescent="0.2">
      <c r="A883" s="66" t="s">
        <v>27</v>
      </c>
      <c r="B883" s="26" t="s">
        <v>549</v>
      </c>
      <c r="C883" s="26" t="s">
        <v>581</v>
      </c>
      <c r="D883" s="27" t="s">
        <v>597</v>
      </c>
      <c r="E883" s="26" t="s">
        <v>153</v>
      </c>
      <c r="F883" s="67">
        <f>F884</f>
        <v>0</v>
      </c>
    </row>
    <row r="884" spans="1:6" s="23" customFormat="1" hidden="1" x14ac:dyDescent="0.2">
      <c r="A884" s="66" t="s">
        <v>29</v>
      </c>
      <c r="B884" s="26" t="s">
        <v>549</v>
      </c>
      <c r="C884" s="26" t="s">
        <v>581</v>
      </c>
      <c r="D884" s="27" t="s">
        <v>597</v>
      </c>
      <c r="E884" s="26" t="s">
        <v>154</v>
      </c>
      <c r="F884" s="67"/>
    </row>
    <row r="885" spans="1:6" s="23" customFormat="1" x14ac:dyDescent="0.2">
      <c r="A885" s="66" t="s">
        <v>27</v>
      </c>
      <c r="B885" s="26" t="s">
        <v>549</v>
      </c>
      <c r="C885" s="26" t="s">
        <v>581</v>
      </c>
      <c r="D885" s="27" t="s">
        <v>597</v>
      </c>
      <c r="E885" s="26" t="s">
        <v>153</v>
      </c>
      <c r="F885" s="67">
        <f>F886</f>
        <v>781.2</v>
      </c>
    </row>
    <row r="886" spans="1:6" s="23" customFormat="1" x14ac:dyDescent="0.2">
      <c r="A886" s="66" t="s">
        <v>598</v>
      </c>
      <c r="B886" s="26" t="s">
        <v>549</v>
      </c>
      <c r="C886" s="26" t="s">
        <v>581</v>
      </c>
      <c r="D886" s="27" t="s">
        <v>597</v>
      </c>
      <c r="E886" s="51" t="s">
        <v>599</v>
      </c>
      <c r="F886" s="67">
        <v>781.2</v>
      </c>
    </row>
    <row r="887" spans="1:6" s="23" customFormat="1" ht="47.25" x14ac:dyDescent="0.2">
      <c r="A887" s="138" t="s">
        <v>600</v>
      </c>
      <c r="B887" s="26" t="s">
        <v>549</v>
      </c>
      <c r="C887" s="26" t="s">
        <v>581</v>
      </c>
      <c r="D887" s="27" t="s">
        <v>601</v>
      </c>
      <c r="E887" s="26"/>
      <c r="F887" s="67">
        <f>F888+F890+F892</f>
        <v>1016</v>
      </c>
    </row>
    <row r="888" spans="1:6" s="23" customFormat="1" x14ac:dyDescent="0.2">
      <c r="A888" s="66" t="s">
        <v>27</v>
      </c>
      <c r="B888" s="26" t="s">
        <v>549</v>
      </c>
      <c r="C888" s="26" t="s">
        <v>581</v>
      </c>
      <c r="D888" s="27" t="s">
        <v>601</v>
      </c>
      <c r="E888" s="26" t="s">
        <v>153</v>
      </c>
      <c r="F888" s="67">
        <f>F889</f>
        <v>1016</v>
      </c>
    </row>
    <row r="889" spans="1:6" s="23" customFormat="1" x14ac:dyDescent="0.2">
      <c r="A889" s="66" t="s">
        <v>598</v>
      </c>
      <c r="B889" s="26" t="s">
        <v>549</v>
      </c>
      <c r="C889" s="26" t="s">
        <v>581</v>
      </c>
      <c r="D889" s="27" t="s">
        <v>601</v>
      </c>
      <c r="E889" s="51" t="s">
        <v>599</v>
      </c>
      <c r="F889" s="67">
        <v>1016</v>
      </c>
    </row>
    <row r="890" spans="1:6" s="23" customFormat="1" hidden="1" x14ac:dyDescent="0.2">
      <c r="A890" s="66" t="s">
        <v>147</v>
      </c>
      <c r="B890" s="26" t="s">
        <v>549</v>
      </c>
      <c r="C890" s="26" t="s">
        <v>581</v>
      </c>
      <c r="D890" s="27" t="s">
        <v>601</v>
      </c>
      <c r="E890" s="26" t="s">
        <v>146</v>
      </c>
      <c r="F890" s="67">
        <f>F891</f>
        <v>0</v>
      </c>
    </row>
    <row r="891" spans="1:6" s="23" customFormat="1" hidden="1" x14ac:dyDescent="0.2">
      <c r="A891" s="66" t="s">
        <v>50</v>
      </c>
      <c r="B891" s="26" t="s">
        <v>549</v>
      </c>
      <c r="C891" s="26" t="s">
        <v>581</v>
      </c>
      <c r="D891" s="27" t="s">
        <v>601</v>
      </c>
      <c r="E891" s="26" t="s">
        <v>148</v>
      </c>
      <c r="F891" s="67"/>
    </row>
    <row r="892" spans="1:6" s="23" customFormat="1" hidden="1" x14ac:dyDescent="0.2">
      <c r="A892" s="66" t="s">
        <v>50</v>
      </c>
      <c r="B892" s="26" t="s">
        <v>549</v>
      </c>
      <c r="C892" s="26" t="s">
        <v>581</v>
      </c>
      <c r="D892" s="27" t="s">
        <v>601</v>
      </c>
      <c r="E892" s="26" t="s">
        <v>180</v>
      </c>
      <c r="F892" s="67">
        <f>F893</f>
        <v>0</v>
      </c>
    </row>
    <row r="893" spans="1:6" s="23" customFormat="1" hidden="1" x14ac:dyDescent="0.2">
      <c r="A893" s="66" t="s">
        <v>53</v>
      </c>
      <c r="B893" s="26" t="s">
        <v>549</v>
      </c>
      <c r="C893" s="26" t="s">
        <v>581</v>
      </c>
      <c r="D893" s="27" t="s">
        <v>601</v>
      </c>
      <c r="E893" s="26" t="s">
        <v>256</v>
      </c>
      <c r="F893" s="67"/>
    </row>
    <row r="894" spans="1:6" s="39" customFormat="1" ht="53.45" customHeight="1" x14ac:dyDescent="0.2">
      <c r="A894" s="77" t="s">
        <v>574</v>
      </c>
      <c r="B894" s="26" t="s">
        <v>549</v>
      </c>
      <c r="C894" s="26" t="s">
        <v>581</v>
      </c>
      <c r="D894" s="27" t="s">
        <v>575</v>
      </c>
      <c r="E894" s="26"/>
      <c r="F894" s="67">
        <f>F895+F897+F899</f>
        <v>223.8</v>
      </c>
    </row>
    <row r="895" spans="1:6" s="39" customFormat="1" ht="61.15" customHeight="1" x14ac:dyDescent="0.2">
      <c r="A895" s="66" t="s">
        <v>23</v>
      </c>
      <c r="B895" s="26" t="s">
        <v>549</v>
      </c>
      <c r="C895" s="26" t="s">
        <v>581</v>
      </c>
      <c r="D895" s="27" t="s">
        <v>575</v>
      </c>
      <c r="E895" s="26" t="s">
        <v>42</v>
      </c>
      <c r="F895" s="67">
        <f>F896</f>
        <v>223.8</v>
      </c>
    </row>
    <row r="896" spans="1:6" s="39" customFormat="1" x14ac:dyDescent="0.2">
      <c r="A896" s="66" t="s">
        <v>137</v>
      </c>
      <c r="B896" s="26" t="s">
        <v>549</v>
      </c>
      <c r="C896" s="26" t="s">
        <v>581</v>
      </c>
      <c r="D896" s="27" t="s">
        <v>575</v>
      </c>
      <c r="E896" s="26" t="s">
        <v>138</v>
      </c>
      <c r="F896" s="67">
        <v>223.8</v>
      </c>
    </row>
    <row r="897" spans="1:6" s="39" customFormat="1" hidden="1" x14ac:dyDescent="0.2">
      <c r="A897" s="66" t="s">
        <v>147</v>
      </c>
      <c r="B897" s="26" t="s">
        <v>549</v>
      </c>
      <c r="C897" s="26" t="s">
        <v>581</v>
      </c>
      <c r="D897" s="27" t="s">
        <v>575</v>
      </c>
      <c r="E897" s="26" t="s">
        <v>146</v>
      </c>
      <c r="F897" s="67">
        <f>F898</f>
        <v>0</v>
      </c>
    </row>
    <row r="898" spans="1:6" s="39" customFormat="1" hidden="1" x14ac:dyDescent="0.2">
      <c r="A898" s="66" t="s">
        <v>50</v>
      </c>
      <c r="B898" s="26" t="s">
        <v>549</v>
      </c>
      <c r="C898" s="26" t="s">
        <v>581</v>
      </c>
      <c r="D898" s="27" t="s">
        <v>575</v>
      </c>
      <c r="E898" s="26" t="s">
        <v>148</v>
      </c>
      <c r="F898" s="67"/>
    </row>
    <row r="899" spans="1:6" s="23" customFormat="1" hidden="1" x14ac:dyDescent="0.2">
      <c r="A899" s="66" t="s">
        <v>50</v>
      </c>
      <c r="B899" s="26" t="s">
        <v>549</v>
      </c>
      <c r="C899" s="26" t="s">
        <v>581</v>
      </c>
      <c r="D899" s="27" t="s">
        <v>575</v>
      </c>
      <c r="E899" s="26" t="s">
        <v>180</v>
      </c>
      <c r="F899" s="67">
        <f>F900</f>
        <v>0</v>
      </c>
    </row>
    <row r="900" spans="1:6" s="23" customFormat="1" hidden="1" x14ac:dyDescent="0.2">
      <c r="A900" s="66" t="s">
        <v>53</v>
      </c>
      <c r="B900" s="26" t="s">
        <v>549</v>
      </c>
      <c r="C900" s="26" t="s">
        <v>581</v>
      </c>
      <c r="D900" s="27" t="s">
        <v>575</v>
      </c>
      <c r="E900" s="26" t="s">
        <v>256</v>
      </c>
      <c r="F900" s="67">
        <f>285-285</f>
        <v>0</v>
      </c>
    </row>
    <row r="901" spans="1:6" s="54" customFormat="1" x14ac:dyDescent="0.2">
      <c r="A901" s="121" t="s">
        <v>602</v>
      </c>
      <c r="B901" s="26" t="s">
        <v>549</v>
      </c>
      <c r="C901" s="26" t="s">
        <v>581</v>
      </c>
      <c r="D901" s="52" t="s">
        <v>603</v>
      </c>
      <c r="E901" s="51"/>
      <c r="F901" s="107">
        <f>F902</f>
        <v>1600.3</v>
      </c>
    </row>
    <row r="902" spans="1:6" s="54" customFormat="1" ht="47.25" x14ac:dyDescent="0.2">
      <c r="A902" s="121" t="s">
        <v>604</v>
      </c>
      <c r="B902" s="26" t="s">
        <v>549</v>
      </c>
      <c r="C902" s="26" t="s">
        <v>581</v>
      </c>
      <c r="D902" s="52" t="s">
        <v>605</v>
      </c>
      <c r="E902" s="51"/>
      <c r="F902" s="107">
        <f>F903</f>
        <v>1600.3</v>
      </c>
    </row>
    <row r="903" spans="1:6" s="54" customFormat="1" ht="31.5" x14ac:dyDescent="0.2">
      <c r="A903" s="66" t="s">
        <v>25</v>
      </c>
      <c r="B903" s="26" t="s">
        <v>549</v>
      </c>
      <c r="C903" s="26" t="s">
        <v>581</v>
      </c>
      <c r="D903" s="52" t="s">
        <v>605</v>
      </c>
      <c r="E903" s="51" t="s">
        <v>35</v>
      </c>
      <c r="F903" s="107">
        <f>F904</f>
        <v>1600.3</v>
      </c>
    </row>
    <row r="904" spans="1:6" s="54" customFormat="1" ht="31.5" x14ac:dyDescent="0.2">
      <c r="A904" s="66" t="s">
        <v>26</v>
      </c>
      <c r="B904" s="26" t="s">
        <v>549</v>
      </c>
      <c r="C904" s="26" t="s">
        <v>581</v>
      </c>
      <c r="D904" s="52" t="s">
        <v>605</v>
      </c>
      <c r="E904" s="51" t="s">
        <v>36</v>
      </c>
      <c r="F904" s="107">
        <v>1600.3</v>
      </c>
    </row>
    <row r="905" spans="1:6" s="23" customFormat="1" x14ac:dyDescent="0.2">
      <c r="A905" s="66" t="s">
        <v>606</v>
      </c>
      <c r="B905" s="26" t="s">
        <v>549</v>
      </c>
      <c r="C905" s="26" t="s">
        <v>581</v>
      </c>
      <c r="D905" s="52" t="s">
        <v>607</v>
      </c>
      <c r="E905" s="26"/>
      <c r="F905" s="67">
        <f>F906</f>
        <v>2250.1</v>
      </c>
    </row>
    <row r="906" spans="1:6" s="23" customFormat="1" ht="47.25" x14ac:dyDescent="0.2">
      <c r="A906" s="66" t="s">
        <v>608</v>
      </c>
      <c r="B906" s="26" t="s">
        <v>549</v>
      </c>
      <c r="C906" s="26" t="s">
        <v>581</v>
      </c>
      <c r="D906" s="27" t="s">
        <v>609</v>
      </c>
      <c r="E906" s="26"/>
      <c r="F906" s="67">
        <f>F907</f>
        <v>2250.1</v>
      </c>
    </row>
    <row r="907" spans="1:6" s="23" customFormat="1" ht="31.5" x14ac:dyDescent="0.2">
      <c r="A907" s="66" t="s">
        <v>25</v>
      </c>
      <c r="B907" s="26" t="s">
        <v>549</v>
      </c>
      <c r="C907" s="26" t="s">
        <v>581</v>
      </c>
      <c r="D907" s="27" t="s">
        <v>609</v>
      </c>
      <c r="E907" s="51" t="s">
        <v>35</v>
      </c>
      <c r="F907" s="67">
        <f>F908</f>
        <v>2250.1</v>
      </c>
    </row>
    <row r="908" spans="1:6" s="23" customFormat="1" ht="31.5" x14ac:dyDescent="0.2">
      <c r="A908" s="66" t="s">
        <v>26</v>
      </c>
      <c r="B908" s="26" t="s">
        <v>549</v>
      </c>
      <c r="C908" s="26" t="s">
        <v>581</v>
      </c>
      <c r="D908" s="27" t="s">
        <v>609</v>
      </c>
      <c r="E908" s="51" t="s">
        <v>36</v>
      </c>
      <c r="F908" s="67">
        <v>2250.1</v>
      </c>
    </row>
    <row r="909" spans="1:6" s="39" customFormat="1" ht="47.25" x14ac:dyDescent="0.2">
      <c r="A909" s="28" t="s">
        <v>408</v>
      </c>
      <c r="B909" s="29" t="s">
        <v>549</v>
      </c>
      <c r="C909" s="29" t="s">
        <v>581</v>
      </c>
      <c r="D909" s="36" t="s">
        <v>156</v>
      </c>
      <c r="E909" s="29"/>
      <c r="F909" s="61">
        <f>F910</f>
        <v>256</v>
      </c>
    </row>
    <row r="910" spans="1:6" s="23" customFormat="1" ht="63" x14ac:dyDescent="0.2">
      <c r="A910" s="25" t="s">
        <v>610</v>
      </c>
      <c r="B910" s="26" t="s">
        <v>549</v>
      </c>
      <c r="C910" s="26" t="s">
        <v>581</v>
      </c>
      <c r="D910" s="27" t="s">
        <v>611</v>
      </c>
      <c r="E910" s="26"/>
      <c r="F910" s="67">
        <f>F911+F914</f>
        <v>256</v>
      </c>
    </row>
    <row r="911" spans="1:6" s="23" customFormat="1" ht="47.25" x14ac:dyDescent="0.2">
      <c r="A911" s="25" t="s">
        <v>612</v>
      </c>
      <c r="B911" s="26" t="s">
        <v>549</v>
      </c>
      <c r="C911" s="26" t="s">
        <v>581</v>
      </c>
      <c r="D911" s="27" t="s">
        <v>613</v>
      </c>
      <c r="E911" s="26"/>
      <c r="F911" s="67">
        <f>F912</f>
        <v>256</v>
      </c>
    </row>
    <row r="912" spans="1:6" s="23" customFormat="1" ht="31.5" x14ac:dyDescent="0.2">
      <c r="A912" s="66" t="s">
        <v>25</v>
      </c>
      <c r="B912" s="26" t="s">
        <v>549</v>
      </c>
      <c r="C912" s="26" t="s">
        <v>581</v>
      </c>
      <c r="D912" s="27" t="s">
        <v>613</v>
      </c>
      <c r="E912" s="26" t="s">
        <v>35</v>
      </c>
      <c r="F912" s="67">
        <f>F913</f>
        <v>256</v>
      </c>
    </row>
    <row r="913" spans="1:6" s="23" customFormat="1" ht="31.5" x14ac:dyDescent="0.2">
      <c r="A913" s="66" t="s">
        <v>26</v>
      </c>
      <c r="B913" s="26" t="s">
        <v>549</v>
      </c>
      <c r="C913" s="26" t="s">
        <v>581</v>
      </c>
      <c r="D913" s="27" t="s">
        <v>613</v>
      </c>
      <c r="E913" s="26" t="s">
        <v>36</v>
      </c>
      <c r="F913" s="67">
        <v>256</v>
      </c>
    </row>
    <row r="914" spans="1:6" s="23" customFormat="1" ht="31.5" hidden="1" x14ac:dyDescent="0.2">
      <c r="A914" s="25" t="s">
        <v>614</v>
      </c>
      <c r="B914" s="26" t="s">
        <v>549</v>
      </c>
      <c r="C914" s="26" t="s">
        <v>581</v>
      </c>
      <c r="D914" s="27" t="s">
        <v>615</v>
      </c>
      <c r="E914" s="26"/>
      <c r="F914" s="67">
        <f>F915</f>
        <v>0</v>
      </c>
    </row>
    <row r="915" spans="1:6" s="23" customFormat="1" ht="31.5" hidden="1" x14ac:dyDescent="0.2">
      <c r="A915" s="66" t="s">
        <v>614</v>
      </c>
      <c r="B915" s="26" t="s">
        <v>549</v>
      </c>
      <c r="C915" s="26" t="s">
        <v>581</v>
      </c>
      <c r="D915" s="27" t="s">
        <v>616</v>
      </c>
      <c r="E915" s="26"/>
      <c r="F915" s="67">
        <f>F916</f>
        <v>0</v>
      </c>
    </row>
    <row r="916" spans="1:6" s="23" customFormat="1" ht="31.5" hidden="1" x14ac:dyDescent="0.2">
      <c r="A916" s="66" t="s">
        <v>25</v>
      </c>
      <c r="B916" s="26" t="s">
        <v>549</v>
      </c>
      <c r="C916" s="26" t="s">
        <v>581</v>
      </c>
      <c r="D916" s="27" t="s">
        <v>616</v>
      </c>
      <c r="E916" s="26" t="s">
        <v>35</v>
      </c>
      <c r="F916" s="67">
        <f>F917</f>
        <v>0</v>
      </c>
    </row>
    <row r="917" spans="1:6" s="23" customFormat="1" ht="31.5" hidden="1" x14ac:dyDescent="0.2">
      <c r="A917" s="66" t="s">
        <v>26</v>
      </c>
      <c r="B917" s="26" t="s">
        <v>549</v>
      </c>
      <c r="C917" s="26" t="s">
        <v>581</v>
      </c>
      <c r="D917" s="27" t="s">
        <v>616</v>
      </c>
      <c r="E917" s="26" t="s">
        <v>36</v>
      </c>
      <c r="F917" s="67"/>
    </row>
    <row r="918" spans="1:6" s="23" customFormat="1" ht="31.5" hidden="1" x14ac:dyDescent="0.2">
      <c r="A918" s="20" t="s">
        <v>617</v>
      </c>
      <c r="B918" s="13" t="s">
        <v>549</v>
      </c>
      <c r="C918" s="13" t="s">
        <v>581</v>
      </c>
      <c r="D918" s="21" t="s">
        <v>618</v>
      </c>
      <c r="E918" s="13"/>
      <c r="F918" s="88">
        <f>F919</f>
        <v>0</v>
      </c>
    </row>
    <row r="919" spans="1:6" s="23" customFormat="1" hidden="1" x14ac:dyDescent="0.2">
      <c r="A919" s="149" t="s">
        <v>619</v>
      </c>
      <c r="B919" s="26" t="s">
        <v>549</v>
      </c>
      <c r="C919" s="26" t="s">
        <v>581</v>
      </c>
      <c r="D919" s="27" t="s">
        <v>620</v>
      </c>
      <c r="E919" s="26"/>
      <c r="F919" s="67">
        <f>F920+F923</f>
        <v>0</v>
      </c>
    </row>
    <row r="920" spans="1:6" s="23" customFormat="1" ht="31.5" hidden="1" x14ac:dyDescent="0.2">
      <c r="A920" s="25" t="s">
        <v>621</v>
      </c>
      <c r="B920" s="26" t="s">
        <v>549</v>
      </c>
      <c r="C920" s="26" t="s">
        <v>581</v>
      </c>
      <c r="D920" s="27" t="s">
        <v>622</v>
      </c>
      <c r="E920" s="26"/>
      <c r="F920" s="67">
        <f>F921</f>
        <v>0</v>
      </c>
    </row>
    <row r="921" spans="1:6" s="23" customFormat="1" ht="31.5" hidden="1" x14ac:dyDescent="0.2">
      <c r="A921" s="66" t="s">
        <v>145</v>
      </c>
      <c r="B921" s="26" t="s">
        <v>549</v>
      </c>
      <c r="C921" s="26" t="s">
        <v>581</v>
      </c>
      <c r="D921" s="27" t="s">
        <v>622</v>
      </c>
      <c r="E921" s="26" t="s">
        <v>146</v>
      </c>
      <c r="F921" s="67">
        <f>F922</f>
        <v>0</v>
      </c>
    </row>
    <row r="922" spans="1:6" s="23" customFormat="1" hidden="1" x14ac:dyDescent="0.2">
      <c r="A922" s="66" t="s">
        <v>147</v>
      </c>
      <c r="B922" s="26" t="s">
        <v>549</v>
      </c>
      <c r="C922" s="26" t="s">
        <v>581</v>
      </c>
      <c r="D922" s="27" t="s">
        <v>622</v>
      </c>
      <c r="E922" s="26" t="s">
        <v>148</v>
      </c>
      <c r="F922" s="67"/>
    </row>
    <row r="923" spans="1:6" s="23" customFormat="1" ht="47.25" hidden="1" x14ac:dyDescent="0.2">
      <c r="A923" s="66" t="s">
        <v>623</v>
      </c>
      <c r="B923" s="26" t="s">
        <v>549</v>
      </c>
      <c r="C923" s="26" t="s">
        <v>581</v>
      </c>
      <c r="D923" s="27" t="s">
        <v>624</v>
      </c>
      <c r="E923" s="26"/>
      <c r="F923" s="67">
        <f>F924</f>
        <v>0</v>
      </c>
    </row>
    <row r="924" spans="1:6" s="23" customFormat="1" ht="110.25" hidden="1" x14ac:dyDescent="0.2">
      <c r="A924" s="149" t="s">
        <v>625</v>
      </c>
      <c r="B924" s="26" t="s">
        <v>549</v>
      </c>
      <c r="C924" s="26" t="s">
        <v>581</v>
      </c>
      <c r="D924" s="27" t="s">
        <v>626</v>
      </c>
      <c r="E924" s="26"/>
      <c r="F924" s="67">
        <f>F925</f>
        <v>0</v>
      </c>
    </row>
    <row r="925" spans="1:6" s="23" customFormat="1" ht="31.5" hidden="1" x14ac:dyDescent="0.2">
      <c r="A925" s="66" t="s">
        <v>145</v>
      </c>
      <c r="B925" s="26" t="s">
        <v>549</v>
      </c>
      <c r="C925" s="26" t="s">
        <v>581</v>
      </c>
      <c r="D925" s="27" t="s">
        <v>626</v>
      </c>
      <c r="E925" s="26" t="s">
        <v>146</v>
      </c>
      <c r="F925" s="67">
        <f>F926</f>
        <v>0</v>
      </c>
    </row>
    <row r="926" spans="1:6" s="23" customFormat="1" hidden="1" x14ac:dyDescent="0.2">
      <c r="A926" s="66" t="s">
        <v>147</v>
      </c>
      <c r="B926" s="26" t="s">
        <v>549</v>
      </c>
      <c r="C926" s="26" t="s">
        <v>581</v>
      </c>
      <c r="D926" s="27" t="s">
        <v>626</v>
      </c>
      <c r="E926" s="26" t="s">
        <v>148</v>
      </c>
      <c r="F926" s="67"/>
    </row>
    <row r="927" spans="1:6" s="23" customFormat="1" x14ac:dyDescent="0.2">
      <c r="A927" s="20" t="s">
        <v>88</v>
      </c>
      <c r="B927" s="13" t="s">
        <v>549</v>
      </c>
      <c r="C927" s="13" t="s">
        <v>581</v>
      </c>
      <c r="D927" s="21" t="s">
        <v>89</v>
      </c>
      <c r="E927" s="13"/>
      <c r="F927" s="88">
        <f>F928</f>
        <v>953.4</v>
      </c>
    </row>
    <row r="928" spans="1:6" s="23" customFormat="1" x14ac:dyDescent="0.2">
      <c r="A928" s="25" t="s">
        <v>96</v>
      </c>
      <c r="B928" s="26" t="s">
        <v>549</v>
      </c>
      <c r="C928" s="26" t="s">
        <v>581</v>
      </c>
      <c r="D928" s="27" t="s">
        <v>97</v>
      </c>
      <c r="E928" s="26"/>
      <c r="F928" s="67">
        <f>F929</f>
        <v>953.4</v>
      </c>
    </row>
    <row r="929" spans="1:6" s="23" customFormat="1" ht="47.25" x14ac:dyDescent="0.2">
      <c r="A929" s="57" t="s">
        <v>98</v>
      </c>
      <c r="B929" s="35" t="s">
        <v>549</v>
      </c>
      <c r="C929" s="35" t="s">
        <v>581</v>
      </c>
      <c r="D929" s="58" t="s">
        <v>99</v>
      </c>
      <c r="E929" s="35"/>
      <c r="F929" s="63">
        <f>F930</f>
        <v>953.4</v>
      </c>
    </row>
    <row r="930" spans="1:6" s="23" customFormat="1" ht="171.6" customHeight="1" x14ac:dyDescent="0.2">
      <c r="A930" s="149" t="s">
        <v>627</v>
      </c>
      <c r="B930" s="26" t="s">
        <v>549</v>
      </c>
      <c r="C930" s="26" t="s">
        <v>581</v>
      </c>
      <c r="D930" s="27" t="s">
        <v>628</v>
      </c>
      <c r="E930" s="26"/>
      <c r="F930" s="67">
        <f>F931+F933</f>
        <v>953.4</v>
      </c>
    </row>
    <row r="931" spans="1:6" s="23" customFormat="1" hidden="1" x14ac:dyDescent="0.2">
      <c r="A931" s="66" t="s">
        <v>27</v>
      </c>
      <c r="B931" s="26" t="s">
        <v>549</v>
      </c>
      <c r="C931" s="26" t="s">
        <v>581</v>
      </c>
      <c r="D931" s="27" t="s">
        <v>628</v>
      </c>
      <c r="E931" s="26" t="s">
        <v>153</v>
      </c>
      <c r="F931" s="67">
        <f>F932</f>
        <v>0</v>
      </c>
    </row>
    <row r="932" spans="1:6" s="23" customFormat="1" ht="19.5" hidden="1" customHeight="1" x14ac:dyDescent="0.2">
      <c r="A932" s="149" t="s">
        <v>497</v>
      </c>
      <c r="B932" s="26" t="s">
        <v>549</v>
      </c>
      <c r="C932" s="26" t="s">
        <v>581</v>
      </c>
      <c r="D932" s="27" t="s">
        <v>628</v>
      </c>
      <c r="E932" s="26" t="s">
        <v>629</v>
      </c>
      <c r="F932" s="67"/>
    </row>
    <row r="933" spans="1:6" s="23" customFormat="1" x14ac:dyDescent="0.2">
      <c r="A933" s="66" t="s">
        <v>27</v>
      </c>
      <c r="B933" s="26" t="s">
        <v>549</v>
      </c>
      <c r="C933" s="26" t="s">
        <v>581</v>
      </c>
      <c r="D933" s="27" t="s">
        <v>628</v>
      </c>
      <c r="E933" s="26" t="s">
        <v>153</v>
      </c>
      <c r="F933" s="67">
        <f>F934+F935</f>
        <v>953.4</v>
      </c>
    </row>
    <row r="934" spans="1:6" s="23" customFormat="1" ht="31.5" hidden="1" x14ac:dyDescent="0.2">
      <c r="A934" s="66" t="s">
        <v>497</v>
      </c>
      <c r="B934" s="26" t="s">
        <v>549</v>
      </c>
      <c r="C934" s="26" t="s">
        <v>581</v>
      </c>
      <c r="D934" s="27" t="s">
        <v>628</v>
      </c>
      <c r="E934" s="26" t="s">
        <v>629</v>
      </c>
      <c r="F934" s="67">
        <f>953.4-953.4</f>
        <v>0</v>
      </c>
    </row>
    <row r="935" spans="1:6" s="23" customFormat="1" ht="31.5" x14ac:dyDescent="0.2">
      <c r="A935" s="66" t="s">
        <v>169</v>
      </c>
      <c r="B935" s="26" t="s">
        <v>549</v>
      </c>
      <c r="C935" s="26" t="s">
        <v>581</v>
      </c>
      <c r="D935" s="27" t="s">
        <v>628</v>
      </c>
      <c r="E935" s="26" t="s">
        <v>488</v>
      </c>
      <c r="F935" s="67">
        <v>953.4</v>
      </c>
    </row>
    <row r="936" spans="1:6" s="23" customFormat="1" ht="47.25" hidden="1" x14ac:dyDescent="0.2">
      <c r="A936" s="152" t="s">
        <v>213</v>
      </c>
      <c r="B936" s="13" t="s">
        <v>549</v>
      </c>
      <c r="C936" s="13" t="s">
        <v>581</v>
      </c>
      <c r="D936" s="21" t="s">
        <v>214</v>
      </c>
      <c r="E936" s="13"/>
      <c r="F936" s="88">
        <f>F937</f>
        <v>0</v>
      </c>
    </row>
    <row r="937" spans="1:6" s="23" customFormat="1" ht="47.25" hidden="1" x14ac:dyDescent="0.2">
      <c r="A937" s="66" t="s">
        <v>215</v>
      </c>
      <c r="B937" s="26" t="s">
        <v>549</v>
      </c>
      <c r="C937" s="26" t="s">
        <v>581</v>
      </c>
      <c r="D937" s="27" t="s">
        <v>216</v>
      </c>
      <c r="E937" s="26"/>
      <c r="F937" s="67">
        <f>F938</f>
        <v>0</v>
      </c>
    </row>
    <row r="938" spans="1:6" s="23" customFormat="1" ht="31.5" hidden="1" x14ac:dyDescent="0.2">
      <c r="A938" s="38" t="s">
        <v>25</v>
      </c>
      <c r="B938" s="26" t="s">
        <v>549</v>
      </c>
      <c r="C938" s="26" t="s">
        <v>581</v>
      </c>
      <c r="D938" s="27" t="s">
        <v>216</v>
      </c>
      <c r="E938" s="26" t="s">
        <v>35</v>
      </c>
      <c r="F938" s="67">
        <f>F939</f>
        <v>0</v>
      </c>
    </row>
    <row r="939" spans="1:6" s="23" customFormat="1" ht="31.5" hidden="1" x14ac:dyDescent="0.2">
      <c r="A939" s="38" t="s">
        <v>26</v>
      </c>
      <c r="B939" s="26" t="s">
        <v>549</v>
      </c>
      <c r="C939" s="26" t="s">
        <v>581</v>
      </c>
      <c r="D939" s="27" t="s">
        <v>216</v>
      </c>
      <c r="E939" s="26" t="s">
        <v>36</v>
      </c>
      <c r="F939" s="67"/>
    </row>
    <row r="940" spans="1:6" s="39" customFormat="1" ht="31.5" x14ac:dyDescent="0.2">
      <c r="A940" s="12" t="s">
        <v>552</v>
      </c>
      <c r="B940" s="13" t="s">
        <v>549</v>
      </c>
      <c r="C940" s="13" t="s">
        <v>581</v>
      </c>
      <c r="D940" s="21" t="s">
        <v>553</v>
      </c>
      <c r="E940" s="21"/>
      <c r="F940" s="88">
        <f>F941</f>
        <v>53543.6</v>
      </c>
    </row>
    <row r="941" spans="1:6" s="23" customFormat="1" ht="31.5" x14ac:dyDescent="0.2">
      <c r="A941" s="31" t="s">
        <v>133</v>
      </c>
      <c r="B941" s="26" t="s">
        <v>549</v>
      </c>
      <c r="C941" s="26" t="s">
        <v>581</v>
      </c>
      <c r="D941" s="27" t="s">
        <v>554</v>
      </c>
      <c r="E941" s="27"/>
      <c r="F941" s="67">
        <f>F944+F946+F948+F950+F942</f>
        <v>53543.6</v>
      </c>
    </row>
    <row r="942" spans="1:6" s="3" customFormat="1" ht="63.6" customHeight="1" x14ac:dyDescent="0.2">
      <c r="A942" s="66" t="s">
        <v>23</v>
      </c>
      <c r="B942" s="26" t="s">
        <v>549</v>
      </c>
      <c r="C942" s="26" t="s">
        <v>581</v>
      </c>
      <c r="D942" s="27" t="s">
        <v>554</v>
      </c>
      <c r="E942" s="26" t="s">
        <v>42</v>
      </c>
      <c r="F942" s="67">
        <f>F943</f>
        <v>861.9</v>
      </c>
    </row>
    <row r="943" spans="1:6" s="3" customFormat="1" x14ac:dyDescent="0.2">
      <c r="A943" s="66" t="s">
        <v>137</v>
      </c>
      <c r="B943" s="26" t="s">
        <v>549</v>
      </c>
      <c r="C943" s="26" t="s">
        <v>581</v>
      </c>
      <c r="D943" s="27" t="s">
        <v>554</v>
      </c>
      <c r="E943" s="26" t="s">
        <v>138</v>
      </c>
      <c r="F943" s="67">
        <v>861.9</v>
      </c>
    </row>
    <row r="944" spans="1:6" s="23" customFormat="1" ht="31.5" x14ac:dyDescent="0.2">
      <c r="A944" s="66" t="s">
        <v>25</v>
      </c>
      <c r="B944" s="26" t="s">
        <v>549</v>
      </c>
      <c r="C944" s="26" t="s">
        <v>581</v>
      </c>
      <c r="D944" s="27" t="s">
        <v>554</v>
      </c>
      <c r="E944" s="27">
        <v>200</v>
      </c>
      <c r="F944" s="67">
        <f>F945</f>
        <v>51457.5</v>
      </c>
    </row>
    <row r="945" spans="1:7" s="23" customFormat="1" ht="31.5" x14ac:dyDescent="0.2">
      <c r="A945" s="66" t="s">
        <v>26</v>
      </c>
      <c r="B945" s="26" t="s">
        <v>549</v>
      </c>
      <c r="C945" s="26" t="s">
        <v>581</v>
      </c>
      <c r="D945" s="27" t="s">
        <v>554</v>
      </c>
      <c r="E945" s="27">
        <v>240</v>
      </c>
      <c r="F945" s="67">
        <f>49457.5+2000</f>
        <v>51457.5</v>
      </c>
      <c r="G945" s="23">
        <v>2000</v>
      </c>
    </row>
    <row r="946" spans="1:7" s="23" customFormat="1" hidden="1" x14ac:dyDescent="0.2">
      <c r="A946" s="66" t="s">
        <v>27</v>
      </c>
      <c r="B946" s="26" t="s">
        <v>549</v>
      </c>
      <c r="C946" s="26" t="s">
        <v>581</v>
      </c>
      <c r="D946" s="27" t="s">
        <v>554</v>
      </c>
      <c r="E946" s="27">
        <v>300</v>
      </c>
      <c r="F946" s="67">
        <f>F947</f>
        <v>0</v>
      </c>
    </row>
    <row r="947" spans="1:7" s="23" customFormat="1" ht="31.5" hidden="1" x14ac:dyDescent="0.2">
      <c r="A947" s="66" t="s">
        <v>169</v>
      </c>
      <c r="B947" s="26" t="s">
        <v>549</v>
      </c>
      <c r="C947" s="26" t="s">
        <v>581</v>
      </c>
      <c r="D947" s="27" t="s">
        <v>554</v>
      </c>
      <c r="E947" s="27">
        <v>320</v>
      </c>
      <c r="F947" s="67"/>
    </row>
    <row r="948" spans="1:7" s="23" customFormat="1" ht="31.5" hidden="1" x14ac:dyDescent="0.2">
      <c r="A948" s="66" t="s">
        <v>145</v>
      </c>
      <c r="B948" s="26" t="s">
        <v>549</v>
      </c>
      <c r="C948" s="26" t="s">
        <v>581</v>
      </c>
      <c r="D948" s="27" t="s">
        <v>554</v>
      </c>
      <c r="E948" s="26" t="s">
        <v>146</v>
      </c>
      <c r="F948" s="67">
        <f>F949</f>
        <v>0</v>
      </c>
    </row>
    <row r="949" spans="1:7" s="23" customFormat="1" ht="17.25" hidden="1" customHeight="1" x14ac:dyDescent="0.2">
      <c r="A949" s="66" t="s">
        <v>147</v>
      </c>
      <c r="B949" s="26" t="s">
        <v>549</v>
      </c>
      <c r="C949" s="26" t="s">
        <v>581</v>
      </c>
      <c r="D949" s="27" t="s">
        <v>554</v>
      </c>
      <c r="E949" s="26" t="s">
        <v>148</v>
      </c>
      <c r="F949" s="67"/>
    </row>
    <row r="950" spans="1:7" s="23" customFormat="1" x14ac:dyDescent="0.2">
      <c r="A950" s="66" t="s">
        <v>50</v>
      </c>
      <c r="B950" s="26" t="s">
        <v>549</v>
      </c>
      <c r="C950" s="26" t="s">
        <v>581</v>
      </c>
      <c r="D950" s="27" t="s">
        <v>554</v>
      </c>
      <c r="E950" s="26" t="s">
        <v>180</v>
      </c>
      <c r="F950" s="67">
        <f>F951+F952+F953</f>
        <v>1224.2</v>
      </c>
    </row>
    <row r="951" spans="1:7" s="23" customFormat="1" hidden="1" x14ac:dyDescent="0.2">
      <c r="A951" s="66" t="s">
        <v>51</v>
      </c>
      <c r="B951" s="26" t="s">
        <v>549</v>
      </c>
      <c r="C951" s="26" t="s">
        <v>581</v>
      </c>
      <c r="D951" s="27" t="s">
        <v>554</v>
      </c>
      <c r="E951" s="26" t="s">
        <v>630</v>
      </c>
      <c r="F951" s="67"/>
    </row>
    <row r="952" spans="1:7" s="23" customFormat="1" x14ac:dyDescent="0.2">
      <c r="A952" s="66" t="s">
        <v>52</v>
      </c>
      <c r="B952" s="26" t="s">
        <v>549</v>
      </c>
      <c r="C952" s="26" t="s">
        <v>581</v>
      </c>
      <c r="D952" s="27" t="s">
        <v>554</v>
      </c>
      <c r="E952" s="26" t="s">
        <v>181</v>
      </c>
      <c r="F952" s="67">
        <v>1224.2</v>
      </c>
    </row>
    <row r="953" spans="1:7" s="23" customFormat="1" ht="16.5" hidden="1" customHeight="1" x14ac:dyDescent="0.2">
      <c r="A953" s="66" t="s">
        <v>53</v>
      </c>
      <c r="B953" s="26" t="s">
        <v>549</v>
      </c>
      <c r="C953" s="26" t="s">
        <v>581</v>
      </c>
      <c r="D953" s="27" t="s">
        <v>554</v>
      </c>
      <c r="E953" s="26" t="s">
        <v>256</v>
      </c>
      <c r="F953" s="67"/>
    </row>
    <row r="954" spans="1:7" s="54" customFormat="1" x14ac:dyDescent="0.2">
      <c r="A954" s="157" t="s">
        <v>182</v>
      </c>
      <c r="B954" s="45" t="s">
        <v>549</v>
      </c>
      <c r="C954" s="45" t="s">
        <v>581</v>
      </c>
      <c r="D954" s="46" t="s">
        <v>183</v>
      </c>
      <c r="E954" s="45"/>
      <c r="F954" s="87">
        <f>F955+F981+F984+F987+F978</f>
        <v>2890.5</v>
      </c>
    </row>
    <row r="955" spans="1:7" s="3" customFormat="1" ht="33.75" customHeight="1" x14ac:dyDescent="0.2">
      <c r="A955" s="154" t="s">
        <v>417</v>
      </c>
      <c r="B955" s="35" t="s">
        <v>549</v>
      </c>
      <c r="C955" s="35" t="s">
        <v>581</v>
      </c>
      <c r="D955" s="58" t="s">
        <v>579</v>
      </c>
      <c r="E955" s="35"/>
      <c r="F955" s="63">
        <f>F956+F958+F960+F963+F965</f>
        <v>2290.1</v>
      </c>
    </row>
    <row r="956" spans="1:7" s="3" customFormat="1" ht="21.6" customHeight="1" x14ac:dyDescent="0.2">
      <c r="A956" s="66" t="s">
        <v>137</v>
      </c>
      <c r="B956" s="26" t="s">
        <v>549</v>
      </c>
      <c r="C956" s="26" t="s">
        <v>581</v>
      </c>
      <c r="D956" s="27" t="s">
        <v>579</v>
      </c>
      <c r="E956" s="26" t="s">
        <v>42</v>
      </c>
      <c r="F956" s="67">
        <f>F957</f>
        <v>33.700000000000003</v>
      </c>
    </row>
    <row r="957" spans="1:7" s="3" customFormat="1" ht="33.75" customHeight="1" x14ac:dyDescent="0.2">
      <c r="A957" s="66" t="s">
        <v>25</v>
      </c>
      <c r="B957" s="26" t="s">
        <v>549</v>
      </c>
      <c r="C957" s="26" t="s">
        <v>581</v>
      </c>
      <c r="D957" s="27" t="s">
        <v>579</v>
      </c>
      <c r="E957" s="26" t="s">
        <v>138</v>
      </c>
      <c r="F957" s="155">
        <v>33.700000000000003</v>
      </c>
    </row>
    <row r="958" spans="1:7" s="3" customFormat="1" ht="31.5" x14ac:dyDescent="0.2">
      <c r="A958" s="66" t="s">
        <v>25</v>
      </c>
      <c r="B958" s="26" t="s">
        <v>549</v>
      </c>
      <c r="C958" s="26" t="s">
        <v>581</v>
      </c>
      <c r="D958" s="27" t="s">
        <v>579</v>
      </c>
      <c r="E958" s="26" t="s">
        <v>35</v>
      </c>
      <c r="F958" s="67">
        <f>F959</f>
        <v>2035.4</v>
      </c>
    </row>
    <row r="959" spans="1:7" s="3" customFormat="1" ht="31.5" x14ac:dyDescent="0.2">
      <c r="A959" s="66" t="s">
        <v>26</v>
      </c>
      <c r="B959" s="26" t="s">
        <v>549</v>
      </c>
      <c r="C959" s="26" t="s">
        <v>581</v>
      </c>
      <c r="D959" s="27" t="s">
        <v>579</v>
      </c>
      <c r="E959" s="26" t="s">
        <v>36</v>
      </c>
      <c r="F959" s="155">
        <v>2035.4</v>
      </c>
    </row>
    <row r="960" spans="1:7" s="3" customFormat="1" hidden="1" x14ac:dyDescent="0.2">
      <c r="A960" s="66" t="s">
        <v>27</v>
      </c>
      <c r="B960" s="26" t="s">
        <v>549</v>
      </c>
      <c r="C960" s="26" t="s">
        <v>581</v>
      </c>
      <c r="D960" s="27" t="s">
        <v>579</v>
      </c>
      <c r="E960" s="26" t="s">
        <v>153</v>
      </c>
      <c r="F960" s="67">
        <f>F961+F962</f>
        <v>0</v>
      </c>
    </row>
    <row r="961" spans="1:6" s="3" customFormat="1" hidden="1" x14ac:dyDescent="0.2">
      <c r="A961" s="66" t="s">
        <v>28</v>
      </c>
      <c r="B961" s="26" t="s">
        <v>549</v>
      </c>
      <c r="C961" s="26" t="s">
        <v>581</v>
      </c>
      <c r="D961" s="27" t="s">
        <v>579</v>
      </c>
      <c r="E961" s="26" t="s">
        <v>631</v>
      </c>
      <c r="F961" s="67"/>
    </row>
    <row r="962" spans="1:6" s="3" customFormat="1" hidden="1" x14ac:dyDescent="0.2">
      <c r="A962" s="66" t="s">
        <v>29</v>
      </c>
      <c r="B962" s="26" t="s">
        <v>549</v>
      </c>
      <c r="C962" s="26" t="s">
        <v>581</v>
      </c>
      <c r="D962" s="27" t="s">
        <v>579</v>
      </c>
      <c r="E962" s="26" t="s">
        <v>154</v>
      </c>
      <c r="F962" s="67"/>
    </row>
    <row r="963" spans="1:6" s="69" customFormat="1" x14ac:dyDescent="0.2">
      <c r="A963" s="66" t="s">
        <v>50</v>
      </c>
      <c r="B963" s="26" t="s">
        <v>549</v>
      </c>
      <c r="C963" s="26" t="s">
        <v>581</v>
      </c>
      <c r="D963" s="27" t="s">
        <v>579</v>
      </c>
      <c r="E963" s="26" t="s">
        <v>180</v>
      </c>
      <c r="F963" s="67">
        <f>F964</f>
        <v>11</v>
      </c>
    </row>
    <row r="964" spans="1:6" s="69" customFormat="1" x14ac:dyDescent="0.2">
      <c r="A964" s="66" t="s">
        <v>53</v>
      </c>
      <c r="B964" s="26" t="s">
        <v>549</v>
      </c>
      <c r="C964" s="26" t="s">
        <v>581</v>
      </c>
      <c r="D964" s="27" t="s">
        <v>579</v>
      </c>
      <c r="E964" s="26" t="s">
        <v>256</v>
      </c>
      <c r="F964" s="155">
        <v>11</v>
      </c>
    </row>
    <row r="965" spans="1:6" s="69" customFormat="1" ht="31.5" x14ac:dyDescent="0.2">
      <c r="A965" s="66" t="s">
        <v>632</v>
      </c>
      <c r="B965" s="26" t="s">
        <v>549</v>
      </c>
      <c r="C965" s="26" t="s">
        <v>581</v>
      </c>
      <c r="D965" s="27" t="s">
        <v>633</v>
      </c>
      <c r="E965" s="26"/>
      <c r="F965" s="67">
        <f>F966+F973</f>
        <v>210</v>
      </c>
    </row>
    <row r="966" spans="1:6" s="69" customFormat="1" ht="31.5" x14ac:dyDescent="0.2">
      <c r="A966" s="66" t="s">
        <v>634</v>
      </c>
      <c r="B966" s="26" t="s">
        <v>549</v>
      </c>
      <c r="C966" s="26" t="s">
        <v>581</v>
      </c>
      <c r="D966" s="27" t="s">
        <v>635</v>
      </c>
      <c r="E966" s="26"/>
      <c r="F966" s="67">
        <f>F967+F969+F971</f>
        <v>210</v>
      </c>
    </row>
    <row r="967" spans="1:6" s="69" customFormat="1" ht="31.5" hidden="1" x14ac:dyDescent="0.2">
      <c r="A967" s="66" t="s">
        <v>25</v>
      </c>
      <c r="B967" s="26" t="s">
        <v>549</v>
      </c>
      <c r="C967" s="26" t="s">
        <v>581</v>
      </c>
      <c r="D967" s="27" t="s">
        <v>635</v>
      </c>
      <c r="E967" s="26" t="s">
        <v>35</v>
      </c>
      <c r="F967" s="67">
        <f>F968</f>
        <v>0</v>
      </c>
    </row>
    <row r="968" spans="1:6" s="69" customFormat="1" ht="31.5" hidden="1" x14ac:dyDescent="0.2">
      <c r="A968" s="66" t="s">
        <v>26</v>
      </c>
      <c r="B968" s="26" t="s">
        <v>549</v>
      </c>
      <c r="C968" s="26" t="s">
        <v>581</v>
      </c>
      <c r="D968" s="27" t="s">
        <v>635</v>
      </c>
      <c r="E968" s="26" t="s">
        <v>36</v>
      </c>
      <c r="F968" s="67"/>
    </row>
    <row r="969" spans="1:6" s="69" customFormat="1" ht="31.5" hidden="1" x14ac:dyDescent="0.2">
      <c r="A969" s="66" t="s">
        <v>145</v>
      </c>
      <c r="B969" s="26" t="s">
        <v>549</v>
      </c>
      <c r="C969" s="26" t="s">
        <v>581</v>
      </c>
      <c r="D969" s="27" t="s">
        <v>635</v>
      </c>
      <c r="E969" s="26" t="s">
        <v>146</v>
      </c>
      <c r="F969" s="67">
        <f>F970</f>
        <v>0</v>
      </c>
    </row>
    <row r="970" spans="1:6" s="69" customFormat="1" hidden="1" x14ac:dyDescent="0.2">
      <c r="A970" s="66" t="s">
        <v>147</v>
      </c>
      <c r="B970" s="26" t="s">
        <v>549</v>
      </c>
      <c r="C970" s="26" t="s">
        <v>581</v>
      </c>
      <c r="D970" s="27" t="s">
        <v>635</v>
      </c>
      <c r="E970" s="26" t="s">
        <v>148</v>
      </c>
      <c r="F970" s="67"/>
    </row>
    <row r="971" spans="1:6" s="69" customFormat="1" ht="31.5" x14ac:dyDescent="0.2">
      <c r="A971" s="66" t="s">
        <v>25</v>
      </c>
      <c r="B971" s="26" t="s">
        <v>549</v>
      </c>
      <c r="C971" s="26" t="s">
        <v>581</v>
      </c>
      <c r="D971" s="27" t="s">
        <v>635</v>
      </c>
      <c r="E971" s="26" t="s">
        <v>35</v>
      </c>
      <c r="F971" s="67">
        <f>F972</f>
        <v>210</v>
      </c>
    </row>
    <row r="972" spans="1:6" s="69" customFormat="1" ht="31.5" x14ac:dyDescent="0.2">
      <c r="A972" s="66" t="s">
        <v>26</v>
      </c>
      <c r="B972" s="26" t="s">
        <v>549</v>
      </c>
      <c r="C972" s="26" t="s">
        <v>581</v>
      </c>
      <c r="D972" s="27" t="s">
        <v>635</v>
      </c>
      <c r="E972" s="26" t="s">
        <v>36</v>
      </c>
      <c r="F972" s="67">
        <v>210</v>
      </c>
    </row>
    <row r="973" spans="1:6" s="69" customFormat="1" ht="31.5" hidden="1" x14ac:dyDescent="0.2">
      <c r="A973" s="66" t="s">
        <v>636</v>
      </c>
      <c r="B973" s="26" t="s">
        <v>549</v>
      </c>
      <c r="C973" s="26" t="s">
        <v>581</v>
      </c>
      <c r="D973" s="27" t="s">
        <v>637</v>
      </c>
      <c r="E973" s="26"/>
      <c r="F973" s="67">
        <f>F974+F976</f>
        <v>0</v>
      </c>
    </row>
    <row r="974" spans="1:6" s="69" customFormat="1" ht="31.5" hidden="1" x14ac:dyDescent="0.2">
      <c r="A974" s="66" t="s">
        <v>25</v>
      </c>
      <c r="B974" s="26" t="s">
        <v>549</v>
      </c>
      <c r="C974" s="26" t="s">
        <v>581</v>
      </c>
      <c r="D974" s="27" t="s">
        <v>637</v>
      </c>
      <c r="E974" s="26" t="s">
        <v>35</v>
      </c>
      <c r="F974" s="67">
        <f>F975</f>
        <v>0</v>
      </c>
    </row>
    <row r="975" spans="1:6" s="69" customFormat="1" ht="31.5" hidden="1" x14ac:dyDescent="0.2">
      <c r="A975" s="66" t="s">
        <v>26</v>
      </c>
      <c r="B975" s="26" t="s">
        <v>549</v>
      </c>
      <c r="C975" s="26" t="s">
        <v>581</v>
      </c>
      <c r="D975" s="27" t="s">
        <v>637</v>
      </c>
      <c r="E975" s="26" t="s">
        <v>36</v>
      </c>
      <c r="F975" s="67">
        <v>0</v>
      </c>
    </row>
    <row r="976" spans="1:6" s="69" customFormat="1" hidden="1" x14ac:dyDescent="0.2">
      <c r="A976" s="66" t="s">
        <v>27</v>
      </c>
      <c r="B976" s="26" t="s">
        <v>549</v>
      </c>
      <c r="C976" s="26" t="s">
        <v>581</v>
      </c>
      <c r="D976" s="27" t="s">
        <v>637</v>
      </c>
      <c r="E976" s="26" t="s">
        <v>153</v>
      </c>
      <c r="F976" s="67">
        <f>F977</f>
        <v>0</v>
      </c>
    </row>
    <row r="977" spans="1:6" s="69" customFormat="1" hidden="1" x14ac:dyDescent="0.2">
      <c r="A977" s="66" t="s">
        <v>29</v>
      </c>
      <c r="B977" s="26" t="s">
        <v>549</v>
      </c>
      <c r="C977" s="26" t="s">
        <v>581</v>
      </c>
      <c r="D977" s="27" t="s">
        <v>637</v>
      </c>
      <c r="E977" s="26" t="s">
        <v>154</v>
      </c>
      <c r="F977" s="67"/>
    </row>
    <row r="978" spans="1:6" s="49" customFormat="1" ht="47.25" x14ac:dyDescent="0.2">
      <c r="A978" s="73" t="s">
        <v>186</v>
      </c>
      <c r="B978" s="74" t="s">
        <v>549</v>
      </c>
      <c r="C978" s="74" t="s">
        <v>581</v>
      </c>
      <c r="D978" s="74" t="s">
        <v>185</v>
      </c>
      <c r="E978" s="75"/>
      <c r="F978" s="76">
        <f>F979</f>
        <v>217</v>
      </c>
    </row>
    <row r="979" spans="1:6" s="78" customFormat="1" ht="31.5" x14ac:dyDescent="0.2">
      <c r="A979" s="66" t="s">
        <v>25</v>
      </c>
      <c r="B979" s="51" t="s">
        <v>549</v>
      </c>
      <c r="C979" s="51" t="s">
        <v>581</v>
      </c>
      <c r="D979" s="51" t="s">
        <v>185</v>
      </c>
      <c r="E979" s="27">
        <v>200</v>
      </c>
      <c r="F979" s="53">
        <f>F980</f>
        <v>217</v>
      </c>
    </row>
    <row r="980" spans="1:6" s="78" customFormat="1" ht="31.5" x14ac:dyDescent="0.2">
      <c r="A980" s="66" t="s">
        <v>26</v>
      </c>
      <c r="B980" s="51" t="s">
        <v>549</v>
      </c>
      <c r="C980" s="51" t="s">
        <v>581</v>
      </c>
      <c r="D980" s="51" t="s">
        <v>185</v>
      </c>
      <c r="E980" s="27">
        <v>240</v>
      </c>
      <c r="F980" s="53">
        <v>217</v>
      </c>
    </row>
    <row r="981" spans="1:6" s="78" customFormat="1" ht="47.25" x14ac:dyDescent="0.2">
      <c r="A981" s="79" t="s">
        <v>193</v>
      </c>
      <c r="B981" s="74" t="s">
        <v>549</v>
      </c>
      <c r="C981" s="74" t="s">
        <v>581</v>
      </c>
      <c r="D981" s="74" t="s">
        <v>194</v>
      </c>
      <c r="E981" s="75"/>
      <c r="F981" s="76">
        <f>F982</f>
        <v>300</v>
      </c>
    </row>
    <row r="982" spans="1:6" s="78" customFormat="1" x14ac:dyDescent="0.2">
      <c r="A982" s="77" t="s">
        <v>50</v>
      </c>
      <c r="B982" s="51" t="s">
        <v>549</v>
      </c>
      <c r="C982" s="51" t="s">
        <v>581</v>
      </c>
      <c r="D982" s="51" t="s">
        <v>194</v>
      </c>
      <c r="E982" s="52">
        <v>800</v>
      </c>
      <c r="F982" s="53">
        <f>F983</f>
        <v>300</v>
      </c>
    </row>
    <row r="983" spans="1:6" s="78" customFormat="1" x14ac:dyDescent="0.2">
      <c r="A983" s="70" t="s">
        <v>53</v>
      </c>
      <c r="B983" s="51" t="s">
        <v>549</v>
      </c>
      <c r="C983" s="51" t="s">
        <v>581</v>
      </c>
      <c r="D983" s="51" t="s">
        <v>194</v>
      </c>
      <c r="E983" s="52">
        <v>870</v>
      </c>
      <c r="F983" s="53">
        <v>300</v>
      </c>
    </row>
    <row r="984" spans="1:6" s="78" customFormat="1" ht="47.25" x14ac:dyDescent="0.2">
      <c r="A984" s="79" t="s">
        <v>195</v>
      </c>
      <c r="B984" s="74" t="s">
        <v>549</v>
      </c>
      <c r="C984" s="74" t="s">
        <v>581</v>
      </c>
      <c r="D984" s="74" t="s">
        <v>196</v>
      </c>
      <c r="E984" s="75"/>
      <c r="F984" s="76">
        <f>F985</f>
        <v>33.4</v>
      </c>
    </row>
    <row r="985" spans="1:6" s="78" customFormat="1" ht="31.5" x14ac:dyDescent="0.2">
      <c r="A985" s="66" t="s">
        <v>25</v>
      </c>
      <c r="B985" s="51" t="s">
        <v>549</v>
      </c>
      <c r="C985" s="51" t="s">
        <v>581</v>
      </c>
      <c r="D985" s="51" t="s">
        <v>196</v>
      </c>
      <c r="E985" s="52">
        <v>200</v>
      </c>
      <c r="F985" s="53">
        <f>F986</f>
        <v>33.4</v>
      </c>
    </row>
    <row r="986" spans="1:6" s="78" customFormat="1" ht="31.5" x14ac:dyDescent="0.2">
      <c r="A986" s="66" t="s">
        <v>26</v>
      </c>
      <c r="B986" s="51" t="s">
        <v>549</v>
      </c>
      <c r="C986" s="51" t="s">
        <v>581</v>
      </c>
      <c r="D986" s="51" t="s">
        <v>196</v>
      </c>
      <c r="E986" s="52">
        <v>240</v>
      </c>
      <c r="F986" s="53">
        <v>33.4</v>
      </c>
    </row>
    <row r="987" spans="1:6" s="71" customFormat="1" ht="31.5" x14ac:dyDescent="0.2">
      <c r="A987" s="79" t="s">
        <v>402</v>
      </c>
      <c r="B987" s="74" t="s">
        <v>549</v>
      </c>
      <c r="C987" s="74" t="s">
        <v>581</v>
      </c>
      <c r="D987" s="74" t="s">
        <v>403</v>
      </c>
      <c r="E987" s="75"/>
      <c r="F987" s="76">
        <f>F988+F990</f>
        <v>50</v>
      </c>
    </row>
    <row r="988" spans="1:6" s="71" customFormat="1" ht="64.150000000000006" customHeight="1" x14ac:dyDescent="0.2">
      <c r="A988" s="66" t="s">
        <v>23</v>
      </c>
      <c r="B988" s="51" t="s">
        <v>549</v>
      </c>
      <c r="C988" s="51" t="s">
        <v>581</v>
      </c>
      <c r="D988" s="51" t="s">
        <v>403</v>
      </c>
      <c r="E988" s="159">
        <v>100</v>
      </c>
      <c r="F988" s="53">
        <f>F989</f>
        <v>18.600000000000001</v>
      </c>
    </row>
    <row r="989" spans="1:6" s="71" customFormat="1" x14ac:dyDescent="0.2">
      <c r="A989" s="66" t="s">
        <v>137</v>
      </c>
      <c r="B989" s="51" t="s">
        <v>549</v>
      </c>
      <c r="C989" s="51" t="s">
        <v>581</v>
      </c>
      <c r="D989" s="51" t="s">
        <v>403</v>
      </c>
      <c r="E989" s="159">
        <v>110</v>
      </c>
      <c r="F989" s="53">
        <v>18.600000000000001</v>
      </c>
    </row>
    <row r="990" spans="1:6" s="71" customFormat="1" x14ac:dyDescent="0.2">
      <c r="A990" s="50" t="s">
        <v>50</v>
      </c>
      <c r="B990" s="51" t="s">
        <v>549</v>
      </c>
      <c r="C990" s="51" t="s">
        <v>581</v>
      </c>
      <c r="D990" s="51" t="s">
        <v>403</v>
      </c>
      <c r="E990" s="51" t="s">
        <v>180</v>
      </c>
      <c r="F990" s="53">
        <f>F991</f>
        <v>31.4</v>
      </c>
    </row>
    <row r="991" spans="1:6" s="54" customFormat="1" x14ac:dyDescent="0.2">
      <c r="A991" s="50" t="s">
        <v>53</v>
      </c>
      <c r="B991" s="51" t="s">
        <v>549</v>
      </c>
      <c r="C991" s="51" t="s">
        <v>581</v>
      </c>
      <c r="D991" s="51" t="s">
        <v>403</v>
      </c>
      <c r="E991" s="51" t="s">
        <v>256</v>
      </c>
      <c r="F991" s="53">
        <v>31.4</v>
      </c>
    </row>
    <row r="992" spans="1:6" s="23" customFormat="1" x14ac:dyDescent="0.2">
      <c r="A992" s="56" t="s">
        <v>124</v>
      </c>
      <c r="B992" s="13" t="s">
        <v>549</v>
      </c>
      <c r="C992" s="13" t="s">
        <v>581</v>
      </c>
      <c r="D992" s="13" t="s">
        <v>125</v>
      </c>
      <c r="E992" s="21"/>
      <c r="F992" s="88">
        <f>F993+F996</f>
        <v>443</v>
      </c>
    </row>
    <row r="993" spans="1:6" s="23" customFormat="1" ht="31.5" x14ac:dyDescent="0.2">
      <c r="A993" s="38" t="s">
        <v>470</v>
      </c>
      <c r="B993" s="26" t="s">
        <v>549</v>
      </c>
      <c r="C993" s="26" t="s">
        <v>581</v>
      </c>
      <c r="D993" s="26" t="s">
        <v>471</v>
      </c>
      <c r="E993" s="27"/>
      <c r="F993" s="67">
        <f>F994</f>
        <v>443</v>
      </c>
    </row>
    <row r="994" spans="1:6" s="23" customFormat="1" ht="31.5" x14ac:dyDescent="0.2">
      <c r="A994" s="66" t="s">
        <v>25</v>
      </c>
      <c r="B994" s="26" t="s">
        <v>549</v>
      </c>
      <c r="C994" s="26" t="s">
        <v>581</v>
      </c>
      <c r="D994" s="26" t="s">
        <v>471</v>
      </c>
      <c r="E994" s="27">
        <v>200</v>
      </c>
      <c r="F994" s="67">
        <f>F995</f>
        <v>443</v>
      </c>
    </row>
    <row r="995" spans="1:6" s="23" customFormat="1" ht="31.5" x14ac:dyDescent="0.2">
      <c r="A995" s="66" t="s">
        <v>26</v>
      </c>
      <c r="B995" s="26" t="s">
        <v>549</v>
      </c>
      <c r="C995" s="26" t="s">
        <v>581</v>
      </c>
      <c r="D995" s="26" t="s">
        <v>471</v>
      </c>
      <c r="E995" s="27">
        <v>240</v>
      </c>
      <c r="F995" s="67">
        <v>443</v>
      </c>
    </row>
    <row r="996" spans="1:6" s="23" customFormat="1" ht="31.5" hidden="1" x14ac:dyDescent="0.2">
      <c r="A996" s="38" t="s">
        <v>472</v>
      </c>
      <c r="B996" s="26" t="s">
        <v>549</v>
      </c>
      <c r="C996" s="26" t="s">
        <v>581</v>
      </c>
      <c r="D996" s="26" t="s">
        <v>473</v>
      </c>
      <c r="E996" s="27"/>
      <c r="F996" s="67">
        <f>F997</f>
        <v>0</v>
      </c>
    </row>
    <row r="997" spans="1:6" s="23" customFormat="1" ht="31.5" hidden="1" x14ac:dyDescent="0.2">
      <c r="A997" s="66" t="s">
        <v>25</v>
      </c>
      <c r="B997" s="26" t="s">
        <v>549</v>
      </c>
      <c r="C997" s="26" t="s">
        <v>581</v>
      </c>
      <c r="D997" s="26" t="s">
        <v>473</v>
      </c>
      <c r="E997" s="27">
        <v>200</v>
      </c>
      <c r="F997" s="67">
        <f>F998</f>
        <v>0</v>
      </c>
    </row>
    <row r="998" spans="1:6" s="23" customFormat="1" ht="31.5" hidden="1" x14ac:dyDescent="0.2">
      <c r="A998" s="66" t="s">
        <v>26</v>
      </c>
      <c r="B998" s="26" t="s">
        <v>549</v>
      </c>
      <c r="C998" s="26" t="s">
        <v>581</v>
      </c>
      <c r="D998" s="26" t="s">
        <v>473</v>
      </c>
      <c r="E998" s="27">
        <v>240</v>
      </c>
      <c r="F998" s="67"/>
    </row>
    <row r="999" spans="1:6" s="39" customFormat="1" ht="20.25" customHeight="1" x14ac:dyDescent="0.2">
      <c r="A999" s="12" t="s">
        <v>638</v>
      </c>
      <c r="B999" s="13" t="s">
        <v>549</v>
      </c>
      <c r="C999" s="13" t="s">
        <v>422</v>
      </c>
      <c r="D999" s="21"/>
      <c r="E999" s="21"/>
      <c r="F999" s="88">
        <f>F1000+F1011+F1029+F1045+F1058</f>
        <v>30746.140000000003</v>
      </c>
    </row>
    <row r="1000" spans="1:6" s="71" customFormat="1" ht="20.25" customHeight="1" x14ac:dyDescent="0.2">
      <c r="A1000" s="68" t="s">
        <v>30</v>
      </c>
      <c r="B1000" s="45" t="s">
        <v>549</v>
      </c>
      <c r="C1000" s="45" t="s">
        <v>422</v>
      </c>
      <c r="D1000" s="45" t="s">
        <v>149</v>
      </c>
      <c r="E1000" s="46"/>
      <c r="F1000" s="87">
        <f>F1001</f>
        <v>190</v>
      </c>
    </row>
    <row r="1001" spans="1:6" s="39" customFormat="1" ht="20.25" customHeight="1" x14ac:dyDescent="0.2">
      <c r="A1001" s="25" t="s">
        <v>32</v>
      </c>
      <c r="B1001" s="26" t="s">
        <v>549</v>
      </c>
      <c r="C1001" s="26" t="s">
        <v>422</v>
      </c>
      <c r="D1001" s="26" t="s">
        <v>150</v>
      </c>
      <c r="E1001" s="21"/>
      <c r="F1001" s="67">
        <f>F1002</f>
        <v>190</v>
      </c>
    </row>
    <row r="1002" spans="1:6" s="39" customFormat="1" ht="31.5" x14ac:dyDescent="0.2">
      <c r="A1002" s="66" t="s">
        <v>151</v>
      </c>
      <c r="B1002" s="26" t="s">
        <v>549</v>
      </c>
      <c r="C1002" s="26" t="s">
        <v>422</v>
      </c>
      <c r="D1002" s="26" t="s">
        <v>152</v>
      </c>
      <c r="E1002" s="21"/>
      <c r="F1002" s="67">
        <f>F1003+F1005+F1007</f>
        <v>190</v>
      </c>
    </row>
    <row r="1003" spans="1:6" s="39" customFormat="1" ht="67.900000000000006" customHeight="1" x14ac:dyDescent="0.2">
      <c r="A1003" s="66" t="s">
        <v>23</v>
      </c>
      <c r="B1003" s="26" t="s">
        <v>549</v>
      </c>
      <c r="C1003" s="26" t="s">
        <v>422</v>
      </c>
      <c r="D1003" s="26" t="s">
        <v>152</v>
      </c>
      <c r="E1003" s="27">
        <v>100</v>
      </c>
      <c r="F1003" s="67">
        <f>F1004</f>
        <v>190</v>
      </c>
    </row>
    <row r="1004" spans="1:6" s="39" customFormat="1" x14ac:dyDescent="0.2">
      <c r="A1004" s="66" t="s">
        <v>137</v>
      </c>
      <c r="B1004" s="26" t="s">
        <v>549</v>
      </c>
      <c r="C1004" s="26" t="s">
        <v>422</v>
      </c>
      <c r="D1004" s="26" t="s">
        <v>152</v>
      </c>
      <c r="E1004" s="27">
        <v>110</v>
      </c>
      <c r="F1004" s="67">
        <v>190</v>
      </c>
    </row>
    <row r="1005" spans="1:6" s="69" customFormat="1" ht="20.25" hidden="1" customHeight="1" x14ac:dyDescent="0.2">
      <c r="A1005" s="66" t="s">
        <v>25</v>
      </c>
      <c r="B1005" s="26" t="s">
        <v>549</v>
      </c>
      <c r="C1005" s="26" t="s">
        <v>422</v>
      </c>
      <c r="D1005" s="26" t="s">
        <v>152</v>
      </c>
      <c r="E1005" s="27">
        <v>200</v>
      </c>
      <c r="F1005" s="67">
        <f>F1006</f>
        <v>0</v>
      </c>
    </row>
    <row r="1006" spans="1:6" s="69" customFormat="1" ht="20.25" hidden="1" customHeight="1" x14ac:dyDescent="0.2">
      <c r="A1006" s="66" t="s">
        <v>26</v>
      </c>
      <c r="B1006" s="26" t="s">
        <v>549</v>
      </c>
      <c r="C1006" s="26" t="s">
        <v>422</v>
      </c>
      <c r="D1006" s="26" t="s">
        <v>152</v>
      </c>
      <c r="E1006" s="27">
        <v>240</v>
      </c>
      <c r="F1006" s="67"/>
    </row>
    <row r="1007" spans="1:6" s="69" customFormat="1" ht="20.25" hidden="1" customHeight="1" x14ac:dyDescent="0.2">
      <c r="A1007" s="66" t="s">
        <v>27</v>
      </c>
      <c r="B1007" s="26" t="s">
        <v>549</v>
      </c>
      <c r="C1007" s="26" t="s">
        <v>422</v>
      </c>
      <c r="D1007" s="26" t="s">
        <v>152</v>
      </c>
      <c r="E1007" s="27">
        <v>300</v>
      </c>
      <c r="F1007" s="67">
        <f>F1008</f>
        <v>0</v>
      </c>
    </row>
    <row r="1008" spans="1:6" s="69" customFormat="1" ht="20.25" hidden="1" customHeight="1" x14ac:dyDescent="0.2">
      <c r="A1008" s="66" t="s">
        <v>29</v>
      </c>
      <c r="B1008" s="26" t="s">
        <v>549</v>
      </c>
      <c r="C1008" s="26" t="s">
        <v>422</v>
      </c>
      <c r="D1008" s="26" t="s">
        <v>152</v>
      </c>
      <c r="E1008" s="27">
        <v>360</v>
      </c>
      <c r="F1008" s="67"/>
    </row>
    <row r="1009" spans="1:6" s="23" customFormat="1" hidden="1" x14ac:dyDescent="0.2">
      <c r="A1009" s="66" t="s">
        <v>50</v>
      </c>
      <c r="B1009" s="26" t="s">
        <v>549</v>
      </c>
      <c r="C1009" s="26" t="s">
        <v>422</v>
      </c>
      <c r="D1009" s="27" t="s">
        <v>639</v>
      </c>
      <c r="E1009" s="26" t="s">
        <v>180</v>
      </c>
      <c r="F1009" s="67">
        <f>F1010</f>
        <v>0</v>
      </c>
    </row>
    <row r="1010" spans="1:6" s="23" customFormat="1" hidden="1" x14ac:dyDescent="0.2">
      <c r="A1010" s="66" t="s">
        <v>53</v>
      </c>
      <c r="B1010" s="26" t="s">
        <v>549</v>
      </c>
      <c r="C1010" s="26" t="s">
        <v>422</v>
      </c>
      <c r="D1010" s="27" t="s">
        <v>639</v>
      </c>
      <c r="E1010" s="26" t="s">
        <v>256</v>
      </c>
      <c r="F1010" s="67">
        <f>72-72</f>
        <v>0</v>
      </c>
    </row>
    <row r="1011" spans="1:6" s="23" customFormat="1" ht="31.5" x14ac:dyDescent="0.2">
      <c r="A1011" s="20" t="s">
        <v>556</v>
      </c>
      <c r="B1011" s="13" t="s">
        <v>549</v>
      </c>
      <c r="C1011" s="13" t="s">
        <v>422</v>
      </c>
      <c r="D1011" s="21" t="s">
        <v>557</v>
      </c>
      <c r="E1011" s="26"/>
      <c r="F1011" s="88">
        <f>F1012</f>
        <v>6440.1</v>
      </c>
    </row>
    <row r="1012" spans="1:6" s="23" customFormat="1" ht="31.5" x14ac:dyDescent="0.2">
      <c r="A1012" s="25" t="s">
        <v>558</v>
      </c>
      <c r="B1012" s="26" t="s">
        <v>549</v>
      </c>
      <c r="C1012" s="26" t="s">
        <v>422</v>
      </c>
      <c r="D1012" s="27" t="s">
        <v>559</v>
      </c>
      <c r="E1012" s="26"/>
      <c r="F1012" s="67">
        <f>F1013+F1023</f>
        <v>6440.1</v>
      </c>
    </row>
    <row r="1013" spans="1:6" s="23" customFormat="1" ht="130.9" customHeight="1" x14ac:dyDescent="0.2">
      <c r="A1013" s="138" t="s">
        <v>560</v>
      </c>
      <c r="B1013" s="35" t="s">
        <v>549</v>
      </c>
      <c r="C1013" s="26" t="s">
        <v>422</v>
      </c>
      <c r="D1013" s="58" t="s">
        <v>561</v>
      </c>
      <c r="E1013" s="35"/>
      <c r="F1013" s="63">
        <f>F1014+F1019</f>
        <v>6419.8</v>
      </c>
    </row>
    <row r="1014" spans="1:6" s="23" customFormat="1" ht="33.75" customHeight="1" x14ac:dyDescent="0.2">
      <c r="A1014" s="25" t="s">
        <v>640</v>
      </c>
      <c r="B1014" s="26" t="s">
        <v>549</v>
      </c>
      <c r="C1014" s="26" t="s">
        <v>422</v>
      </c>
      <c r="D1014" s="27" t="s">
        <v>641</v>
      </c>
      <c r="E1014" s="26"/>
      <c r="F1014" s="67">
        <f>F1015+F1017</f>
        <v>328</v>
      </c>
    </row>
    <row r="1015" spans="1:6" s="23" customFormat="1" ht="67.150000000000006" customHeight="1" x14ac:dyDescent="0.2">
      <c r="A1015" s="66" t="s">
        <v>23</v>
      </c>
      <c r="B1015" s="26" t="s">
        <v>549</v>
      </c>
      <c r="C1015" s="26" t="s">
        <v>422</v>
      </c>
      <c r="D1015" s="27" t="s">
        <v>641</v>
      </c>
      <c r="E1015" s="26" t="s">
        <v>42</v>
      </c>
      <c r="F1015" s="67">
        <f>F1016</f>
        <v>328</v>
      </c>
    </row>
    <row r="1016" spans="1:6" s="23" customFormat="1" x14ac:dyDescent="0.2">
      <c r="A1016" s="66" t="s">
        <v>137</v>
      </c>
      <c r="B1016" s="26" t="s">
        <v>549</v>
      </c>
      <c r="C1016" s="26" t="s">
        <v>422</v>
      </c>
      <c r="D1016" s="27" t="s">
        <v>641</v>
      </c>
      <c r="E1016" s="26" t="s">
        <v>138</v>
      </c>
      <c r="F1016" s="67">
        <v>328</v>
      </c>
    </row>
    <row r="1017" spans="1:6" s="23" customFormat="1" hidden="1" x14ac:dyDescent="0.2">
      <c r="A1017" s="66" t="s">
        <v>50</v>
      </c>
      <c r="B1017" s="26" t="s">
        <v>549</v>
      </c>
      <c r="C1017" s="26" t="s">
        <v>422</v>
      </c>
      <c r="D1017" s="27" t="s">
        <v>642</v>
      </c>
      <c r="E1017" s="26" t="s">
        <v>180</v>
      </c>
      <c r="F1017" s="67">
        <f>F1018</f>
        <v>0</v>
      </c>
    </row>
    <row r="1018" spans="1:6" s="23" customFormat="1" hidden="1" x14ac:dyDescent="0.2">
      <c r="A1018" s="66" t="s">
        <v>53</v>
      </c>
      <c r="B1018" s="26" t="s">
        <v>549</v>
      </c>
      <c r="C1018" s="26" t="s">
        <v>422</v>
      </c>
      <c r="D1018" s="27" t="s">
        <v>642</v>
      </c>
      <c r="E1018" s="26" t="s">
        <v>256</v>
      </c>
      <c r="F1018" s="67"/>
    </row>
    <row r="1019" spans="1:6" s="23" customFormat="1" ht="84.75" customHeight="1" x14ac:dyDescent="0.2">
      <c r="A1019" s="66" t="s">
        <v>643</v>
      </c>
      <c r="B1019" s="26" t="s">
        <v>549</v>
      </c>
      <c r="C1019" s="26" t="s">
        <v>422</v>
      </c>
      <c r="D1019" s="27" t="s">
        <v>583</v>
      </c>
      <c r="E1019" s="26"/>
      <c r="F1019" s="67">
        <f>F1020</f>
        <v>6091.8</v>
      </c>
    </row>
    <row r="1020" spans="1:6" s="23" customFormat="1" ht="81" hidden="1" customHeight="1" x14ac:dyDescent="0.2">
      <c r="A1020" s="66" t="s">
        <v>643</v>
      </c>
      <c r="B1020" s="26" t="s">
        <v>549</v>
      </c>
      <c r="C1020" s="26" t="s">
        <v>422</v>
      </c>
      <c r="D1020" s="27" t="s">
        <v>644</v>
      </c>
      <c r="E1020" s="26"/>
      <c r="F1020" s="67">
        <f>F1021</f>
        <v>6091.8</v>
      </c>
    </row>
    <row r="1021" spans="1:6" s="23" customFormat="1" ht="78.75" x14ac:dyDescent="0.2">
      <c r="A1021" s="66" t="s">
        <v>23</v>
      </c>
      <c r="B1021" s="26" t="s">
        <v>549</v>
      </c>
      <c r="C1021" s="26" t="s">
        <v>422</v>
      </c>
      <c r="D1021" s="27" t="s">
        <v>644</v>
      </c>
      <c r="E1021" s="26" t="s">
        <v>42</v>
      </c>
      <c r="F1021" s="67">
        <f>F1022</f>
        <v>6091.8</v>
      </c>
    </row>
    <row r="1022" spans="1:6" s="23" customFormat="1" x14ac:dyDescent="0.2">
      <c r="A1022" s="66" t="s">
        <v>137</v>
      </c>
      <c r="B1022" s="26" t="s">
        <v>549</v>
      </c>
      <c r="C1022" s="26" t="s">
        <v>422</v>
      </c>
      <c r="D1022" s="27" t="s">
        <v>644</v>
      </c>
      <c r="E1022" s="26" t="s">
        <v>138</v>
      </c>
      <c r="F1022" s="67">
        <v>6091.8</v>
      </c>
    </row>
    <row r="1023" spans="1:6" s="23" customFormat="1" ht="82.15" customHeight="1" x14ac:dyDescent="0.2">
      <c r="A1023" s="138" t="s">
        <v>572</v>
      </c>
      <c r="B1023" s="35" t="s">
        <v>549</v>
      </c>
      <c r="C1023" s="35" t="s">
        <v>422</v>
      </c>
      <c r="D1023" s="58" t="s">
        <v>573</v>
      </c>
      <c r="E1023" s="35"/>
      <c r="F1023" s="63">
        <f>F1024</f>
        <v>20.3</v>
      </c>
    </row>
    <row r="1024" spans="1:6" s="39" customFormat="1" ht="49.15" customHeight="1" x14ac:dyDescent="0.2">
      <c r="A1024" s="25" t="s">
        <v>574</v>
      </c>
      <c r="B1024" s="26" t="s">
        <v>549</v>
      </c>
      <c r="C1024" s="26" t="s">
        <v>422</v>
      </c>
      <c r="D1024" s="27" t="s">
        <v>575</v>
      </c>
      <c r="E1024" s="26"/>
      <c r="F1024" s="67">
        <f>F1025+F1027</f>
        <v>20.3</v>
      </c>
    </row>
    <row r="1025" spans="1:7" s="39" customFormat="1" ht="66" customHeight="1" x14ac:dyDescent="0.2">
      <c r="A1025" s="66" t="s">
        <v>23</v>
      </c>
      <c r="B1025" s="26" t="s">
        <v>549</v>
      </c>
      <c r="C1025" s="26" t="s">
        <v>422</v>
      </c>
      <c r="D1025" s="27" t="s">
        <v>575</v>
      </c>
      <c r="E1025" s="26" t="s">
        <v>42</v>
      </c>
      <c r="F1025" s="67">
        <f>F1026</f>
        <v>20.3</v>
      </c>
    </row>
    <row r="1026" spans="1:7" s="39" customFormat="1" x14ac:dyDescent="0.2">
      <c r="A1026" s="66" t="s">
        <v>137</v>
      </c>
      <c r="B1026" s="26" t="s">
        <v>549</v>
      </c>
      <c r="C1026" s="26" t="s">
        <v>422</v>
      </c>
      <c r="D1026" s="27" t="s">
        <v>575</v>
      </c>
      <c r="E1026" s="26" t="s">
        <v>138</v>
      </c>
      <c r="F1026" s="67">
        <v>20.3</v>
      </c>
    </row>
    <row r="1027" spans="1:7" s="39" customFormat="1" hidden="1" x14ac:dyDescent="0.2">
      <c r="A1027" s="66" t="s">
        <v>147</v>
      </c>
      <c r="B1027" s="26" t="s">
        <v>549</v>
      </c>
      <c r="C1027" s="26" t="s">
        <v>422</v>
      </c>
      <c r="D1027" s="27" t="s">
        <v>575</v>
      </c>
      <c r="E1027" s="26" t="s">
        <v>146</v>
      </c>
      <c r="F1027" s="67">
        <f>F1028</f>
        <v>0</v>
      </c>
    </row>
    <row r="1028" spans="1:7" s="39" customFormat="1" hidden="1" x14ac:dyDescent="0.2">
      <c r="A1028" s="66" t="s">
        <v>50</v>
      </c>
      <c r="B1028" s="26" t="s">
        <v>549</v>
      </c>
      <c r="C1028" s="26" t="s">
        <v>422</v>
      </c>
      <c r="D1028" s="27" t="s">
        <v>575</v>
      </c>
      <c r="E1028" s="26" t="s">
        <v>148</v>
      </c>
      <c r="F1028" s="67"/>
    </row>
    <row r="1029" spans="1:7" s="23" customFormat="1" x14ac:dyDescent="0.2">
      <c r="A1029" s="152" t="s">
        <v>421</v>
      </c>
      <c r="B1029" s="13" t="s">
        <v>549</v>
      </c>
      <c r="C1029" s="13" t="s">
        <v>422</v>
      </c>
      <c r="D1029" s="21" t="s">
        <v>423</v>
      </c>
      <c r="E1029" s="13"/>
      <c r="F1029" s="88">
        <f>F1030</f>
        <v>23074.74</v>
      </c>
    </row>
    <row r="1030" spans="1:7" s="23" customFormat="1" ht="31.5" x14ac:dyDescent="0.2">
      <c r="A1030" s="31" t="s">
        <v>133</v>
      </c>
      <c r="B1030" s="26" t="s">
        <v>549</v>
      </c>
      <c r="C1030" s="26" t="s">
        <v>422</v>
      </c>
      <c r="D1030" s="27" t="s">
        <v>424</v>
      </c>
      <c r="E1030" s="27"/>
      <c r="F1030" s="67">
        <f>F1031+F1033+F1035+F1037+F1039</f>
        <v>23074.74</v>
      </c>
    </row>
    <row r="1031" spans="1:7" s="23" customFormat="1" ht="64.900000000000006" customHeight="1" x14ac:dyDescent="0.2">
      <c r="A1031" s="66" t="s">
        <v>23</v>
      </c>
      <c r="B1031" s="26" t="s">
        <v>549</v>
      </c>
      <c r="C1031" s="26" t="s">
        <v>422</v>
      </c>
      <c r="D1031" s="27" t="s">
        <v>424</v>
      </c>
      <c r="E1031" s="27">
        <v>100</v>
      </c>
      <c r="F1031" s="67">
        <f>F1032</f>
        <v>14507.6</v>
      </c>
    </row>
    <row r="1032" spans="1:7" s="23" customFormat="1" x14ac:dyDescent="0.2">
      <c r="A1032" s="66" t="s">
        <v>137</v>
      </c>
      <c r="B1032" s="26" t="s">
        <v>549</v>
      </c>
      <c r="C1032" s="26" t="s">
        <v>422</v>
      </c>
      <c r="D1032" s="27" t="s">
        <v>424</v>
      </c>
      <c r="E1032" s="27">
        <v>110</v>
      </c>
      <c r="F1032" s="67">
        <f>13829.6+668+10</f>
        <v>14507.6</v>
      </c>
      <c r="G1032" s="23">
        <f>668+10</f>
        <v>678</v>
      </c>
    </row>
    <row r="1033" spans="1:7" s="23" customFormat="1" ht="31.5" x14ac:dyDescent="0.2">
      <c r="A1033" s="66" t="s">
        <v>25</v>
      </c>
      <c r="B1033" s="26" t="s">
        <v>549</v>
      </c>
      <c r="C1033" s="26" t="s">
        <v>422</v>
      </c>
      <c r="D1033" s="27" t="s">
        <v>424</v>
      </c>
      <c r="E1033" s="27">
        <v>200</v>
      </c>
      <c r="F1033" s="67">
        <f>F1034</f>
        <v>8037.4400000000005</v>
      </c>
    </row>
    <row r="1034" spans="1:7" s="23" customFormat="1" ht="31.5" x14ac:dyDescent="0.2">
      <c r="A1034" s="66" t="s">
        <v>26</v>
      </c>
      <c r="B1034" s="26" t="s">
        <v>549</v>
      </c>
      <c r="C1034" s="26" t="s">
        <v>422</v>
      </c>
      <c r="D1034" s="27" t="s">
        <v>424</v>
      </c>
      <c r="E1034" s="27">
        <v>240</v>
      </c>
      <c r="F1034" s="67">
        <f>7280.3+767.14-10</f>
        <v>8037.4400000000005</v>
      </c>
      <c r="G1034" s="23">
        <f>767.14-10</f>
        <v>757.14</v>
      </c>
    </row>
    <row r="1035" spans="1:7" s="23" customFormat="1" hidden="1" x14ac:dyDescent="0.2">
      <c r="A1035" s="66" t="s">
        <v>27</v>
      </c>
      <c r="B1035" s="26" t="s">
        <v>549</v>
      </c>
      <c r="C1035" s="26" t="s">
        <v>422</v>
      </c>
      <c r="D1035" s="27" t="s">
        <v>424</v>
      </c>
      <c r="E1035" s="27">
        <v>300</v>
      </c>
      <c r="F1035" s="67">
        <f>F1036</f>
        <v>0</v>
      </c>
    </row>
    <row r="1036" spans="1:7" s="23" customFormat="1" hidden="1" x14ac:dyDescent="0.2">
      <c r="A1036" s="66" t="s">
        <v>29</v>
      </c>
      <c r="B1036" s="26" t="s">
        <v>549</v>
      </c>
      <c r="C1036" s="26" t="s">
        <v>422</v>
      </c>
      <c r="D1036" s="27" t="s">
        <v>424</v>
      </c>
      <c r="E1036" s="27">
        <v>360</v>
      </c>
      <c r="F1036" s="67"/>
    </row>
    <row r="1037" spans="1:7" s="23" customFormat="1" ht="31.5" hidden="1" x14ac:dyDescent="0.2">
      <c r="A1037" s="65" t="s">
        <v>145</v>
      </c>
      <c r="B1037" s="26" t="s">
        <v>549</v>
      </c>
      <c r="C1037" s="26" t="s">
        <v>422</v>
      </c>
      <c r="D1037" s="27" t="s">
        <v>424</v>
      </c>
      <c r="E1037" s="27">
        <v>600</v>
      </c>
      <c r="F1037" s="67">
        <f>F1038</f>
        <v>0</v>
      </c>
    </row>
    <row r="1038" spans="1:7" s="23" customFormat="1" hidden="1" x14ac:dyDescent="0.2">
      <c r="A1038" s="65" t="s">
        <v>147</v>
      </c>
      <c r="B1038" s="26" t="s">
        <v>549</v>
      </c>
      <c r="C1038" s="26" t="s">
        <v>422</v>
      </c>
      <c r="D1038" s="27" t="s">
        <v>424</v>
      </c>
      <c r="E1038" s="27">
        <v>610</v>
      </c>
      <c r="F1038" s="67"/>
    </row>
    <row r="1039" spans="1:7" s="23" customFormat="1" x14ac:dyDescent="0.2">
      <c r="A1039" s="66" t="s">
        <v>50</v>
      </c>
      <c r="B1039" s="26" t="s">
        <v>549</v>
      </c>
      <c r="C1039" s="26" t="s">
        <v>422</v>
      </c>
      <c r="D1039" s="27" t="s">
        <v>424</v>
      </c>
      <c r="E1039" s="26" t="s">
        <v>180</v>
      </c>
      <c r="F1039" s="67">
        <f>F1040+F1041+F1042</f>
        <v>529.70000000000005</v>
      </c>
    </row>
    <row r="1040" spans="1:7" s="23" customFormat="1" hidden="1" x14ac:dyDescent="0.2">
      <c r="A1040" s="66" t="s">
        <v>51</v>
      </c>
      <c r="B1040" s="26" t="s">
        <v>549</v>
      </c>
      <c r="C1040" s="26" t="s">
        <v>422</v>
      </c>
      <c r="D1040" s="27" t="s">
        <v>424</v>
      </c>
      <c r="E1040" s="26" t="s">
        <v>630</v>
      </c>
      <c r="F1040" s="67"/>
    </row>
    <row r="1041" spans="1:6" s="23" customFormat="1" x14ac:dyDescent="0.2">
      <c r="A1041" s="66" t="s">
        <v>52</v>
      </c>
      <c r="B1041" s="26" t="s">
        <v>549</v>
      </c>
      <c r="C1041" s="26" t="s">
        <v>422</v>
      </c>
      <c r="D1041" s="27" t="s">
        <v>424</v>
      </c>
      <c r="E1041" s="26" t="s">
        <v>181</v>
      </c>
      <c r="F1041" s="67">
        <v>529.70000000000005</v>
      </c>
    </row>
    <row r="1042" spans="1:6" s="23" customFormat="1" ht="15.75" hidden="1" customHeight="1" x14ac:dyDescent="0.2">
      <c r="A1042" s="66" t="s">
        <v>53</v>
      </c>
      <c r="B1042" s="26" t="s">
        <v>549</v>
      </c>
      <c r="C1042" s="26" t="s">
        <v>422</v>
      </c>
      <c r="D1042" s="27" t="s">
        <v>424</v>
      </c>
      <c r="E1042" s="26" t="s">
        <v>256</v>
      </c>
      <c r="F1042" s="67">
        <f>10792.4-10792.4</f>
        <v>0</v>
      </c>
    </row>
    <row r="1043" spans="1:6" s="23" customFormat="1" ht="15.75" hidden="1" customHeight="1" x14ac:dyDescent="0.2">
      <c r="A1043" s="66" t="s">
        <v>50</v>
      </c>
      <c r="B1043" s="26" t="s">
        <v>549</v>
      </c>
      <c r="C1043" s="26" t="s">
        <v>422</v>
      </c>
      <c r="D1043" s="27" t="s">
        <v>645</v>
      </c>
      <c r="E1043" s="26" t="s">
        <v>180</v>
      </c>
      <c r="F1043" s="67">
        <f>F1044</f>
        <v>0</v>
      </c>
    </row>
    <row r="1044" spans="1:6" s="23" customFormat="1" hidden="1" x14ac:dyDescent="0.2">
      <c r="A1044" s="66" t="s">
        <v>53</v>
      </c>
      <c r="B1044" s="26" t="s">
        <v>549</v>
      </c>
      <c r="C1044" s="26" t="s">
        <v>422</v>
      </c>
      <c r="D1044" s="27" t="s">
        <v>645</v>
      </c>
      <c r="E1044" s="26" t="s">
        <v>256</v>
      </c>
      <c r="F1044" s="67">
        <f>3.8-3.8</f>
        <v>0</v>
      </c>
    </row>
    <row r="1045" spans="1:6" s="23" customFormat="1" x14ac:dyDescent="0.2">
      <c r="A1045" s="135" t="s">
        <v>182</v>
      </c>
      <c r="B1045" s="13" t="s">
        <v>549</v>
      </c>
      <c r="C1045" s="13" t="s">
        <v>422</v>
      </c>
      <c r="D1045" s="21" t="s">
        <v>183</v>
      </c>
      <c r="E1045" s="13"/>
      <c r="F1045" s="88">
        <f>F1046+F1055</f>
        <v>929.3</v>
      </c>
    </row>
    <row r="1046" spans="1:6" s="3" customFormat="1" ht="33.75" customHeight="1" x14ac:dyDescent="0.2">
      <c r="A1046" s="154" t="s">
        <v>417</v>
      </c>
      <c r="B1046" s="35" t="s">
        <v>549</v>
      </c>
      <c r="C1046" s="26" t="s">
        <v>422</v>
      </c>
      <c r="D1046" s="58" t="s">
        <v>579</v>
      </c>
      <c r="E1046" s="35"/>
      <c r="F1046" s="63">
        <f>F1047+F1049+F1051+F1053</f>
        <v>928.59999999999991</v>
      </c>
    </row>
    <row r="1047" spans="1:6" s="3" customFormat="1" ht="33.75" customHeight="1" x14ac:dyDescent="0.2">
      <c r="A1047" s="66" t="s">
        <v>23</v>
      </c>
      <c r="B1047" s="26" t="s">
        <v>549</v>
      </c>
      <c r="C1047" s="26" t="s">
        <v>422</v>
      </c>
      <c r="D1047" s="27" t="s">
        <v>579</v>
      </c>
      <c r="E1047" s="26" t="s">
        <v>42</v>
      </c>
      <c r="F1047" s="67">
        <f>F1048</f>
        <v>192.2</v>
      </c>
    </row>
    <row r="1048" spans="1:6" s="3" customFormat="1" ht="21" customHeight="1" x14ac:dyDescent="0.2">
      <c r="A1048" s="66" t="s">
        <v>137</v>
      </c>
      <c r="B1048" s="26" t="s">
        <v>549</v>
      </c>
      <c r="C1048" s="26" t="s">
        <v>422</v>
      </c>
      <c r="D1048" s="27" t="s">
        <v>579</v>
      </c>
      <c r="E1048" s="26" t="s">
        <v>138</v>
      </c>
      <c r="F1048" s="155">
        <v>192.2</v>
      </c>
    </row>
    <row r="1049" spans="1:6" s="3" customFormat="1" ht="31.5" x14ac:dyDescent="0.2">
      <c r="A1049" s="66" t="s">
        <v>25</v>
      </c>
      <c r="B1049" s="26" t="s">
        <v>549</v>
      </c>
      <c r="C1049" s="26" t="s">
        <v>422</v>
      </c>
      <c r="D1049" s="27" t="s">
        <v>579</v>
      </c>
      <c r="E1049" s="26" t="s">
        <v>35</v>
      </c>
      <c r="F1049" s="155">
        <f>F1050</f>
        <v>736.4</v>
      </c>
    </row>
    <row r="1050" spans="1:6" s="3" customFormat="1" ht="31.5" x14ac:dyDescent="0.2">
      <c r="A1050" s="66" t="s">
        <v>26</v>
      </c>
      <c r="B1050" s="26" t="s">
        <v>549</v>
      </c>
      <c r="C1050" s="26" t="s">
        <v>422</v>
      </c>
      <c r="D1050" s="27" t="s">
        <v>579</v>
      </c>
      <c r="E1050" s="26" t="s">
        <v>36</v>
      </c>
      <c r="F1050" s="155">
        <v>736.4</v>
      </c>
    </row>
    <row r="1051" spans="1:6" s="3" customFormat="1" hidden="1" x14ac:dyDescent="0.2">
      <c r="A1051" s="66" t="s">
        <v>27</v>
      </c>
      <c r="B1051" s="26" t="s">
        <v>549</v>
      </c>
      <c r="C1051" s="26" t="s">
        <v>422</v>
      </c>
      <c r="D1051" s="27" t="s">
        <v>579</v>
      </c>
      <c r="E1051" s="26" t="s">
        <v>153</v>
      </c>
      <c r="F1051" s="67">
        <f>F1052</f>
        <v>0</v>
      </c>
    </row>
    <row r="1052" spans="1:6" s="3" customFormat="1" hidden="1" x14ac:dyDescent="0.2">
      <c r="A1052" s="66" t="s">
        <v>29</v>
      </c>
      <c r="B1052" s="26" t="s">
        <v>549</v>
      </c>
      <c r="C1052" s="26" t="s">
        <v>422</v>
      </c>
      <c r="D1052" s="27" t="s">
        <v>579</v>
      </c>
      <c r="E1052" s="26" t="s">
        <v>154</v>
      </c>
      <c r="F1052" s="67"/>
    </row>
    <row r="1053" spans="1:6" s="69" customFormat="1" ht="15.6" hidden="1" customHeight="1" x14ac:dyDescent="0.2">
      <c r="A1053" s="66" t="s">
        <v>50</v>
      </c>
      <c r="B1053" s="26" t="s">
        <v>549</v>
      </c>
      <c r="C1053" s="26" t="s">
        <v>422</v>
      </c>
      <c r="D1053" s="27" t="s">
        <v>579</v>
      </c>
      <c r="E1053" s="26" t="s">
        <v>180</v>
      </c>
      <c r="F1053" s="67">
        <f>F1054</f>
        <v>0</v>
      </c>
    </row>
    <row r="1054" spans="1:6" s="69" customFormat="1" ht="15.6" hidden="1" customHeight="1" x14ac:dyDescent="0.2">
      <c r="A1054" s="66" t="s">
        <v>53</v>
      </c>
      <c r="B1054" s="26" t="s">
        <v>549</v>
      </c>
      <c r="C1054" s="26" t="s">
        <v>422</v>
      </c>
      <c r="D1054" s="27" t="s">
        <v>579</v>
      </c>
      <c r="E1054" s="26" t="s">
        <v>256</v>
      </c>
      <c r="F1054" s="67">
        <v>0</v>
      </c>
    </row>
    <row r="1055" spans="1:6" s="78" customFormat="1" ht="47.25" x14ac:dyDescent="0.2">
      <c r="A1055" s="79" t="s">
        <v>195</v>
      </c>
      <c r="B1055" s="74" t="s">
        <v>549</v>
      </c>
      <c r="C1055" s="74" t="s">
        <v>422</v>
      </c>
      <c r="D1055" s="74" t="s">
        <v>196</v>
      </c>
      <c r="E1055" s="75"/>
      <c r="F1055" s="129">
        <f>F1056</f>
        <v>0.7</v>
      </c>
    </row>
    <row r="1056" spans="1:6" s="69" customFormat="1" ht="31.5" x14ac:dyDescent="0.2">
      <c r="A1056" s="66" t="s">
        <v>25</v>
      </c>
      <c r="B1056" s="51" t="s">
        <v>549</v>
      </c>
      <c r="C1056" s="51" t="s">
        <v>422</v>
      </c>
      <c r="D1056" s="51" t="s">
        <v>196</v>
      </c>
      <c r="E1056" s="52">
        <v>200</v>
      </c>
      <c r="F1056" s="67">
        <f>F1057</f>
        <v>0.7</v>
      </c>
    </row>
    <row r="1057" spans="1:6" s="69" customFormat="1" ht="31.5" x14ac:dyDescent="0.2">
      <c r="A1057" s="66" t="s">
        <v>26</v>
      </c>
      <c r="B1057" s="51" t="s">
        <v>549</v>
      </c>
      <c r="C1057" s="51" t="s">
        <v>422</v>
      </c>
      <c r="D1057" s="51" t="s">
        <v>196</v>
      </c>
      <c r="E1057" s="52">
        <v>240</v>
      </c>
      <c r="F1057" s="67">
        <v>0.7</v>
      </c>
    </row>
    <row r="1058" spans="1:6" s="39" customFormat="1" x14ac:dyDescent="0.2">
      <c r="A1058" s="56" t="s">
        <v>124</v>
      </c>
      <c r="B1058" s="13" t="s">
        <v>549</v>
      </c>
      <c r="C1058" s="13" t="s">
        <v>422</v>
      </c>
      <c r="D1058" s="13" t="s">
        <v>125</v>
      </c>
      <c r="E1058" s="21"/>
      <c r="F1058" s="22">
        <f>F1059</f>
        <v>112</v>
      </c>
    </row>
    <row r="1059" spans="1:6" s="39" customFormat="1" ht="31.5" x14ac:dyDescent="0.2">
      <c r="A1059" s="38" t="s">
        <v>472</v>
      </c>
      <c r="B1059" s="26" t="s">
        <v>549</v>
      </c>
      <c r="C1059" s="26" t="s">
        <v>422</v>
      </c>
      <c r="D1059" s="26" t="s">
        <v>471</v>
      </c>
      <c r="E1059" s="27"/>
      <c r="F1059" s="24">
        <f>F1060</f>
        <v>112</v>
      </c>
    </row>
    <row r="1060" spans="1:6" s="39" customFormat="1" ht="39.75" customHeight="1" x14ac:dyDescent="0.2">
      <c r="A1060" s="38" t="s">
        <v>25</v>
      </c>
      <c r="B1060" s="26" t="s">
        <v>549</v>
      </c>
      <c r="C1060" s="26" t="s">
        <v>422</v>
      </c>
      <c r="D1060" s="26" t="s">
        <v>471</v>
      </c>
      <c r="E1060" s="27">
        <v>200</v>
      </c>
      <c r="F1060" s="24">
        <f>F1061</f>
        <v>112</v>
      </c>
    </row>
    <row r="1061" spans="1:6" s="39" customFormat="1" ht="31.5" x14ac:dyDescent="0.2">
      <c r="A1061" s="38" t="s">
        <v>26</v>
      </c>
      <c r="B1061" s="26" t="s">
        <v>549</v>
      </c>
      <c r="C1061" s="26" t="s">
        <v>422</v>
      </c>
      <c r="D1061" s="26" t="s">
        <v>471</v>
      </c>
      <c r="E1061" s="27">
        <v>240</v>
      </c>
      <c r="F1061" s="24">
        <v>112</v>
      </c>
    </row>
    <row r="1062" spans="1:6" s="23" customFormat="1" x14ac:dyDescent="0.2">
      <c r="A1062" s="28" t="s">
        <v>646</v>
      </c>
      <c r="B1062" s="29" t="s">
        <v>549</v>
      </c>
      <c r="C1062" s="29" t="s">
        <v>426</v>
      </c>
      <c r="D1062" s="29"/>
      <c r="E1062" s="36"/>
      <c r="F1062" s="30">
        <f>F1063+F1069+F1080</f>
        <v>2135.5</v>
      </c>
    </row>
    <row r="1063" spans="1:6" s="54" customFormat="1" ht="31.5" hidden="1" x14ac:dyDescent="0.2">
      <c r="A1063" s="68" t="s">
        <v>155</v>
      </c>
      <c r="B1063" s="45" t="s">
        <v>549</v>
      </c>
      <c r="C1063" s="45" t="s">
        <v>426</v>
      </c>
      <c r="D1063" s="46" t="s">
        <v>156</v>
      </c>
      <c r="E1063" s="45"/>
      <c r="F1063" s="87">
        <f>F1064</f>
        <v>0</v>
      </c>
    </row>
    <row r="1064" spans="1:6" s="54" customFormat="1" hidden="1" x14ac:dyDescent="0.2">
      <c r="A1064" s="77" t="s">
        <v>157</v>
      </c>
      <c r="B1064" s="51" t="s">
        <v>549</v>
      </c>
      <c r="C1064" s="51" t="s">
        <v>426</v>
      </c>
      <c r="D1064" s="52" t="s">
        <v>158</v>
      </c>
      <c r="E1064" s="51"/>
      <c r="F1064" s="107">
        <f>F1065</f>
        <v>0</v>
      </c>
    </row>
    <row r="1065" spans="1:6" s="54" customFormat="1" hidden="1" x14ac:dyDescent="0.2">
      <c r="A1065" s="77" t="s">
        <v>159</v>
      </c>
      <c r="B1065" s="51" t="s">
        <v>549</v>
      </c>
      <c r="C1065" s="51" t="s">
        <v>426</v>
      </c>
      <c r="D1065" s="52" t="s">
        <v>160</v>
      </c>
      <c r="E1065" s="51"/>
      <c r="F1065" s="107">
        <f>F1066</f>
        <v>0</v>
      </c>
    </row>
    <row r="1066" spans="1:6" s="54" customFormat="1" ht="31.5" hidden="1" x14ac:dyDescent="0.2">
      <c r="A1066" s="121" t="s">
        <v>647</v>
      </c>
      <c r="B1066" s="51" t="s">
        <v>549</v>
      </c>
      <c r="C1066" s="51" t="s">
        <v>426</v>
      </c>
      <c r="D1066" s="52" t="s">
        <v>648</v>
      </c>
      <c r="E1066" s="51"/>
      <c r="F1066" s="107">
        <f>F1067</f>
        <v>0</v>
      </c>
    </row>
    <row r="1067" spans="1:6" s="54" customFormat="1" hidden="1" x14ac:dyDescent="0.2">
      <c r="A1067" s="121" t="s">
        <v>27</v>
      </c>
      <c r="B1067" s="51" t="s">
        <v>549</v>
      </c>
      <c r="C1067" s="51" t="s">
        <v>426</v>
      </c>
      <c r="D1067" s="52" t="s">
        <v>648</v>
      </c>
      <c r="E1067" s="51" t="s">
        <v>153</v>
      </c>
      <c r="F1067" s="107">
        <f>F1068</f>
        <v>0</v>
      </c>
    </row>
    <row r="1068" spans="1:6" s="54" customFormat="1" hidden="1" x14ac:dyDescent="0.2">
      <c r="A1068" s="121" t="s">
        <v>29</v>
      </c>
      <c r="B1068" s="51" t="s">
        <v>549</v>
      </c>
      <c r="C1068" s="51" t="s">
        <v>426</v>
      </c>
      <c r="D1068" s="52" t="s">
        <v>648</v>
      </c>
      <c r="E1068" s="51" t="s">
        <v>154</v>
      </c>
      <c r="F1068" s="107"/>
    </row>
    <row r="1069" spans="1:6" s="23" customFormat="1" ht="15.75" customHeight="1" x14ac:dyDescent="0.2">
      <c r="A1069" s="12" t="s">
        <v>88</v>
      </c>
      <c r="B1069" s="13" t="s">
        <v>549</v>
      </c>
      <c r="C1069" s="13" t="s">
        <v>426</v>
      </c>
      <c r="D1069" s="21" t="s">
        <v>89</v>
      </c>
      <c r="E1069" s="21"/>
      <c r="F1069" s="88">
        <f>F1070</f>
        <v>1780.3</v>
      </c>
    </row>
    <row r="1070" spans="1:6" s="23" customFormat="1" ht="31.5" x14ac:dyDescent="0.2">
      <c r="A1070" s="31" t="s">
        <v>649</v>
      </c>
      <c r="B1070" s="26" t="s">
        <v>549</v>
      </c>
      <c r="C1070" s="26" t="s">
        <v>426</v>
      </c>
      <c r="D1070" s="27" t="s">
        <v>650</v>
      </c>
      <c r="E1070" s="27"/>
      <c r="F1070" s="67">
        <f>F1071</f>
        <v>1780.3</v>
      </c>
    </row>
    <row r="1071" spans="1:6" s="39" customFormat="1" ht="31.5" x14ac:dyDescent="0.2">
      <c r="A1071" s="31" t="s">
        <v>651</v>
      </c>
      <c r="B1071" s="26" t="s">
        <v>549</v>
      </c>
      <c r="C1071" s="26" t="s">
        <v>426</v>
      </c>
      <c r="D1071" s="27" t="s">
        <v>652</v>
      </c>
      <c r="E1071" s="27"/>
      <c r="F1071" s="67">
        <f>F1072</f>
        <v>1780.3</v>
      </c>
    </row>
    <row r="1072" spans="1:6" s="23" customFormat="1" ht="15.75" customHeight="1" x14ac:dyDescent="0.2">
      <c r="A1072" s="31" t="s">
        <v>653</v>
      </c>
      <c r="B1072" s="26" t="s">
        <v>549</v>
      </c>
      <c r="C1072" s="26" t="s">
        <v>426</v>
      </c>
      <c r="D1072" s="27" t="s">
        <v>654</v>
      </c>
      <c r="E1072" s="27"/>
      <c r="F1072" s="67">
        <f>F1073+F1075+F1078</f>
        <v>1780.3</v>
      </c>
    </row>
    <row r="1073" spans="1:6" s="23" customFormat="1" ht="15.75" customHeight="1" x14ac:dyDescent="0.2">
      <c r="A1073" s="66" t="s">
        <v>25</v>
      </c>
      <c r="B1073" s="26" t="s">
        <v>549</v>
      </c>
      <c r="C1073" s="26" t="s">
        <v>426</v>
      </c>
      <c r="D1073" s="27" t="s">
        <v>654</v>
      </c>
      <c r="E1073" s="27">
        <v>200</v>
      </c>
      <c r="F1073" s="67">
        <f>F1074</f>
        <v>992.8</v>
      </c>
    </row>
    <row r="1074" spans="1:6" s="23" customFormat="1" ht="15.75" customHeight="1" x14ac:dyDescent="0.2">
      <c r="A1074" s="66" t="s">
        <v>26</v>
      </c>
      <c r="B1074" s="26" t="s">
        <v>549</v>
      </c>
      <c r="C1074" s="26" t="s">
        <v>426</v>
      </c>
      <c r="D1074" s="27" t="s">
        <v>654</v>
      </c>
      <c r="E1074" s="27">
        <v>240</v>
      </c>
      <c r="F1074" s="67">
        <f>995.4-2.6</f>
        <v>992.8</v>
      </c>
    </row>
    <row r="1075" spans="1:6" s="23" customFormat="1" ht="15.75" customHeight="1" x14ac:dyDescent="0.2">
      <c r="A1075" s="66" t="s">
        <v>27</v>
      </c>
      <c r="B1075" s="26" t="s">
        <v>549</v>
      </c>
      <c r="C1075" s="26" t="s">
        <v>426</v>
      </c>
      <c r="D1075" s="27" t="s">
        <v>654</v>
      </c>
      <c r="E1075" s="27">
        <v>300</v>
      </c>
      <c r="F1075" s="67">
        <f>F1076+F1077</f>
        <v>787.5</v>
      </c>
    </row>
    <row r="1076" spans="1:6" s="23" customFormat="1" ht="31.5" x14ac:dyDescent="0.2">
      <c r="A1076" s="66" t="s">
        <v>169</v>
      </c>
      <c r="B1076" s="26" t="s">
        <v>549</v>
      </c>
      <c r="C1076" s="26" t="s">
        <v>426</v>
      </c>
      <c r="D1076" s="27" t="s">
        <v>654</v>
      </c>
      <c r="E1076" s="27">
        <v>320</v>
      </c>
      <c r="F1076" s="67">
        <f>524.7+262.8</f>
        <v>787.5</v>
      </c>
    </row>
    <row r="1077" spans="1:6" s="23" customFormat="1" ht="15.75" hidden="1" customHeight="1" x14ac:dyDescent="0.2">
      <c r="A1077" s="66" t="s">
        <v>29</v>
      </c>
      <c r="B1077" s="26" t="s">
        <v>549</v>
      </c>
      <c r="C1077" s="26" t="s">
        <v>426</v>
      </c>
      <c r="D1077" s="27" t="s">
        <v>654</v>
      </c>
      <c r="E1077" s="27">
        <v>360</v>
      </c>
      <c r="F1077" s="67">
        <f>70.3-70.3</f>
        <v>0</v>
      </c>
    </row>
    <row r="1078" spans="1:6" s="69" customFormat="1" hidden="1" x14ac:dyDescent="0.2">
      <c r="A1078" s="66" t="s">
        <v>50</v>
      </c>
      <c r="B1078" s="26" t="s">
        <v>549</v>
      </c>
      <c r="C1078" s="26" t="s">
        <v>426</v>
      </c>
      <c r="D1078" s="27" t="s">
        <v>654</v>
      </c>
      <c r="E1078" s="26" t="s">
        <v>180</v>
      </c>
      <c r="F1078" s="67">
        <f>F1079</f>
        <v>0</v>
      </c>
    </row>
    <row r="1079" spans="1:6" s="69" customFormat="1" hidden="1" x14ac:dyDescent="0.2">
      <c r="A1079" s="66" t="s">
        <v>53</v>
      </c>
      <c r="B1079" s="26" t="s">
        <v>549</v>
      </c>
      <c r="C1079" s="26" t="s">
        <v>426</v>
      </c>
      <c r="D1079" s="27" t="s">
        <v>654</v>
      </c>
      <c r="E1079" s="26" t="s">
        <v>256</v>
      </c>
      <c r="F1079" s="67">
        <f>320.5-130.6-189.9</f>
        <v>0</v>
      </c>
    </row>
    <row r="1080" spans="1:6" s="39" customFormat="1" x14ac:dyDescent="0.2">
      <c r="A1080" s="152" t="s">
        <v>182</v>
      </c>
      <c r="B1080" s="13" t="s">
        <v>549</v>
      </c>
      <c r="C1080" s="13" t="s">
        <v>426</v>
      </c>
      <c r="D1080" s="21" t="s">
        <v>183</v>
      </c>
      <c r="E1080" s="13"/>
      <c r="F1080" s="88">
        <f>F1081+F1090</f>
        <v>355.2</v>
      </c>
    </row>
    <row r="1081" spans="1:6" s="69" customFormat="1" ht="31.5" x14ac:dyDescent="0.2">
      <c r="A1081" s="154" t="s">
        <v>417</v>
      </c>
      <c r="B1081" s="35" t="s">
        <v>549</v>
      </c>
      <c r="C1081" s="35" t="s">
        <v>426</v>
      </c>
      <c r="D1081" s="58" t="s">
        <v>579</v>
      </c>
      <c r="E1081" s="26"/>
      <c r="F1081" s="67">
        <f>F1082</f>
        <v>337.2</v>
      </c>
    </row>
    <row r="1082" spans="1:6" s="7" customFormat="1" ht="31.5" x14ac:dyDescent="0.2">
      <c r="A1082" s="160" t="s">
        <v>632</v>
      </c>
      <c r="B1082" s="26" t="s">
        <v>549</v>
      </c>
      <c r="C1082" s="26" t="s">
        <v>426</v>
      </c>
      <c r="D1082" s="27" t="s">
        <v>633</v>
      </c>
      <c r="E1082" s="26"/>
      <c r="F1082" s="67">
        <f>F1083+F1085+F1088</f>
        <v>337.2</v>
      </c>
    </row>
    <row r="1083" spans="1:6" s="7" customFormat="1" ht="31.5" x14ac:dyDescent="0.2">
      <c r="A1083" s="66" t="s">
        <v>25</v>
      </c>
      <c r="B1083" s="26" t="s">
        <v>549</v>
      </c>
      <c r="C1083" s="26" t="s">
        <v>426</v>
      </c>
      <c r="D1083" s="27" t="s">
        <v>655</v>
      </c>
      <c r="E1083" s="27">
        <v>200</v>
      </c>
      <c r="F1083" s="67">
        <f>F1084</f>
        <v>104.9</v>
      </c>
    </row>
    <row r="1084" spans="1:6" s="7" customFormat="1" ht="31.5" x14ac:dyDescent="0.2">
      <c r="A1084" s="66" t="s">
        <v>26</v>
      </c>
      <c r="B1084" s="26" t="s">
        <v>549</v>
      </c>
      <c r="C1084" s="26" t="s">
        <v>426</v>
      </c>
      <c r="D1084" s="27" t="s">
        <v>655</v>
      </c>
      <c r="E1084" s="27">
        <v>240</v>
      </c>
      <c r="F1084" s="67">
        <v>104.9</v>
      </c>
    </row>
    <row r="1085" spans="1:6" s="7" customFormat="1" x14ac:dyDescent="0.2">
      <c r="A1085" s="66" t="s">
        <v>27</v>
      </c>
      <c r="B1085" s="26" t="s">
        <v>549</v>
      </c>
      <c r="C1085" s="26" t="s">
        <v>426</v>
      </c>
      <c r="D1085" s="27" t="s">
        <v>655</v>
      </c>
      <c r="E1085" s="27">
        <v>300</v>
      </c>
      <c r="F1085" s="67">
        <f>F1086+F1087</f>
        <v>232</v>
      </c>
    </row>
    <row r="1086" spans="1:6" s="7" customFormat="1" ht="31.5" x14ac:dyDescent="0.2">
      <c r="A1086" s="66" t="s">
        <v>169</v>
      </c>
      <c r="B1086" s="26" t="s">
        <v>549</v>
      </c>
      <c r="C1086" s="26" t="s">
        <v>426</v>
      </c>
      <c r="D1086" s="27" t="s">
        <v>655</v>
      </c>
      <c r="E1086" s="27">
        <v>320</v>
      </c>
      <c r="F1086" s="67">
        <v>232</v>
      </c>
    </row>
    <row r="1087" spans="1:6" s="7" customFormat="1" hidden="1" x14ac:dyDescent="0.2">
      <c r="A1087" s="66" t="s">
        <v>29</v>
      </c>
      <c r="B1087" s="26" t="s">
        <v>549</v>
      </c>
      <c r="C1087" s="26" t="s">
        <v>426</v>
      </c>
      <c r="D1087" s="27" t="s">
        <v>655</v>
      </c>
      <c r="E1087" s="27">
        <v>360</v>
      </c>
      <c r="F1087" s="67"/>
    </row>
    <row r="1088" spans="1:6" s="69" customFormat="1" x14ac:dyDescent="0.2">
      <c r="A1088" s="66" t="s">
        <v>50</v>
      </c>
      <c r="B1088" s="26" t="s">
        <v>549</v>
      </c>
      <c r="C1088" s="26" t="s">
        <v>426</v>
      </c>
      <c r="D1088" s="27" t="s">
        <v>655</v>
      </c>
      <c r="E1088" s="26" t="s">
        <v>180</v>
      </c>
      <c r="F1088" s="67">
        <f>F1089</f>
        <v>0.3</v>
      </c>
    </row>
    <row r="1089" spans="1:6" s="69" customFormat="1" x14ac:dyDescent="0.2">
      <c r="A1089" s="66" t="s">
        <v>53</v>
      </c>
      <c r="B1089" s="26" t="s">
        <v>549</v>
      </c>
      <c r="C1089" s="26" t="s">
        <v>426</v>
      </c>
      <c r="D1089" s="27" t="s">
        <v>655</v>
      </c>
      <c r="E1089" s="26" t="s">
        <v>256</v>
      </c>
      <c r="F1089" s="67">
        <v>0.3</v>
      </c>
    </row>
    <row r="1090" spans="1:6" s="69" customFormat="1" ht="47.25" x14ac:dyDescent="0.2">
      <c r="A1090" s="154" t="s">
        <v>427</v>
      </c>
      <c r="B1090" s="35" t="s">
        <v>549</v>
      </c>
      <c r="C1090" s="35" t="s">
        <v>426</v>
      </c>
      <c r="D1090" s="58" t="s">
        <v>428</v>
      </c>
      <c r="E1090" s="26"/>
      <c r="F1090" s="63">
        <f>F1091</f>
        <v>18</v>
      </c>
    </row>
    <row r="1091" spans="1:6" s="69" customFormat="1" x14ac:dyDescent="0.2">
      <c r="A1091" s="66" t="s">
        <v>50</v>
      </c>
      <c r="B1091" s="26" t="s">
        <v>549</v>
      </c>
      <c r="C1091" s="26" t="s">
        <v>426</v>
      </c>
      <c r="D1091" s="27" t="s">
        <v>428</v>
      </c>
      <c r="E1091" s="26" t="s">
        <v>180</v>
      </c>
      <c r="F1091" s="67">
        <f>F1092</f>
        <v>18</v>
      </c>
    </row>
    <row r="1092" spans="1:6" s="69" customFormat="1" x14ac:dyDescent="0.2">
      <c r="A1092" s="66" t="s">
        <v>53</v>
      </c>
      <c r="B1092" s="26" t="s">
        <v>549</v>
      </c>
      <c r="C1092" s="26" t="s">
        <v>426</v>
      </c>
      <c r="D1092" s="27" t="s">
        <v>428</v>
      </c>
      <c r="E1092" s="26" t="s">
        <v>256</v>
      </c>
      <c r="F1092" s="67">
        <v>18</v>
      </c>
    </row>
    <row r="1093" spans="1:6" s="3" customFormat="1" x14ac:dyDescent="0.2">
      <c r="A1093" s="28" t="s">
        <v>656</v>
      </c>
      <c r="B1093" s="29" t="s">
        <v>549</v>
      </c>
      <c r="C1093" s="29" t="s">
        <v>657</v>
      </c>
      <c r="D1093" s="29"/>
      <c r="E1093" s="36"/>
      <c r="F1093" s="30">
        <f>F1098+F1110</f>
        <v>6427.4000000000005</v>
      </c>
    </row>
    <row r="1094" spans="1:6" s="3" customFormat="1" ht="22.5" hidden="1" customHeight="1" x14ac:dyDescent="0.2">
      <c r="A1094" s="81" t="s">
        <v>30</v>
      </c>
      <c r="B1094" s="29" t="s">
        <v>549</v>
      </c>
      <c r="C1094" s="29" t="s">
        <v>657</v>
      </c>
      <c r="D1094" s="29" t="s">
        <v>31</v>
      </c>
      <c r="E1094" s="29"/>
      <c r="F1094" s="61">
        <f>F1095</f>
        <v>0</v>
      </c>
    </row>
    <row r="1095" spans="1:6" s="39" customFormat="1" ht="31.5" hidden="1" customHeight="1" x14ac:dyDescent="0.2">
      <c r="A1095" s="31" t="s">
        <v>259</v>
      </c>
      <c r="B1095" s="26" t="s">
        <v>549</v>
      </c>
      <c r="C1095" s="26" t="s">
        <v>657</v>
      </c>
      <c r="D1095" s="26" t="s">
        <v>34</v>
      </c>
      <c r="E1095" s="26"/>
      <c r="F1095" s="67">
        <f>F1096+F1097</f>
        <v>0</v>
      </c>
    </row>
    <row r="1096" spans="1:6" s="39" customFormat="1" ht="15.75" hidden="1" customHeight="1" x14ac:dyDescent="0.2">
      <c r="A1096" s="25" t="s">
        <v>658</v>
      </c>
      <c r="B1096" s="26" t="s">
        <v>549</v>
      </c>
      <c r="C1096" s="26" t="s">
        <v>657</v>
      </c>
      <c r="D1096" s="26" t="s">
        <v>659</v>
      </c>
      <c r="E1096" s="26" t="s">
        <v>660</v>
      </c>
      <c r="F1096" s="67"/>
    </row>
    <row r="1097" spans="1:6" s="3" customFormat="1" ht="17.25" hidden="1" customHeight="1" x14ac:dyDescent="0.2">
      <c r="A1097" s="66" t="s">
        <v>393</v>
      </c>
      <c r="B1097" s="26" t="s">
        <v>549</v>
      </c>
      <c r="C1097" s="26" t="s">
        <v>657</v>
      </c>
      <c r="D1097" s="26" t="s">
        <v>34</v>
      </c>
      <c r="E1097" s="26" t="s">
        <v>453</v>
      </c>
      <c r="F1097" s="67"/>
    </row>
    <row r="1098" spans="1:6" s="7" customFormat="1" ht="63" x14ac:dyDescent="0.2">
      <c r="A1098" s="65" t="s">
        <v>661</v>
      </c>
      <c r="B1098" s="26" t="s">
        <v>549</v>
      </c>
      <c r="C1098" s="26" t="s">
        <v>657</v>
      </c>
      <c r="D1098" s="26" t="s">
        <v>18</v>
      </c>
      <c r="E1098" s="27"/>
      <c r="F1098" s="67">
        <f>F1099</f>
        <v>6295.5000000000009</v>
      </c>
    </row>
    <row r="1099" spans="1:6" s="7" customFormat="1" x14ac:dyDescent="0.2">
      <c r="A1099" s="25" t="s">
        <v>21</v>
      </c>
      <c r="B1099" s="26" t="s">
        <v>549</v>
      </c>
      <c r="C1099" s="26" t="s">
        <v>657</v>
      </c>
      <c r="D1099" s="26" t="s">
        <v>22</v>
      </c>
      <c r="E1099" s="27"/>
      <c r="F1099" s="67">
        <f>F1100+F1103+F1105+F1108</f>
        <v>6295.5000000000009</v>
      </c>
    </row>
    <row r="1100" spans="1:6" s="3" customFormat="1" ht="35.25" customHeight="1" x14ac:dyDescent="0.2">
      <c r="A1100" s="66" t="s">
        <v>23</v>
      </c>
      <c r="B1100" s="26" t="s">
        <v>549</v>
      </c>
      <c r="C1100" s="26" t="s">
        <v>657</v>
      </c>
      <c r="D1100" s="27" t="s">
        <v>22</v>
      </c>
      <c r="E1100" s="26" t="s">
        <v>42</v>
      </c>
      <c r="F1100" s="67">
        <f>F1101+F1102</f>
        <v>5591.6</v>
      </c>
    </row>
    <row r="1101" spans="1:6" s="3" customFormat="1" hidden="1" x14ac:dyDescent="0.2">
      <c r="A1101" s="66" t="s">
        <v>137</v>
      </c>
      <c r="B1101" s="26" t="s">
        <v>549</v>
      </c>
      <c r="C1101" s="26" t="s">
        <v>657</v>
      </c>
      <c r="D1101" s="27" t="s">
        <v>47</v>
      </c>
      <c r="E1101" s="26" t="s">
        <v>138</v>
      </c>
      <c r="F1101" s="67"/>
    </row>
    <row r="1102" spans="1:6" s="3" customFormat="1" ht="31.5" customHeight="1" x14ac:dyDescent="0.2">
      <c r="A1102" s="38" t="s">
        <v>24</v>
      </c>
      <c r="B1102" s="26" t="s">
        <v>549</v>
      </c>
      <c r="C1102" s="26" t="s">
        <v>657</v>
      </c>
      <c r="D1102" s="27" t="s">
        <v>22</v>
      </c>
      <c r="E1102" s="26" t="s">
        <v>43</v>
      </c>
      <c r="F1102" s="67">
        <f>5691.6-100</f>
        <v>5591.6</v>
      </c>
    </row>
    <row r="1103" spans="1:6" s="3" customFormat="1" ht="31.5" x14ac:dyDescent="0.2">
      <c r="A1103" s="66" t="s">
        <v>25</v>
      </c>
      <c r="B1103" s="26" t="s">
        <v>549</v>
      </c>
      <c r="C1103" s="26" t="s">
        <v>657</v>
      </c>
      <c r="D1103" s="27" t="s">
        <v>22</v>
      </c>
      <c r="E1103" s="26" t="s">
        <v>35</v>
      </c>
      <c r="F1103" s="67">
        <f>F1104</f>
        <v>700.8</v>
      </c>
    </row>
    <row r="1104" spans="1:6" s="23" customFormat="1" ht="31.5" x14ac:dyDescent="0.2">
      <c r="A1104" s="66" t="s">
        <v>26</v>
      </c>
      <c r="B1104" s="26" t="s">
        <v>549</v>
      </c>
      <c r="C1104" s="26" t="s">
        <v>657</v>
      </c>
      <c r="D1104" s="27" t="s">
        <v>22</v>
      </c>
      <c r="E1104" s="26" t="s">
        <v>36</v>
      </c>
      <c r="F1104" s="67">
        <v>700.8</v>
      </c>
    </row>
    <row r="1105" spans="1:6" s="23" customFormat="1" hidden="1" x14ac:dyDescent="0.2">
      <c r="A1105" s="66" t="s">
        <v>27</v>
      </c>
      <c r="B1105" s="26" t="s">
        <v>549</v>
      </c>
      <c r="C1105" s="26" t="s">
        <v>657</v>
      </c>
      <c r="D1105" s="27" t="s">
        <v>22</v>
      </c>
      <c r="E1105" s="26" t="s">
        <v>153</v>
      </c>
      <c r="F1105" s="67">
        <f>F1106+F1107</f>
        <v>0</v>
      </c>
    </row>
    <row r="1106" spans="1:6" s="23" customFormat="1" ht="31.5" hidden="1" x14ac:dyDescent="0.2">
      <c r="A1106" s="66" t="s">
        <v>169</v>
      </c>
      <c r="B1106" s="26" t="s">
        <v>549</v>
      </c>
      <c r="C1106" s="26" t="s">
        <v>657</v>
      </c>
      <c r="D1106" s="27" t="s">
        <v>22</v>
      </c>
      <c r="E1106" s="26" t="s">
        <v>488</v>
      </c>
      <c r="F1106" s="67"/>
    </row>
    <row r="1107" spans="1:6" s="23" customFormat="1" hidden="1" x14ac:dyDescent="0.2">
      <c r="A1107" s="66" t="s">
        <v>29</v>
      </c>
      <c r="B1107" s="26" t="s">
        <v>549</v>
      </c>
      <c r="C1107" s="26" t="s">
        <v>657</v>
      </c>
      <c r="D1107" s="27" t="s">
        <v>22</v>
      </c>
      <c r="E1107" s="26" t="s">
        <v>154</v>
      </c>
      <c r="F1107" s="67">
        <f>37.5-37.5</f>
        <v>0</v>
      </c>
    </row>
    <row r="1108" spans="1:6" s="39" customFormat="1" x14ac:dyDescent="0.2">
      <c r="A1108" s="66" t="s">
        <v>50</v>
      </c>
      <c r="B1108" s="26" t="s">
        <v>549</v>
      </c>
      <c r="C1108" s="26" t="s">
        <v>657</v>
      </c>
      <c r="D1108" s="27" t="s">
        <v>22</v>
      </c>
      <c r="E1108" s="26" t="s">
        <v>180</v>
      </c>
      <c r="F1108" s="67">
        <f>F1109</f>
        <v>3.1</v>
      </c>
    </row>
    <row r="1109" spans="1:6" s="39" customFormat="1" x14ac:dyDescent="0.2">
      <c r="A1109" s="66" t="s">
        <v>52</v>
      </c>
      <c r="B1109" s="26" t="s">
        <v>549</v>
      </c>
      <c r="C1109" s="26" t="s">
        <v>657</v>
      </c>
      <c r="D1109" s="27" t="s">
        <v>22</v>
      </c>
      <c r="E1109" s="26" t="s">
        <v>181</v>
      </c>
      <c r="F1109" s="67">
        <v>3.1</v>
      </c>
    </row>
    <row r="1110" spans="1:6" s="39" customFormat="1" x14ac:dyDescent="0.2">
      <c r="A1110" s="152" t="s">
        <v>182</v>
      </c>
      <c r="B1110" s="13" t="s">
        <v>549</v>
      </c>
      <c r="C1110" s="13" t="s">
        <v>657</v>
      </c>
      <c r="D1110" s="21" t="s">
        <v>183</v>
      </c>
      <c r="E1110" s="13"/>
      <c r="F1110" s="88">
        <f>F1111+F1121</f>
        <v>131.89999999999998</v>
      </c>
    </row>
    <row r="1111" spans="1:6" s="69" customFormat="1" ht="31.5" x14ac:dyDescent="0.2">
      <c r="A1111" s="154" t="s">
        <v>417</v>
      </c>
      <c r="B1111" s="35" t="s">
        <v>549</v>
      </c>
      <c r="C1111" s="26" t="s">
        <v>657</v>
      </c>
      <c r="D1111" s="58" t="s">
        <v>579</v>
      </c>
      <c r="E1111" s="26"/>
      <c r="F1111" s="63">
        <f>F1112+F1114+F1116+F1119</f>
        <v>119.99999999999997</v>
      </c>
    </row>
    <row r="1112" spans="1:6" s="69" customFormat="1" ht="61.9" customHeight="1" x14ac:dyDescent="0.2">
      <c r="A1112" s="66" t="s">
        <v>23</v>
      </c>
      <c r="B1112" s="26" t="s">
        <v>549</v>
      </c>
      <c r="C1112" s="26" t="s">
        <v>657</v>
      </c>
      <c r="D1112" s="27" t="s">
        <v>579</v>
      </c>
      <c r="E1112" s="26" t="s">
        <v>42</v>
      </c>
      <c r="F1112" s="67">
        <f>F1113</f>
        <v>16.799999999999983</v>
      </c>
    </row>
    <row r="1113" spans="1:6" s="69" customFormat="1" x14ac:dyDescent="0.2">
      <c r="A1113" s="66" t="s">
        <v>137</v>
      </c>
      <c r="B1113" s="26" t="s">
        <v>549</v>
      </c>
      <c r="C1113" s="26" t="s">
        <v>657</v>
      </c>
      <c r="D1113" s="27" t="s">
        <v>579</v>
      </c>
      <c r="E1113" s="26" t="s">
        <v>138</v>
      </c>
      <c r="F1113" s="155">
        <f>134.7-117.9</f>
        <v>16.799999999999983</v>
      </c>
    </row>
    <row r="1114" spans="1:6" s="69" customFormat="1" ht="31.5" x14ac:dyDescent="0.2">
      <c r="A1114" s="66" t="s">
        <v>25</v>
      </c>
      <c r="B1114" s="26" t="s">
        <v>549</v>
      </c>
      <c r="C1114" s="26" t="s">
        <v>657</v>
      </c>
      <c r="D1114" s="27" t="s">
        <v>579</v>
      </c>
      <c r="E1114" s="26" t="s">
        <v>35</v>
      </c>
      <c r="F1114" s="67">
        <f>F1115</f>
        <v>68.8</v>
      </c>
    </row>
    <row r="1115" spans="1:6" s="69" customFormat="1" ht="31.5" x14ac:dyDescent="0.2">
      <c r="A1115" s="66" t="s">
        <v>26</v>
      </c>
      <c r="B1115" s="26" t="s">
        <v>549</v>
      </c>
      <c r="C1115" s="26" t="s">
        <v>657</v>
      </c>
      <c r="D1115" s="27" t="s">
        <v>579</v>
      </c>
      <c r="E1115" s="26" t="s">
        <v>36</v>
      </c>
      <c r="F1115" s="67">
        <v>68.8</v>
      </c>
    </row>
    <row r="1116" spans="1:6" s="69" customFormat="1" x14ac:dyDescent="0.2">
      <c r="A1116" s="66" t="s">
        <v>27</v>
      </c>
      <c r="B1116" s="26" t="s">
        <v>549</v>
      </c>
      <c r="C1116" s="26" t="s">
        <v>657</v>
      </c>
      <c r="D1116" s="27" t="s">
        <v>579</v>
      </c>
      <c r="E1116" s="26" t="s">
        <v>153</v>
      </c>
      <c r="F1116" s="67">
        <f>F1117</f>
        <v>34.4</v>
      </c>
    </row>
    <row r="1117" spans="1:6" s="69" customFormat="1" x14ac:dyDescent="0.2">
      <c r="A1117" s="66" t="s">
        <v>28</v>
      </c>
      <c r="B1117" s="26" t="s">
        <v>549</v>
      </c>
      <c r="C1117" s="26" t="s">
        <v>657</v>
      </c>
      <c r="D1117" s="27" t="s">
        <v>579</v>
      </c>
      <c r="E1117" s="26" t="s">
        <v>631</v>
      </c>
      <c r="F1117" s="67">
        <v>34.4</v>
      </c>
    </row>
    <row r="1118" spans="1:6" s="69" customFormat="1" hidden="1" x14ac:dyDescent="0.2">
      <c r="A1118" s="66" t="s">
        <v>29</v>
      </c>
      <c r="B1118" s="26" t="s">
        <v>549</v>
      </c>
      <c r="C1118" s="26" t="s">
        <v>657</v>
      </c>
      <c r="D1118" s="27" t="s">
        <v>579</v>
      </c>
      <c r="E1118" s="26" t="s">
        <v>154</v>
      </c>
      <c r="F1118" s="67"/>
    </row>
    <row r="1119" spans="1:6" s="69" customFormat="1" hidden="1" x14ac:dyDescent="0.2">
      <c r="A1119" s="66" t="s">
        <v>50</v>
      </c>
      <c r="B1119" s="26" t="s">
        <v>549</v>
      </c>
      <c r="C1119" s="26" t="s">
        <v>657</v>
      </c>
      <c r="D1119" s="27" t="s">
        <v>579</v>
      </c>
      <c r="E1119" s="26" t="s">
        <v>180</v>
      </c>
      <c r="F1119" s="67">
        <f>F1120</f>
        <v>0</v>
      </c>
    </row>
    <row r="1120" spans="1:6" s="69" customFormat="1" hidden="1" x14ac:dyDescent="0.2">
      <c r="A1120" s="66" t="s">
        <v>53</v>
      </c>
      <c r="B1120" s="26" t="s">
        <v>549</v>
      </c>
      <c r="C1120" s="26" t="s">
        <v>657</v>
      </c>
      <c r="D1120" s="27" t="s">
        <v>579</v>
      </c>
      <c r="E1120" s="26" t="s">
        <v>256</v>
      </c>
      <c r="F1120" s="67">
        <v>0</v>
      </c>
    </row>
    <row r="1121" spans="1:6" s="69" customFormat="1" ht="47.25" x14ac:dyDescent="0.2">
      <c r="A1121" s="161" t="s">
        <v>195</v>
      </c>
      <c r="B1121" s="35" t="s">
        <v>549</v>
      </c>
      <c r="C1121" s="35" t="s">
        <v>657</v>
      </c>
      <c r="D1121" s="35" t="s">
        <v>196</v>
      </c>
      <c r="E1121" s="58"/>
      <c r="F1121" s="37">
        <f>F1122</f>
        <v>11.9</v>
      </c>
    </row>
    <row r="1122" spans="1:6" s="69" customFormat="1" ht="31.5" x14ac:dyDescent="0.2">
      <c r="A1122" s="66" t="s">
        <v>25</v>
      </c>
      <c r="B1122" s="26" t="s">
        <v>549</v>
      </c>
      <c r="C1122" s="26" t="s">
        <v>657</v>
      </c>
      <c r="D1122" s="162" t="s">
        <v>196</v>
      </c>
      <c r="E1122" s="27">
        <v>200</v>
      </c>
      <c r="F1122" s="24">
        <f>F1123</f>
        <v>11.9</v>
      </c>
    </row>
    <row r="1123" spans="1:6" s="69" customFormat="1" ht="31.5" x14ac:dyDescent="0.2">
      <c r="A1123" s="66" t="s">
        <v>26</v>
      </c>
      <c r="B1123" s="26" t="s">
        <v>549</v>
      </c>
      <c r="C1123" s="26" t="s">
        <v>657</v>
      </c>
      <c r="D1123" s="162" t="s">
        <v>196</v>
      </c>
      <c r="E1123" s="27">
        <v>240</v>
      </c>
      <c r="F1123" s="24">
        <v>11.9</v>
      </c>
    </row>
    <row r="1124" spans="1:6" s="39" customFormat="1" x14ac:dyDescent="0.2">
      <c r="A1124" s="56" t="s">
        <v>504</v>
      </c>
      <c r="B1124" s="13" t="s">
        <v>549</v>
      </c>
      <c r="C1124" s="13" t="s">
        <v>505</v>
      </c>
      <c r="D1124" s="13"/>
      <c r="E1124" s="21"/>
      <c r="F1124" s="22">
        <f>F1125+F1141</f>
        <v>974.53</v>
      </c>
    </row>
    <row r="1125" spans="1:6" s="3" customFormat="1" x14ac:dyDescent="0.2">
      <c r="A1125" s="28" t="s">
        <v>525</v>
      </c>
      <c r="B1125" s="29" t="s">
        <v>549</v>
      </c>
      <c r="C1125" s="29" t="s">
        <v>526</v>
      </c>
      <c r="D1125" s="29"/>
      <c r="E1125" s="36"/>
      <c r="F1125" s="30">
        <f>F1126+F1138+F1132</f>
        <v>820</v>
      </c>
    </row>
    <row r="1126" spans="1:6" s="49" customFormat="1" ht="47.25" x14ac:dyDescent="0.2">
      <c r="A1126" s="68" t="s">
        <v>516</v>
      </c>
      <c r="B1126" s="45" t="s">
        <v>549</v>
      </c>
      <c r="C1126" s="45" t="s">
        <v>526</v>
      </c>
      <c r="D1126" s="46" t="s">
        <v>517</v>
      </c>
      <c r="E1126" s="51"/>
      <c r="F1126" s="96">
        <f>F1127</f>
        <v>600</v>
      </c>
    </row>
    <row r="1127" spans="1:6" s="3" customFormat="1" ht="31.5" x14ac:dyDescent="0.2">
      <c r="A1127" s="25" t="s">
        <v>518</v>
      </c>
      <c r="B1127" s="26" t="s">
        <v>549</v>
      </c>
      <c r="C1127" s="26" t="s">
        <v>526</v>
      </c>
      <c r="D1127" s="27" t="s">
        <v>519</v>
      </c>
      <c r="E1127" s="26"/>
      <c r="F1127" s="64">
        <f>F1128</f>
        <v>600</v>
      </c>
    </row>
    <row r="1128" spans="1:6" s="3" customFormat="1" ht="47.25" x14ac:dyDescent="0.2">
      <c r="A1128" s="25" t="s">
        <v>520</v>
      </c>
      <c r="B1128" s="26" t="s">
        <v>549</v>
      </c>
      <c r="C1128" s="26" t="s">
        <v>526</v>
      </c>
      <c r="D1128" s="27" t="s">
        <v>521</v>
      </c>
      <c r="E1128" s="26"/>
      <c r="F1128" s="64">
        <f>F1129</f>
        <v>600</v>
      </c>
    </row>
    <row r="1129" spans="1:6" s="3" customFormat="1" ht="97.15" customHeight="1" x14ac:dyDescent="0.2">
      <c r="A1129" s="141" t="s">
        <v>529</v>
      </c>
      <c r="B1129" s="26" t="s">
        <v>549</v>
      </c>
      <c r="C1129" s="26" t="s">
        <v>526</v>
      </c>
      <c r="D1129" s="27" t="s">
        <v>530</v>
      </c>
      <c r="E1129" s="26"/>
      <c r="F1129" s="24">
        <f>F1130</f>
        <v>600</v>
      </c>
    </row>
    <row r="1130" spans="1:6" s="3" customFormat="1" ht="31.5" x14ac:dyDescent="0.2">
      <c r="A1130" s="38" t="s">
        <v>25</v>
      </c>
      <c r="B1130" s="26" t="s">
        <v>549</v>
      </c>
      <c r="C1130" s="26" t="s">
        <v>526</v>
      </c>
      <c r="D1130" s="27" t="s">
        <v>530</v>
      </c>
      <c r="E1130" s="26" t="s">
        <v>35</v>
      </c>
      <c r="F1130" s="64">
        <f>F1131</f>
        <v>600</v>
      </c>
    </row>
    <row r="1131" spans="1:6" s="3" customFormat="1" ht="31.5" x14ac:dyDescent="0.2">
      <c r="A1131" s="38" t="s">
        <v>26</v>
      </c>
      <c r="B1131" s="26" t="s">
        <v>549</v>
      </c>
      <c r="C1131" s="26" t="s">
        <v>526</v>
      </c>
      <c r="D1131" s="27" t="s">
        <v>530</v>
      </c>
      <c r="E1131" s="26" t="s">
        <v>36</v>
      </c>
      <c r="F1131" s="64">
        <v>600</v>
      </c>
    </row>
    <row r="1132" spans="1:6" s="3" customFormat="1" x14ac:dyDescent="0.2">
      <c r="A1132" s="65" t="s">
        <v>662</v>
      </c>
      <c r="B1132" s="26" t="s">
        <v>549</v>
      </c>
      <c r="C1132" s="26" t="s">
        <v>526</v>
      </c>
      <c r="D1132" s="27" t="s">
        <v>532</v>
      </c>
      <c r="E1132" s="26"/>
      <c r="F1132" s="24">
        <f>F1136</f>
        <v>160</v>
      </c>
    </row>
    <row r="1133" spans="1:6" s="3" customFormat="1" ht="47.25" hidden="1" x14ac:dyDescent="0.2">
      <c r="A1133" s="65" t="s">
        <v>533</v>
      </c>
      <c r="B1133" s="26" t="s">
        <v>8</v>
      </c>
      <c r="C1133" s="26" t="s">
        <v>526</v>
      </c>
      <c r="D1133" s="27" t="s">
        <v>534</v>
      </c>
      <c r="E1133" s="26"/>
      <c r="F1133" s="24">
        <f>F1134</f>
        <v>0</v>
      </c>
    </row>
    <row r="1134" spans="1:6" s="3" customFormat="1" ht="31.5" hidden="1" x14ac:dyDescent="0.2">
      <c r="A1134" s="65" t="s">
        <v>145</v>
      </c>
      <c r="B1134" s="26" t="s">
        <v>8</v>
      </c>
      <c r="C1134" s="26" t="s">
        <v>526</v>
      </c>
      <c r="D1134" s="27" t="s">
        <v>534</v>
      </c>
      <c r="E1134" s="26" t="s">
        <v>146</v>
      </c>
      <c r="F1134" s="24">
        <f>F1135</f>
        <v>0</v>
      </c>
    </row>
    <row r="1135" spans="1:6" s="3" customFormat="1" ht="15.75" hidden="1" customHeight="1" x14ac:dyDescent="0.2">
      <c r="A1135" s="65" t="s">
        <v>176</v>
      </c>
      <c r="B1135" s="26" t="s">
        <v>8</v>
      </c>
      <c r="C1135" s="26" t="s">
        <v>526</v>
      </c>
      <c r="D1135" s="27" t="s">
        <v>534</v>
      </c>
      <c r="E1135" s="26" t="s">
        <v>177</v>
      </c>
      <c r="F1135" s="24">
        <v>0</v>
      </c>
    </row>
    <row r="1136" spans="1:6" s="3" customFormat="1" ht="31.5" x14ac:dyDescent="0.2">
      <c r="A1136" s="38" t="s">
        <v>25</v>
      </c>
      <c r="B1136" s="26" t="s">
        <v>549</v>
      </c>
      <c r="C1136" s="26" t="s">
        <v>526</v>
      </c>
      <c r="D1136" s="27" t="s">
        <v>532</v>
      </c>
      <c r="E1136" s="26" t="s">
        <v>35</v>
      </c>
      <c r="F1136" s="24">
        <f>F1137</f>
        <v>160</v>
      </c>
    </row>
    <row r="1137" spans="1:6" s="3" customFormat="1" ht="31.5" x14ac:dyDescent="0.2">
      <c r="A1137" s="38" t="s">
        <v>26</v>
      </c>
      <c r="B1137" s="26" t="s">
        <v>549</v>
      </c>
      <c r="C1137" s="26" t="s">
        <v>526</v>
      </c>
      <c r="D1137" s="27" t="s">
        <v>532</v>
      </c>
      <c r="E1137" s="26" t="s">
        <v>36</v>
      </c>
      <c r="F1137" s="24">
        <v>160</v>
      </c>
    </row>
    <row r="1138" spans="1:6" s="3" customFormat="1" ht="47.25" x14ac:dyDescent="0.2">
      <c r="A1138" s="65" t="s">
        <v>535</v>
      </c>
      <c r="B1138" s="26" t="s">
        <v>549</v>
      </c>
      <c r="C1138" s="26" t="s">
        <v>526</v>
      </c>
      <c r="D1138" s="27" t="s">
        <v>536</v>
      </c>
      <c r="E1138" s="26"/>
      <c r="F1138" s="24">
        <f>F1139</f>
        <v>60</v>
      </c>
    </row>
    <row r="1139" spans="1:6" s="3" customFormat="1" ht="15.75" customHeight="1" x14ac:dyDescent="0.2">
      <c r="A1139" s="38" t="s">
        <v>25</v>
      </c>
      <c r="B1139" s="26" t="s">
        <v>549</v>
      </c>
      <c r="C1139" s="26" t="s">
        <v>526</v>
      </c>
      <c r="D1139" s="27" t="s">
        <v>536</v>
      </c>
      <c r="E1139" s="26" t="s">
        <v>35</v>
      </c>
      <c r="F1139" s="24">
        <f>F1140</f>
        <v>60</v>
      </c>
    </row>
    <row r="1140" spans="1:6" s="3" customFormat="1" ht="31.5" x14ac:dyDescent="0.2">
      <c r="A1140" s="38" t="s">
        <v>26</v>
      </c>
      <c r="B1140" s="26" t="s">
        <v>549</v>
      </c>
      <c r="C1140" s="26" t="s">
        <v>526</v>
      </c>
      <c r="D1140" s="27" t="s">
        <v>536</v>
      </c>
      <c r="E1140" s="26" t="s">
        <v>36</v>
      </c>
      <c r="F1140" s="24">
        <v>60</v>
      </c>
    </row>
    <row r="1141" spans="1:6" s="69" customFormat="1" x14ac:dyDescent="0.2">
      <c r="A1141" s="118" t="s">
        <v>538</v>
      </c>
      <c r="B1141" s="91" t="s">
        <v>549</v>
      </c>
      <c r="C1141" s="91" t="s">
        <v>539</v>
      </c>
      <c r="D1141" s="91"/>
      <c r="E1141" s="27"/>
      <c r="F1141" s="30">
        <f>F1142+F1154</f>
        <v>154.53</v>
      </c>
    </row>
    <row r="1142" spans="1:6" s="78" customFormat="1" ht="47.25" x14ac:dyDescent="0.2">
      <c r="A1142" s="68" t="s">
        <v>516</v>
      </c>
      <c r="B1142" s="45" t="s">
        <v>549</v>
      </c>
      <c r="C1142" s="45" t="s">
        <v>539</v>
      </c>
      <c r="D1142" s="46" t="s">
        <v>517</v>
      </c>
      <c r="E1142" s="45"/>
      <c r="F1142" s="87">
        <f>F1143</f>
        <v>146.80000000000001</v>
      </c>
    </row>
    <row r="1143" spans="1:6" s="78" customFormat="1" ht="31.5" x14ac:dyDescent="0.2">
      <c r="A1143" s="77" t="s">
        <v>540</v>
      </c>
      <c r="B1143" s="51" t="s">
        <v>549</v>
      </c>
      <c r="C1143" s="51" t="s">
        <v>539</v>
      </c>
      <c r="D1143" s="52" t="s">
        <v>541</v>
      </c>
      <c r="E1143" s="51"/>
      <c r="F1143" s="107">
        <f>F1144</f>
        <v>146.80000000000001</v>
      </c>
    </row>
    <row r="1144" spans="1:6" s="78" customFormat="1" ht="63" x14ac:dyDescent="0.2">
      <c r="A1144" s="77" t="s">
        <v>542</v>
      </c>
      <c r="B1144" s="51" t="s">
        <v>549</v>
      </c>
      <c r="C1144" s="51" t="s">
        <v>539</v>
      </c>
      <c r="D1144" s="52" t="s">
        <v>543</v>
      </c>
      <c r="E1144" s="51"/>
      <c r="F1144" s="107">
        <f>F1145</f>
        <v>146.80000000000001</v>
      </c>
    </row>
    <row r="1145" spans="1:6" s="78" customFormat="1" ht="173.25" x14ac:dyDescent="0.2">
      <c r="A1145" s="139" t="s">
        <v>544</v>
      </c>
      <c r="B1145" s="51" t="s">
        <v>549</v>
      </c>
      <c r="C1145" s="51" t="s">
        <v>539</v>
      </c>
      <c r="D1145" s="52" t="s">
        <v>545</v>
      </c>
      <c r="E1145" s="51"/>
      <c r="F1145" s="107">
        <f>F1146+F1148+F1150+F1009+F1152</f>
        <v>146.80000000000001</v>
      </c>
    </row>
    <row r="1146" spans="1:6" s="78" customFormat="1" ht="63" customHeight="1" x14ac:dyDescent="0.2">
      <c r="A1146" s="121" t="s">
        <v>23</v>
      </c>
      <c r="B1146" s="51" t="s">
        <v>549</v>
      </c>
      <c r="C1146" s="51" t="s">
        <v>539</v>
      </c>
      <c r="D1146" s="52" t="s">
        <v>545</v>
      </c>
      <c r="E1146" s="51" t="s">
        <v>42</v>
      </c>
      <c r="F1146" s="107">
        <f>F1147</f>
        <v>106.8</v>
      </c>
    </row>
    <row r="1147" spans="1:6" s="78" customFormat="1" x14ac:dyDescent="0.2">
      <c r="A1147" s="121" t="s">
        <v>137</v>
      </c>
      <c r="B1147" s="51" t="s">
        <v>549</v>
      </c>
      <c r="C1147" s="51" t="s">
        <v>539</v>
      </c>
      <c r="D1147" s="52" t="s">
        <v>545</v>
      </c>
      <c r="E1147" s="51" t="s">
        <v>138</v>
      </c>
      <c r="F1147" s="107">
        <f>15-15+15.6+91.2</f>
        <v>106.8</v>
      </c>
    </row>
    <row r="1148" spans="1:6" s="78" customFormat="1" ht="31.5" x14ac:dyDescent="0.2">
      <c r="A1148" s="121" t="s">
        <v>25</v>
      </c>
      <c r="B1148" s="51" t="s">
        <v>549</v>
      </c>
      <c r="C1148" s="51" t="s">
        <v>539</v>
      </c>
      <c r="D1148" s="52" t="s">
        <v>545</v>
      </c>
      <c r="E1148" s="51" t="s">
        <v>35</v>
      </c>
      <c r="F1148" s="107">
        <f>F1149</f>
        <v>40</v>
      </c>
    </row>
    <row r="1149" spans="1:6" s="78" customFormat="1" ht="31.5" x14ac:dyDescent="0.2">
      <c r="A1149" s="121" t="s">
        <v>26</v>
      </c>
      <c r="B1149" s="51" t="s">
        <v>549</v>
      </c>
      <c r="C1149" s="51" t="s">
        <v>539</v>
      </c>
      <c r="D1149" s="52" t="s">
        <v>545</v>
      </c>
      <c r="E1149" s="51" t="s">
        <v>36</v>
      </c>
      <c r="F1149" s="107">
        <v>40</v>
      </c>
    </row>
    <row r="1150" spans="1:6" s="78" customFormat="1" hidden="1" x14ac:dyDescent="0.2">
      <c r="A1150" s="121" t="s">
        <v>27</v>
      </c>
      <c r="B1150" s="51" t="s">
        <v>549</v>
      </c>
      <c r="C1150" s="51" t="s">
        <v>539</v>
      </c>
      <c r="D1150" s="52" t="s">
        <v>545</v>
      </c>
      <c r="E1150" s="51" t="s">
        <v>153</v>
      </c>
      <c r="F1150" s="107">
        <f>F1151</f>
        <v>0</v>
      </c>
    </row>
    <row r="1151" spans="1:6" s="78" customFormat="1" hidden="1" x14ac:dyDescent="0.2">
      <c r="A1151" s="121" t="s">
        <v>29</v>
      </c>
      <c r="B1151" s="51" t="s">
        <v>549</v>
      </c>
      <c r="C1151" s="51" t="s">
        <v>539</v>
      </c>
      <c r="D1151" s="52" t="s">
        <v>545</v>
      </c>
      <c r="E1151" s="51" t="s">
        <v>154</v>
      </c>
      <c r="F1151" s="107">
        <f>47.3-47.3</f>
        <v>0</v>
      </c>
    </row>
    <row r="1152" spans="1:6" s="78" customFormat="1" hidden="1" x14ac:dyDescent="0.2">
      <c r="A1152" s="66" t="s">
        <v>50</v>
      </c>
      <c r="B1152" s="51" t="s">
        <v>549</v>
      </c>
      <c r="C1152" s="51" t="s">
        <v>539</v>
      </c>
      <c r="D1152" s="52" t="s">
        <v>545</v>
      </c>
      <c r="E1152" s="26" t="s">
        <v>180</v>
      </c>
      <c r="F1152" s="107">
        <f>F1153</f>
        <v>0</v>
      </c>
    </row>
    <row r="1153" spans="1:6" s="78" customFormat="1" hidden="1" x14ac:dyDescent="0.2">
      <c r="A1153" s="66" t="s">
        <v>53</v>
      </c>
      <c r="B1153" s="51" t="s">
        <v>549</v>
      </c>
      <c r="C1153" s="51" t="s">
        <v>539</v>
      </c>
      <c r="D1153" s="52" t="s">
        <v>545</v>
      </c>
      <c r="E1153" s="26" t="s">
        <v>256</v>
      </c>
      <c r="F1153" s="107">
        <f>34.5-34.5</f>
        <v>0</v>
      </c>
    </row>
    <row r="1154" spans="1:6" s="48" customFormat="1" ht="49.9" customHeight="1" x14ac:dyDescent="0.2">
      <c r="A1154" s="121" t="s">
        <v>546</v>
      </c>
      <c r="B1154" s="51" t="s">
        <v>549</v>
      </c>
      <c r="C1154" s="51" t="s">
        <v>539</v>
      </c>
      <c r="D1154" s="52" t="s">
        <v>645</v>
      </c>
      <c r="E1154" s="51"/>
      <c r="F1154" s="107">
        <f>F1155+F1157+F1159+F1043+F1161</f>
        <v>7.73</v>
      </c>
    </row>
    <row r="1155" spans="1:6" s="48" customFormat="1" ht="67.150000000000006" customHeight="1" x14ac:dyDescent="0.2">
      <c r="A1155" s="121" t="s">
        <v>23</v>
      </c>
      <c r="B1155" s="51" t="s">
        <v>549</v>
      </c>
      <c r="C1155" s="51" t="s">
        <v>539</v>
      </c>
      <c r="D1155" s="52" t="s">
        <v>645</v>
      </c>
      <c r="E1155" s="51" t="s">
        <v>42</v>
      </c>
      <c r="F1155" s="107">
        <f>F1156</f>
        <v>4.7</v>
      </c>
    </row>
    <row r="1156" spans="1:6" s="48" customFormat="1" x14ac:dyDescent="0.2">
      <c r="A1156" s="121" t="s">
        <v>137</v>
      </c>
      <c r="B1156" s="51" t="s">
        <v>549</v>
      </c>
      <c r="C1156" s="51" t="s">
        <v>539</v>
      </c>
      <c r="D1156" s="52" t="s">
        <v>645</v>
      </c>
      <c r="E1156" s="51" t="s">
        <v>138</v>
      </c>
      <c r="F1156" s="107">
        <v>4.7</v>
      </c>
    </row>
    <row r="1157" spans="1:6" s="48" customFormat="1" ht="31.5" x14ac:dyDescent="0.2">
      <c r="A1157" s="121" t="s">
        <v>25</v>
      </c>
      <c r="B1157" s="51" t="s">
        <v>549</v>
      </c>
      <c r="C1157" s="51" t="s">
        <v>539</v>
      </c>
      <c r="D1157" s="52" t="s">
        <v>645</v>
      </c>
      <c r="E1157" s="51" t="s">
        <v>35</v>
      </c>
      <c r="F1157" s="107">
        <f>F1158</f>
        <v>3</v>
      </c>
    </row>
    <row r="1158" spans="1:6" s="48" customFormat="1" ht="31.5" x14ac:dyDescent="0.2">
      <c r="A1158" s="121" t="s">
        <v>26</v>
      </c>
      <c r="B1158" s="51" t="s">
        <v>549</v>
      </c>
      <c r="C1158" s="51" t="s">
        <v>539</v>
      </c>
      <c r="D1158" s="52" t="s">
        <v>645</v>
      </c>
      <c r="E1158" s="51" t="s">
        <v>36</v>
      </c>
      <c r="F1158" s="107">
        <v>3</v>
      </c>
    </row>
    <row r="1159" spans="1:6" s="54" customFormat="1" hidden="1" x14ac:dyDescent="0.2">
      <c r="A1159" s="121" t="s">
        <v>27</v>
      </c>
      <c r="B1159" s="51" t="s">
        <v>549</v>
      </c>
      <c r="C1159" s="51" t="s">
        <v>539</v>
      </c>
      <c r="D1159" s="52" t="s">
        <v>645</v>
      </c>
      <c r="E1159" s="51" t="s">
        <v>153</v>
      </c>
      <c r="F1159" s="107">
        <f>F1160</f>
        <v>3.0000000000000249E-2</v>
      </c>
    </row>
    <row r="1160" spans="1:6" s="54" customFormat="1" hidden="1" x14ac:dyDescent="0.2">
      <c r="A1160" s="121" t="s">
        <v>29</v>
      </c>
      <c r="B1160" s="51" t="s">
        <v>549</v>
      </c>
      <c r="C1160" s="51" t="s">
        <v>539</v>
      </c>
      <c r="D1160" s="52" t="s">
        <v>645</v>
      </c>
      <c r="E1160" s="51" t="s">
        <v>154</v>
      </c>
      <c r="F1160" s="107">
        <f>3.3+1.83-5.1</f>
        <v>3.0000000000000249E-2</v>
      </c>
    </row>
    <row r="1161" spans="1:6" s="54" customFormat="1" hidden="1" x14ac:dyDescent="0.2">
      <c r="A1161" s="66" t="s">
        <v>50</v>
      </c>
      <c r="B1161" s="51" t="s">
        <v>549</v>
      </c>
      <c r="C1161" s="51" t="s">
        <v>539</v>
      </c>
      <c r="D1161" s="52" t="s">
        <v>645</v>
      </c>
      <c r="E1161" s="26" t="s">
        <v>180</v>
      </c>
      <c r="F1161" s="107">
        <f>F1162</f>
        <v>0</v>
      </c>
    </row>
    <row r="1162" spans="1:6" s="54" customFormat="1" hidden="1" x14ac:dyDescent="0.2">
      <c r="A1162" s="66" t="s">
        <v>53</v>
      </c>
      <c r="B1162" s="51" t="s">
        <v>549</v>
      </c>
      <c r="C1162" s="51" t="s">
        <v>539</v>
      </c>
      <c r="D1162" s="52" t="s">
        <v>645</v>
      </c>
      <c r="E1162" s="26" t="s">
        <v>256</v>
      </c>
      <c r="F1162" s="107">
        <v>0</v>
      </c>
    </row>
    <row r="1163" spans="1:6" s="19" customFormat="1" ht="31.5" hidden="1" customHeight="1" x14ac:dyDescent="0.2">
      <c r="A1163" s="142" t="s">
        <v>663</v>
      </c>
      <c r="B1163" s="16">
        <v>907</v>
      </c>
      <c r="C1163" s="143"/>
      <c r="D1163" s="143"/>
      <c r="E1163" s="143"/>
      <c r="F1163" s="17">
        <f>F1164</f>
        <v>0</v>
      </c>
    </row>
    <row r="1164" spans="1:6" s="3" customFormat="1" ht="15.75" hidden="1" customHeight="1" x14ac:dyDescent="0.2">
      <c r="A1164" s="81" t="s">
        <v>664</v>
      </c>
      <c r="B1164" s="163">
        <v>907</v>
      </c>
      <c r="C1164" s="29" t="s">
        <v>665</v>
      </c>
      <c r="D1164" s="29"/>
      <c r="E1164" s="164"/>
      <c r="F1164" s="165">
        <f>F1165</f>
        <v>0</v>
      </c>
    </row>
    <row r="1165" spans="1:6" s="3" customFormat="1" hidden="1" x14ac:dyDescent="0.2">
      <c r="A1165" s="135" t="s">
        <v>666</v>
      </c>
      <c r="B1165" s="13">
        <v>907</v>
      </c>
      <c r="C1165" s="13" t="s">
        <v>665</v>
      </c>
      <c r="D1165" s="13" t="s">
        <v>667</v>
      </c>
      <c r="E1165" s="13"/>
      <c r="F1165" s="88">
        <f>F1166</f>
        <v>0</v>
      </c>
    </row>
    <row r="1166" spans="1:6" s="3" customFormat="1" ht="31.5" hidden="1" x14ac:dyDescent="0.2">
      <c r="A1166" s="66" t="s">
        <v>25</v>
      </c>
      <c r="B1166" s="26">
        <v>907</v>
      </c>
      <c r="C1166" s="26" t="s">
        <v>665</v>
      </c>
      <c r="D1166" s="26" t="s">
        <v>667</v>
      </c>
      <c r="E1166" s="26"/>
      <c r="F1166" s="67">
        <f>F1167+F1170</f>
        <v>0</v>
      </c>
    </row>
    <row r="1167" spans="1:6" s="3" customFormat="1" ht="31.5" hidden="1" x14ac:dyDescent="0.2">
      <c r="A1167" s="66" t="s">
        <v>668</v>
      </c>
      <c r="B1167" s="26">
        <v>907</v>
      </c>
      <c r="C1167" s="26" t="s">
        <v>665</v>
      </c>
      <c r="D1167" s="26" t="s">
        <v>669</v>
      </c>
      <c r="E1167" s="26"/>
      <c r="F1167" s="67">
        <f>F1168</f>
        <v>0</v>
      </c>
    </row>
    <row r="1168" spans="1:6" s="3" customFormat="1" ht="31.5" hidden="1" x14ac:dyDescent="0.2">
      <c r="A1168" s="66" t="s">
        <v>25</v>
      </c>
      <c r="B1168" s="26">
        <v>907</v>
      </c>
      <c r="C1168" s="26" t="s">
        <v>665</v>
      </c>
      <c r="D1168" s="26" t="s">
        <v>669</v>
      </c>
      <c r="E1168" s="26" t="s">
        <v>35</v>
      </c>
      <c r="F1168" s="67">
        <f>F1169</f>
        <v>0</v>
      </c>
    </row>
    <row r="1169" spans="1:6" s="3" customFormat="1" ht="31.5" hidden="1" x14ac:dyDescent="0.2">
      <c r="A1169" s="66" t="s">
        <v>26</v>
      </c>
      <c r="B1169" s="26">
        <v>907</v>
      </c>
      <c r="C1169" s="26" t="s">
        <v>665</v>
      </c>
      <c r="D1169" s="26" t="s">
        <v>669</v>
      </c>
      <c r="E1169" s="26" t="s">
        <v>36</v>
      </c>
      <c r="F1169" s="67"/>
    </row>
    <row r="1170" spans="1:6" s="3" customFormat="1" ht="18" hidden="1" customHeight="1" x14ac:dyDescent="0.2">
      <c r="A1170" s="66" t="s">
        <v>670</v>
      </c>
      <c r="B1170" s="26">
        <v>907</v>
      </c>
      <c r="C1170" s="26" t="s">
        <v>665</v>
      </c>
      <c r="D1170" s="26" t="s">
        <v>671</v>
      </c>
      <c r="E1170" s="26"/>
      <c r="F1170" s="67">
        <f>F1171</f>
        <v>0</v>
      </c>
    </row>
    <row r="1171" spans="1:6" s="3" customFormat="1" ht="31.5" hidden="1" x14ac:dyDescent="0.2">
      <c r="A1171" s="66" t="s">
        <v>25</v>
      </c>
      <c r="B1171" s="26">
        <v>907</v>
      </c>
      <c r="C1171" s="26" t="s">
        <v>665</v>
      </c>
      <c r="D1171" s="26" t="s">
        <v>671</v>
      </c>
      <c r="E1171" s="26" t="s">
        <v>35</v>
      </c>
      <c r="F1171" s="67">
        <f>F1172</f>
        <v>0</v>
      </c>
    </row>
    <row r="1172" spans="1:6" s="3" customFormat="1" ht="31.5" hidden="1" x14ac:dyDescent="0.2">
      <c r="A1172" s="66" t="s">
        <v>26</v>
      </c>
      <c r="B1172" s="26">
        <v>907</v>
      </c>
      <c r="C1172" s="26" t="s">
        <v>665</v>
      </c>
      <c r="D1172" s="26" t="s">
        <v>671</v>
      </c>
      <c r="E1172" s="26" t="s">
        <v>36</v>
      </c>
      <c r="F1172" s="67"/>
    </row>
    <row r="1173" spans="1:6" s="19" customFormat="1" ht="31.5" x14ac:dyDescent="0.2">
      <c r="A1173" s="142" t="s">
        <v>672</v>
      </c>
      <c r="B1173" s="16" t="s">
        <v>673</v>
      </c>
      <c r="C1173" s="143"/>
      <c r="D1173" s="143"/>
      <c r="E1173" s="143"/>
      <c r="F1173" s="17">
        <f>F1174+F1221+F1229+F1241+F1313+F1409+F1420+F1460+F1465-0.1</f>
        <v>104405.74999999999</v>
      </c>
    </row>
    <row r="1174" spans="1:6" s="23" customFormat="1" x14ac:dyDescent="0.2">
      <c r="A1174" s="20" t="s">
        <v>5</v>
      </c>
      <c r="B1174" s="21">
        <v>992</v>
      </c>
      <c r="C1174" s="13" t="s">
        <v>6</v>
      </c>
      <c r="D1174" s="21"/>
      <c r="E1174" s="21"/>
      <c r="F1174" s="14">
        <f>F1175++F1185+F1194</f>
        <v>8276.25</v>
      </c>
    </row>
    <row r="1175" spans="1:6" s="3" customFormat="1" ht="47.25" x14ac:dyDescent="0.2">
      <c r="A1175" s="28" t="s">
        <v>37</v>
      </c>
      <c r="B1175" s="29" t="s">
        <v>673</v>
      </c>
      <c r="C1175" s="29" t="s">
        <v>38</v>
      </c>
      <c r="D1175" s="29"/>
      <c r="E1175" s="36"/>
      <c r="F1175" s="30">
        <f>F1176</f>
        <v>5537.9</v>
      </c>
    </row>
    <row r="1176" spans="1:6" s="23" customFormat="1" ht="63" x14ac:dyDescent="0.2">
      <c r="A1176" s="20" t="s">
        <v>11</v>
      </c>
      <c r="B1176" s="13" t="s">
        <v>673</v>
      </c>
      <c r="C1176" s="13" t="s">
        <v>38</v>
      </c>
      <c r="D1176" s="13" t="s">
        <v>18</v>
      </c>
      <c r="E1176" s="21"/>
      <c r="F1176" s="22">
        <f>F1177</f>
        <v>5537.9</v>
      </c>
    </row>
    <row r="1177" spans="1:6" s="39" customFormat="1" x14ac:dyDescent="0.2">
      <c r="A1177" s="25" t="s">
        <v>21</v>
      </c>
      <c r="B1177" s="26" t="s">
        <v>673</v>
      </c>
      <c r="C1177" s="26" t="s">
        <v>38</v>
      </c>
      <c r="D1177" s="26" t="s">
        <v>22</v>
      </c>
      <c r="E1177" s="27"/>
      <c r="F1177" s="24">
        <f>F1178</f>
        <v>5537.9</v>
      </c>
    </row>
    <row r="1178" spans="1:6" s="23" customFormat="1" ht="31.5" x14ac:dyDescent="0.2">
      <c r="A1178" s="57" t="s">
        <v>674</v>
      </c>
      <c r="B1178" s="35" t="s">
        <v>673</v>
      </c>
      <c r="C1178" s="35" t="s">
        <v>38</v>
      </c>
      <c r="D1178" s="35" t="s">
        <v>675</v>
      </c>
      <c r="E1178" s="58"/>
      <c r="F1178" s="37">
        <f>F1179+F1181+F1183</f>
        <v>5537.9</v>
      </c>
    </row>
    <row r="1179" spans="1:6" s="39" customFormat="1" ht="67.150000000000006" customHeight="1" x14ac:dyDescent="0.2">
      <c r="A1179" s="38" t="s">
        <v>23</v>
      </c>
      <c r="B1179" s="26" t="s">
        <v>673</v>
      </c>
      <c r="C1179" s="26" t="s">
        <v>38</v>
      </c>
      <c r="D1179" s="26" t="s">
        <v>675</v>
      </c>
      <c r="E1179" s="27">
        <v>100</v>
      </c>
      <c r="F1179" s="24">
        <f>F1180</f>
        <v>5196.7</v>
      </c>
    </row>
    <row r="1180" spans="1:6" s="23" customFormat="1" ht="31.5" x14ac:dyDescent="0.2">
      <c r="A1180" s="38" t="s">
        <v>24</v>
      </c>
      <c r="B1180" s="26" t="s">
        <v>673</v>
      </c>
      <c r="C1180" s="26" t="s">
        <v>38</v>
      </c>
      <c r="D1180" s="26" t="s">
        <v>675</v>
      </c>
      <c r="E1180" s="27">
        <v>120</v>
      </c>
      <c r="F1180" s="24">
        <f>5183.4+13.3</f>
        <v>5196.7</v>
      </c>
    </row>
    <row r="1181" spans="1:6" s="3" customFormat="1" ht="31.5" x14ac:dyDescent="0.2">
      <c r="A1181" s="38" t="s">
        <v>25</v>
      </c>
      <c r="B1181" s="26" t="s">
        <v>673</v>
      </c>
      <c r="C1181" s="26" t="s">
        <v>38</v>
      </c>
      <c r="D1181" s="26" t="s">
        <v>675</v>
      </c>
      <c r="E1181" s="27">
        <v>200</v>
      </c>
      <c r="F1181" s="24">
        <f>F1182</f>
        <v>337.5</v>
      </c>
    </row>
    <row r="1182" spans="1:6" s="3" customFormat="1" ht="31.5" x14ac:dyDescent="0.2">
      <c r="A1182" s="38" t="s">
        <v>26</v>
      </c>
      <c r="B1182" s="26" t="s">
        <v>673</v>
      </c>
      <c r="C1182" s="26" t="s">
        <v>38</v>
      </c>
      <c r="D1182" s="26" t="s">
        <v>675</v>
      </c>
      <c r="E1182" s="27">
        <v>240</v>
      </c>
      <c r="F1182" s="24">
        <f>350.8-13.3</f>
        <v>337.5</v>
      </c>
    </row>
    <row r="1183" spans="1:6" s="3" customFormat="1" x14ac:dyDescent="0.2">
      <c r="A1183" s="31" t="s">
        <v>50</v>
      </c>
      <c r="B1183" s="26" t="s">
        <v>673</v>
      </c>
      <c r="C1183" s="26" t="s">
        <v>38</v>
      </c>
      <c r="D1183" s="26" t="s">
        <v>675</v>
      </c>
      <c r="E1183" s="27">
        <v>800</v>
      </c>
      <c r="F1183" s="24">
        <f>F1184</f>
        <v>3.7</v>
      </c>
    </row>
    <row r="1184" spans="1:6" s="3" customFormat="1" x14ac:dyDescent="0.2">
      <c r="A1184" s="38" t="s">
        <v>52</v>
      </c>
      <c r="B1184" s="26" t="s">
        <v>673</v>
      </c>
      <c r="C1184" s="26" t="s">
        <v>38</v>
      </c>
      <c r="D1184" s="26" t="s">
        <v>675</v>
      </c>
      <c r="E1184" s="27">
        <v>850</v>
      </c>
      <c r="F1184" s="24">
        <v>3.7</v>
      </c>
    </row>
    <row r="1185" spans="1:7" s="3" customFormat="1" x14ac:dyDescent="0.2">
      <c r="A1185" s="81" t="s">
        <v>30</v>
      </c>
      <c r="B1185" s="29" t="s">
        <v>673</v>
      </c>
      <c r="C1185" s="29" t="s">
        <v>676</v>
      </c>
      <c r="D1185" s="29" t="s">
        <v>4</v>
      </c>
      <c r="E1185" s="29" t="s">
        <v>4</v>
      </c>
      <c r="F1185" s="134">
        <f>F1186</f>
        <v>1859.35</v>
      </c>
    </row>
    <row r="1186" spans="1:7" s="3" customFormat="1" x14ac:dyDescent="0.2">
      <c r="A1186" s="12" t="s">
        <v>30</v>
      </c>
      <c r="B1186" s="13" t="s">
        <v>673</v>
      </c>
      <c r="C1186" s="13" t="s">
        <v>676</v>
      </c>
      <c r="D1186" s="13" t="s">
        <v>149</v>
      </c>
      <c r="E1186" s="13" t="s">
        <v>4</v>
      </c>
      <c r="F1186" s="88">
        <f>F1187</f>
        <v>1859.35</v>
      </c>
    </row>
    <row r="1187" spans="1:7" s="3" customFormat="1" x14ac:dyDescent="0.2">
      <c r="A1187" s="31" t="s">
        <v>32</v>
      </c>
      <c r="B1187" s="26" t="s">
        <v>673</v>
      </c>
      <c r="C1187" s="26" t="s">
        <v>676</v>
      </c>
      <c r="D1187" s="26" t="s">
        <v>150</v>
      </c>
      <c r="E1187" s="26" t="s">
        <v>4</v>
      </c>
      <c r="F1187" s="64">
        <f>F1188+F1191</f>
        <v>1859.35</v>
      </c>
    </row>
    <row r="1188" spans="1:7" s="3" customFormat="1" ht="31.5" x14ac:dyDescent="0.2">
      <c r="A1188" s="62" t="s">
        <v>259</v>
      </c>
      <c r="B1188" s="35" t="s">
        <v>673</v>
      </c>
      <c r="C1188" s="35" t="s">
        <v>676</v>
      </c>
      <c r="D1188" s="35" t="s">
        <v>152</v>
      </c>
      <c r="E1188" s="35"/>
      <c r="F1188" s="166">
        <f>F1189</f>
        <v>1730.25</v>
      </c>
    </row>
    <row r="1189" spans="1:7" s="69" customFormat="1" x14ac:dyDescent="0.2">
      <c r="A1189" s="31" t="s">
        <v>50</v>
      </c>
      <c r="B1189" s="26" t="s">
        <v>673</v>
      </c>
      <c r="C1189" s="26" t="s">
        <v>676</v>
      </c>
      <c r="D1189" s="26" t="s">
        <v>152</v>
      </c>
      <c r="E1189" s="26" t="s">
        <v>180</v>
      </c>
      <c r="F1189" s="64">
        <f>F1190</f>
        <v>1730.25</v>
      </c>
    </row>
    <row r="1190" spans="1:7" s="23" customFormat="1" x14ac:dyDescent="0.2">
      <c r="A1190" s="31" t="s">
        <v>53</v>
      </c>
      <c r="B1190" s="26" t="s">
        <v>673</v>
      </c>
      <c r="C1190" s="26" t="s">
        <v>676</v>
      </c>
      <c r="D1190" s="26" t="s">
        <v>152</v>
      </c>
      <c r="E1190" s="26" t="s">
        <v>256</v>
      </c>
      <c r="F1190" s="64">
        <f>1198.8+531.45</f>
        <v>1730.25</v>
      </c>
      <c r="G1190" s="23">
        <v>531.45000000000005</v>
      </c>
    </row>
    <row r="1191" spans="1:7" s="39" customFormat="1" ht="47.25" x14ac:dyDescent="0.2">
      <c r="A1191" s="62" t="s">
        <v>264</v>
      </c>
      <c r="B1191" s="35" t="s">
        <v>673</v>
      </c>
      <c r="C1191" s="35" t="s">
        <v>676</v>
      </c>
      <c r="D1191" s="35" t="s">
        <v>348</v>
      </c>
      <c r="E1191" s="35"/>
      <c r="F1191" s="166">
        <f>F1192</f>
        <v>129.1</v>
      </c>
    </row>
    <row r="1192" spans="1:7" s="39" customFormat="1" x14ac:dyDescent="0.2">
      <c r="A1192" s="31" t="s">
        <v>50</v>
      </c>
      <c r="B1192" s="26" t="s">
        <v>673</v>
      </c>
      <c r="C1192" s="26" t="s">
        <v>676</v>
      </c>
      <c r="D1192" s="26" t="s">
        <v>348</v>
      </c>
      <c r="E1192" s="26" t="s">
        <v>180</v>
      </c>
      <c r="F1192" s="64">
        <f>F1193</f>
        <v>129.1</v>
      </c>
    </row>
    <row r="1193" spans="1:7" s="39" customFormat="1" x14ac:dyDescent="0.2">
      <c r="A1193" s="31" t="s">
        <v>53</v>
      </c>
      <c r="B1193" s="26" t="s">
        <v>673</v>
      </c>
      <c r="C1193" s="26" t="s">
        <v>676</v>
      </c>
      <c r="D1193" s="26" t="s">
        <v>348</v>
      </c>
      <c r="E1193" s="26" t="s">
        <v>256</v>
      </c>
      <c r="F1193" s="64">
        <f>250-120.9</f>
        <v>129.1</v>
      </c>
    </row>
    <row r="1194" spans="1:7" s="39" customFormat="1" x14ac:dyDescent="0.2">
      <c r="A1194" s="81" t="s">
        <v>128</v>
      </c>
      <c r="B1194" s="29" t="s">
        <v>673</v>
      </c>
      <c r="C1194" s="29" t="s">
        <v>129</v>
      </c>
      <c r="D1194" s="29"/>
      <c r="E1194" s="29"/>
      <c r="F1194" s="165">
        <f>F1195+F1202</f>
        <v>879</v>
      </c>
    </row>
    <row r="1195" spans="1:7" s="39" customFormat="1" x14ac:dyDescent="0.2">
      <c r="A1195" s="20" t="s">
        <v>157</v>
      </c>
      <c r="B1195" s="13" t="s">
        <v>673</v>
      </c>
      <c r="C1195" s="13" t="s">
        <v>129</v>
      </c>
      <c r="D1195" s="13" t="s">
        <v>158</v>
      </c>
      <c r="E1195" s="29"/>
      <c r="F1195" s="165">
        <f>F1196</f>
        <v>421</v>
      </c>
    </row>
    <row r="1196" spans="1:7" s="23" customFormat="1" x14ac:dyDescent="0.2">
      <c r="A1196" s="25" t="s">
        <v>159</v>
      </c>
      <c r="B1196" s="26" t="s">
        <v>673</v>
      </c>
      <c r="C1196" s="26" t="s">
        <v>129</v>
      </c>
      <c r="D1196" s="26" t="s">
        <v>160</v>
      </c>
      <c r="E1196" s="29"/>
      <c r="F1196" s="166">
        <f>F1197</f>
        <v>421</v>
      </c>
    </row>
    <row r="1197" spans="1:7" s="39" customFormat="1" x14ac:dyDescent="0.2">
      <c r="A1197" s="38" t="s">
        <v>677</v>
      </c>
      <c r="B1197" s="26" t="s">
        <v>673</v>
      </c>
      <c r="C1197" s="26" t="s">
        <v>129</v>
      </c>
      <c r="D1197" s="26" t="s">
        <v>171</v>
      </c>
      <c r="E1197" s="27"/>
      <c r="F1197" s="24">
        <f>F1198</f>
        <v>421</v>
      </c>
    </row>
    <row r="1198" spans="1:7" s="39" customFormat="1" ht="31.5" x14ac:dyDescent="0.2">
      <c r="A1198" s="38" t="s">
        <v>25</v>
      </c>
      <c r="B1198" s="26" t="s">
        <v>673</v>
      </c>
      <c r="C1198" s="26" t="s">
        <v>129</v>
      </c>
      <c r="D1198" s="26" t="s">
        <v>171</v>
      </c>
      <c r="E1198" s="27">
        <v>200</v>
      </c>
      <c r="F1198" s="64">
        <f>F1199</f>
        <v>421</v>
      </c>
    </row>
    <row r="1199" spans="1:7" s="39" customFormat="1" ht="31.5" x14ac:dyDescent="0.2">
      <c r="A1199" s="38" t="s">
        <v>26</v>
      </c>
      <c r="B1199" s="26" t="s">
        <v>673</v>
      </c>
      <c r="C1199" s="26" t="s">
        <v>129</v>
      </c>
      <c r="D1199" s="26" t="s">
        <v>171</v>
      </c>
      <c r="E1199" s="27">
        <v>240</v>
      </c>
      <c r="F1199" s="64">
        <v>421</v>
      </c>
    </row>
    <row r="1200" spans="1:7" s="39" customFormat="1" hidden="1" x14ac:dyDescent="0.2">
      <c r="A1200" s="31" t="s">
        <v>50</v>
      </c>
      <c r="B1200" s="26" t="s">
        <v>673</v>
      </c>
      <c r="C1200" s="26" t="s">
        <v>129</v>
      </c>
      <c r="D1200" s="26" t="s">
        <v>160</v>
      </c>
      <c r="E1200" s="26" t="s">
        <v>180</v>
      </c>
      <c r="F1200" s="64">
        <f>F1201</f>
        <v>0</v>
      </c>
    </row>
    <row r="1201" spans="1:7" s="39" customFormat="1" hidden="1" x14ac:dyDescent="0.2">
      <c r="A1201" s="31" t="s">
        <v>53</v>
      </c>
      <c r="B1201" s="26" t="s">
        <v>673</v>
      </c>
      <c r="C1201" s="26" t="s">
        <v>129</v>
      </c>
      <c r="D1201" s="26" t="s">
        <v>160</v>
      </c>
      <c r="E1201" s="26" t="s">
        <v>256</v>
      </c>
      <c r="F1201" s="64"/>
    </row>
    <row r="1202" spans="1:7" s="39" customFormat="1" x14ac:dyDescent="0.2">
      <c r="A1202" s="12" t="s">
        <v>182</v>
      </c>
      <c r="B1202" s="13" t="s">
        <v>673</v>
      </c>
      <c r="C1202" s="13" t="s">
        <v>129</v>
      </c>
      <c r="D1202" s="13" t="s">
        <v>183</v>
      </c>
      <c r="E1202" s="13"/>
      <c r="F1202" s="167">
        <f>F1203+F1206+F1209+F1212+F1218</f>
        <v>458</v>
      </c>
    </row>
    <row r="1203" spans="1:7" s="49" customFormat="1" ht="47.25" x14ac:dyDescent="0.2">
      <c r="A1203" s="73" t="s">
        <v>186</v>
      </c>
      <c r="B1203" s="74" t="s">
        <v>673</v>
      </c>
      <c r="C1203" s="74" t="s">
        <v>129</v>
      </c>
      <c r="D1203" s="74" t="s">
        <v>185</v>
      </c>
      <c r="E1203" s="75"/>
      <c r="F1203" s="76">
        <f>F1204</f>
        <v>283</v>
      </c>
    </row>
    <row r="1204" spans="1:7" s="78" customFormat="1" x14ac:dyDescent="0.2">
      <c r="A1204" s="77" t="s">
        <v>50</v>
      </c>
      <c r="B1204" s="51" t="s">
        <v>673</v>
      </c>
      <c r="C1204" s="51" t="s">
        <v>129</v>
      </c>
      <c r="D1204" s="51" t="s">
        <v>185</v>
      </c>
      <c r="E1204" s="52">
        <v>800</v>
      </c>
      <c r="F1204" s="53">
        <f>F1205</f>
        <v>283</v>
      </c>
    </row>
    <row r="1205" spans="1:7" s="78" customFormat="1" x14ac:dyDescent="0.2">
      <c r="A1205" s="70" t="s">
        <v>53</v>
      </c>
      <c r="B1205" s="51" t="s">
        <v>673</v>
      </c>
      <c r="C1205" s="51" t="s">
        <v>129</v>
      </c>
      <c r="D1205" s="51" t="s">
        <v>185</v>
      </c>
      <c r="E1205" s="52">
        <v>870</v>
      </c>
      <c r="F1205" s="53">
        <f>463-180</f>
        <v>283</v>
      </c>
      <c r="G1205" s="78">
        <v>-180</v>
      </c>
    </row>
    <row r="1206" spans="1:7" s="78" customFormat="1" ht="47.25" x14ac:dyDescent="0.2">
      <c r="A1206" s="73" t="s">
        <v>187</v>
      </c>
      <c r="B1206" s="74" t="s">
        <v>673</v>
      </c>
      <c r="C1206" s="74" t="s">
        <v>129</v>
      </c>
      <c r="D1206" s="74" t="s">
        <v>188</v>
      </c>
      <c r="E1206" s="75"/>
      <c r="F1206" s="76">
        <f>F1207</f>
        <v>15</v>
      </c>
    </row>
    <row r="1207" spans="1:7" s="78" customFormat="1" x14ac:dyDescent="0.2">
      <c r="A1207" s="77" t="s">
        <v>50</v>
      </c>
      <c r="B1207" s="51" t="s">
        <v>673</v>
      </c>
      <c r="C1207" s="51" t="s">
        <v>129</v>
      </c>
      <c r="D1207" s="51" t="s">
        <v>188</v>
      </c>
      <c r="E1207" s="52">
        <v>800</v>
      </c>
      <c r="F1207" s="53">
        <f>F1208</f>
        <v>15</v>
      </c>
    </row>
    <row r="1208" spans="1:7" s="78" customFormat="1" x14ac:dyDescent="0.2">
      <c r="A1208" s="70" t="s">
        <v>53</v>
      </c>
      <c r="B1208" s="51" t="s">
        <v>673</v>
      </c>
      <c r="C1208" s="51" t="s">
        <v>129</v>
      </c>
      <c r="D1208" s="51" t="s">
        <v>188</v>
      </c>
      <c r="E1208" s="52">
        <v>870</v>
      </c>
      <c r="F1208" s="53">
        <v>15</v>
      </c>
    </row>
    <row r="1209" spans="1:7" s="78" customFormat="1" ht="47.25" x14ac:dyDescent="0.2">
      <c r="A1209" s="79" t="s">
        <v>193</v>
      </c>
      <c r="B1209" s="74" t="s">
        <v>673</v>
      </c>
      <c r="C1209" s="74" t="s">
        <v>129</v>
      </c>
      <c r="D1209" s="74" t="s">
        <v>194</v>
      </c>
      <c r="E1209" s="75"/>
      <c r="F1209" s="76">
        <f>F1210</f>
        <v>130</v>
      </c>
    </row>
    <row r="1210" spans="1:7" s="78" customFormat="1" x14ac:dyDescent="0.2">
      <c r="A1210" s="77" t="s">
        <v>50</v>
      </c>
      <c r="B1210" s="51" t="s">
        <v>673</v>
      </c>
      <c r="C1210" s="51" t="s">
        <v>129</v>
      </c>
      <c r="D1210" s="51" t="s">
        <v>194</v>
      </c>
      <c r="E1210" s="52">
        <v>800</v>
      </c>
      <c r="F1210" s="53">
        <f>F1211</f>
        <v>130</v>
      </c>
    </row>
    <row r="1211" spans="1:7" s="78" customFormat="1" x14ac:dyDescent="0.2">
      <c r="A1211" s="70" t="s">
        <v>53</v>
      </c>
      <c r="B1211" s="51" t="s">
        <v>673</v>
      </c>
      <c r="C1211" s="51" t="s">
        <v>129</v>
      </c>
      <c r="D1211" s="51" t="s">
        <v>194</v>
      </c>
      <c r="E1211" s="52">
        <v>870</v>
      </c>
      <c r="F1211" s="53">
        <v>130</v>
      </c>
    </row>
    <row r="1212" spans="1:7" s="78" customFormat="1" ht="47.25" x14ac:dyDescent="0.2">
      <c r="A1212" s="79" t="s">
        <v>195</v>
      </c>
      <c r="B1212" s="74" t="s">
        <v>673</v>
      </c>
      <c r="C1212" s="74" t="s">
        <v>129</v>
      </c>
      <c r="D1212" s="74" t="s">
        <v>196</v>
      </c>
      <c r="E1212" s="75"/>
      <c r="F1212" s="76">
        <f>F1213</f>
        <v>30</v>
      </c>
    </row>
    <row r="1213" spans="1:7" s="78" customFormat="1" x14ac:dyDescent="0.2">
      <c r="A1213" s="77" t="s">
        <v>50</v>
      </c>
      <c r="B1213" s="51" t="s">
        <v>673</v>
      </c>
      <c r="C1213" s="51" t="s">
        <v>129</v>
      </c>
      <c r="D1213" s="51" t="s">
        <v>196</v>
      </c>
      <c r="E1213" s="52">
        <v>800</v>
      </c>
      <c r="F1213" s="53">
        <f>F1214</f>
        <v>30</v>
      </c>
    </row>
    <row r="1214" spans="1:7" s="78" customFormat="1" x14ac:dyDescent="0.2">
      <c r="A1214" s="70" t="s">
        <v>53</v>
      </c>
      <c r="B1214" s="51" t="s">
        <v>673</v>
      </c>
      <c r="C1214" s="51" t="s">
        <v>129</v>
      </c>
      <c r="D1214" s="51" t="s">
        <v>196</v>
      </c>
      <c r="E1214" s="52">
        <v>870</v>
      </c>
      <c r="F1214" s="53">
        <v>30</v>
      </c>
    </row>
    <row r="1215" spans="1:7" s="54" customFormat="1" ht="63" hidden="1" x14ac:dyDescent="0.2">
      <c r="A1215" s="77" t="s">
        <v>197</v>
      </c>
      <c r="B1215" s="51" t="s">
        <v>8</v>
      </c>
      <c r="C1215" s="51" t="s">
        <v>129</v>
      </c>
      <c r="D1215" s="51" t="s">
        <v>198</v>
      </c>
      <c r="E1215" s="52"/>
      <c r="F1215" s="53">
        <f>F1216</f>
        <v>0</v>
      </c>
    </row>
    <row r="1216" spans="1:7" s="54" customFormat="1" hidden="1" x14ac:dyDescent="0.2">
      <c r="A1216" s="50" t="s">
        <v>50</v>
      </c>
      <c r="B1216" s="51" t="s">
        <v>8</v>
      </c>
      <c r="C1216" s="51" t="s">
        <v>129</v>
      </c>
      <c r="D1216" s="51" t="s">
        <v>198</v>
      </c>
      <c r="E1216" s="52">
        <v>800</v>
      </c>
      <c r="F1216" s="53">
        <f>F1217</f>
        <v>0</v>
      </c>
    </row>
    <row r="1217" spans="1:6" s="54" customFormat="1" hidden="1" x14ac:dyDescent="0.2">
      <c r="A1217" s="50" t="s">
        <v>53</v>
      </c>
      <c r="B1217" s="51" t="s">
        <v>8</v>
      </c>
      <c r="C1217" s="51" t="s">
        <v>129</v>
      </c>
      <c r="D1217" s="51" t="s">
        <v>198</v>
      </c>
      <c r="E1217" s="52">
        <v>870</v>
      </c>
      <c r="F1217" s="53">
        <f>4.7-4.7</f>
        <v>0</v>
      </c>
    </row>
    <row r="1218" spans="1:6" s="71" customFormat="1" ht="63" hidden="1" x14ac:dyDescent="0.2">
      <c r="A1218" s="80" t="s">
        <v>199</v>
      </c>
      <c r="B1218" s="74" t="s">
        <v>673</v>
      </c>
      <c r="C1218" s="74" t="s">
        <v>129</v>
      </c>
      <c r="D1218" s="74" t="s">
        <v>200</v>
      </c>
      <c r="E1218" s="75"/>
      <c r="F1218" s="76">
        <f>F1219</f>
        <v>0</v>
      </c>
    </row>
    <row r="1219" spans="1:6" s="54" customFormat="1" hidden="1" x14ac:dyDescent="0.2">
      <c r="A1219" s="50" t="s">
        <v>50</v>
      </c>
      <c r="B1219" s="51" t="s">
        <v>673</v>
      </c>
      <c r="C1219" s="51" t="s">
        <v>129</v>
      </c>
      <c r="D1219" s="51" t="s">
        <v>200</v>
      </c>
      <c r="E1219" s="52">
        <v>800</v>
      </c>
      <c r="F1219" s="53">
        <f>F1220</f>
        <v>0</v>
      </c>
    </row>
    <row r="1220" spans="1:6" s="54" customFormat="1" hidden="1" x14ac:dyDescent="0.2">
      <c r="A1220" s="50" t="s">
        <v>53</v>
      </c>
      <c r="B1220" s="51" t="s">
        <v>673</v>
      </c>
      <c r="C1220" s="51" t="s">
        <v>129</v>
      </c>
      <c r="D1220" s="51" t="s">
        <v>200</v>
      </c>
      <c r="E1220" s="52">
        <v>870</v>
      </c>
      <c r="F1220" s="53">
        <f>15-15</f>
        <v>0</v>
      </c>
    </row>
    <row r="1221" spans="1:6" s="23" customFormat="1" x14ac:dyDescent="0.2">
      <c r="A1221" s="20" t="s">
        <v>201</v>
      </c>
      <c r="B1221" s="21" t="s">
        <v>673</v>
      </c>
      <c r="C1221" s="13" t="s">
        <v>202</v>
      </c>
      <c r="D1221" s="21"/>
      <c r="E1221" s="21"/>
      <c r="F1221" s="14">
        <f t="shared" ref="F1221:F1227" si="1">F1222</f>
        <v>804.6</v>
      </c>
    </row>
    <row r="1222" spans="1:6" s="39" customFormat="1" ht="16.5" customHeight="1" x14ac:dyDescent="0.2">
      <c r="A1222" s="28" t="s">
        <v>678</v>
      </c>
      <c r="B1222" s="29" t="s">
        <v>673</v>
      </c>
      <c r="C1222" s="29" t="s">
        <v>679</v>
      </c>
      <c r="D1222" s="29"/>
      <c r="E1222" s="36"/>
      <c r="F1222" s="30">
        <f t="shared" si="1"/>
        <v>804.6</v>
      </c>
    </row>
    <row r="1223" spans="1:6" s="3" customFormat="1" ht="63" x14ac:dyDescent="0.2">
      <c r="A1223" s="31" t="s">
        <v>680</v>
      </c>
      <c r="B1223" s="26" t="s">
        <v>673</v>
      </c>
      <c r="C1223" s="26" t="s">
        <v>679</v>
      </c>
      <c r="D1223" s="26" t="s">
        <v>681</v>
      </c>
      <c r="E1223" s="26"/>
      <c r="F1223" s="64">
        <f t="shared" si="1"/>
        <v>804.6</v>
      </c>
    </row>
    <row r="1224" spans="1:6" s="39" customFormat="1" ht="31.5" customHeight="1" x14ac:dyDescent="0.2">
      <c r="A1224" s="31" t="s">
        <v>682</v>
      </c>
      <c r="B1224" s="26" t="s">
        <v>673</v>
      </c>
      <c r="C1224" s="26" t="s">
        <v>679</v>
      </c>
      <c r="D1224" s="26" t="s">
        <v>683</v>
      </c>
      <c r="E1224" s="26"/>
      <c r="F1224" s="64">
        <f t="shared" si="1"/>
        <v>804.6</v>
      </c>
    </row>
    <row r="1225" spans="1:6" s="39" customFormat="1" ht="79.150000000000006" customHeight="1" x14ac:dyDescent="0.2">
      <c r="A1225" s="31" t="s">
        <v>684</v>
      </c>
      <c r="B1225" s="26" t="s">
        <v>673</v>
      </c>
      <c r="C1225" s="26" t="s">
        <v>679</v>
      </c>
      <c r="D1225" s="26" t="s">
        <v>685</v>
      </c>
      <c r="E1225" s="26"/>
      <c r="F1225" s="64">
        <f>F1226</f>
        <v>804.6</v>
      </c>
    </row>
    <row r="1226" spans="1:6" s="39" customFormat="1" ht="31.5" x14ac:dyDescent="0.2">
      <c r="A1226" s="31" t="s">
        <v>686</v>
      </c>
      <c r="B1226" s="26" t="s">
        <v>673</v>
      </c>
      <c r="C1226" s="26" t="s">
        <v>679</v>
      </c>
      <c r="D1226" s="26" t="s">
        <v>687</v>
      </c>
      <c r="E1226" s="26"/>
      <c r="F1226" s="64">
        <f>F1227</f>
        <v>804.6</v>
      </c>
    </row>
    <row r="1227" spans="1:6" s="39" customFormat="1" ht="21" customHeight="1" x14ac:dyDescent="0.2">
      <c r="A1227" s="31" t="s">
        <v>688</v>
      </c>
      <c r="B1227" s="26" t="s">
        <v>673</v>
      </c>
      <c r="C1227" s="26" t="s">
        <v>679</v>
      </c>
      <c r="D1227" s="26" t="s">
        <v>687</v>
      </c>
      <c r="E1227" s="26" t="s">
        <v>132</v>
      </c>
      <c r="F1227" s="64">
        <f t="shared" si="1"/>
        <v>804.6</v>
      </c>
    </row>
    <row r="1228" spans="1:6" s="3" customFormat="1" x14ac:dyDescent="0.2">
      <c r="A1228" s="31" t="s">
        <v>689</v>
      </c>
      <c r="B1228" s="26" t="s">
        <v>673</v>
      </c>
      <c r="C1228" s="26" t="s">
        <v>679</v>
      </c>
      <c r="D1228" s="26" t="s">
        <v>687</v>
      </c>
      <c r="E1228" s="26" t="s">
        <v>690</v>
      </c>
      <c r="F1228" s="64">
        <v>804.6</v>
      </c>
    </row>
    <row r="1229" spans="1:6" s="23" customFormat="1" ht="31.5" x14ac:dyDescent="0.2">
      <c r="A1229" s="20" t="s">
        <v>691</v>
      </c>
      <c r="B1229" s="21" t="s">
        <v>673</v>
      </c>
      <c r="C1229" s="13" t="s">
        <v>210</v>
      </c>
      <c r="D1229" s="21"/>
      <c r="E1229" s="21"/>
      <c r="F1229" s="14">
        <f>F1230</f>
        <v>314.8</v>
      </c>
    </row>
    <row r="1230" spans="1:6" s="3" customFormat="1" ht="47.25" x14ac:dyDescent="0.2">
      <c r="A1230" s="28" t="s">
        <v>211</v>
      </c>
      <c r="B1230" s="29" t="s">
        <v>673</v>
      </c>
      <c r="C1230" s="29" t="s">
        <v>212</v>
      </c>
      <c r="D1230" s="29"/>
      <c r="E1230" s="36"/>
      <c r="F1230" s="30">
        <f>F1231+F1235</f>
        <v>314.8</v>
      </c>
    </row>
    <row r="1231" spans="1:6" s="3" customFormat="1" hidden="1" x14ac:dyDescent="0.2">
      <c r="A1231" s="28" t="s">
        <v>32</v>
      </c>
      <c r="B1231" s="29" t="s">
        <v>673</v>
      </c>
      <c r="C1231" s="29" t="s">
        <v>212</v>
      </c>
      <c r="D1231" s="29" t="s">
        <v>33</v>
      </c>
      <c r="E1231" s="36"/>
      <c r="F1231" s="30">
        <f>F1232</f>
        <v>0</v>
      </c>
    </row>
    <row r="1232" spans="1:6" s="3" customFormat="1" ht="31.5" hidden="1" x14ac:dyDescent="0.2">
      <c r="A1232" s="62" t="s">
        <v>259</v>
      </c>
      <c r="B1232" s="26" t="s">
        <v>673</v>
      </c>
      <c r="C1232" s="26" t="s">
        <v>212</v>
      </c>
      <c r="D1232" s="35" t="s">
        <v>34</v>
      </c>
      <c r="E1232" s="36"/>
      <c r="F1232" s="30">
        <f>F1233</f>
        <v>0</v>
      </c>
    </row>
    <row r="1233" spans="1:6" s="3" customFormat="1" hidden="1" x14ac:dyDescent="0.2">
      <c r="A1233" s="31" t="s">
        <v>688</v>
      </c>
      <c r="B1233" s="26" t="s">
        <v>673</v>
      </c>
      <c r="C1233" s="26" t="s">
        <v>212</v>
      </c>
      <c r="D1233" s="26" t="s">
        <v>34</v>
      </c>
      <c r="E1233" s="27">
        <v>500</v>
      </c>
      <c r="F1233" s="24">
        <f>F1234</f>
        <v>0</v>
      </c>
    </row>
    <row r="1234" spans="1:6" s="3" customFormat="1" hidden="1" x14ac:dyDescent="0.2">
      <c r="A1234" s="31" t="s">
        <v>692</v>
      </c>
      <c r="B1234" s="26" t="s">
        <v>673</v>
      </c>
      <c r="C1234" s="26" t="s">
        <v>212</v>
      </c>
      <c r="D1234" s="26" t="s">
        <v>34</v>
      </c>
      <c r="E1234" s="27">
        <v>540</v>
      </c>
      <c r="F1234" s="24"/>
    </row>
    <row r="1235" spans="1:6" s="3" customFormat="1" ht="47.25" x14ac:dyDescent="0.2">
      <c r="A1235" s="12" t="s">
        <v>213</v>
      </c>
      <c r="B1235" s="13" t="s">
        <v>673</v>
      </c>
      <c r="C1235" s="13" t="s">
        <v>212</v>
      </c>
      <c r="D1235" s="13" t="s">
        <v>214</v>
      </c>
      <c r="E1235" s="13"/>
      <c r="F1235" s="167">
        <f>F1236</f>
        <v>314.8</v>
      </c>
    </row>
    <row r="1236" spans="1:6" s="3" customFormat="1" ht="47.25" x14ac:dyDescent="0.2">
      <c r="A1236" s="31" t="s">
        <v>215</v>
      </c>
      <c r="B1236" s="26" t="s">
        <v>673</v>
      </c>
      <c r="C1236" s="26" t="s">
        <v>212</v>
      </c>
      <c r="D1236" s="26" t="s">
        <v>216</v>
      </c>
      <c r="E1236" s="26"/>
      <c r="F1236" s="64">
        <f>F1237+F1239</f>
        <v>314.8</v>
      </c>
    </row>
    <row r="1237" spans="1:6" s="3" customFormat="1" hidden="1" x14ac:dyDescent="0.2">
      <c r="A1237" s="31" t="s">
        <v>688</v>
      </c>
      <c r="B1237" s="26" t="s">
        <v>673</v>
      </c>
      <c r="C1237" s="26" t="s">
        <v>212</v>
      </c>
      <c r="D1237" s="26" t="s">
        <v>216</v>
      </c>
      <c r="E1237" s="26" t="s">
        <v>132</v>
      </c>
      <c r="F1237" s="64">
        <f>F1238</f>
        <v>0</v>
      </c>
    </row>
    <row r="1238" spans="1:6" s="3" customFormat="1" hidden="1" x14ac:dyDescent="0.2">
      <c r="A1238" s="31" t="s">
        <v>692</v>
      </c>
      <c r="B1238" s="26" t="s">
        <v>673</v>
      </c>
      <c r="C1238" s="26" t="s">
        <v>212</v>
      </c>
      <c r="D1238" s="26" t="s">
        <v>216</v>
      </c>
      <c r="E1238" s="26" t="s">
        <v>693</v>
      </c>
      <c r="F1238" s="64"/>
    </row>
    <row r="1239" spans="1:6" s="3" customFormat="1" x14ac:dyDescent="0.2">
      <c r="A1239" s="31" t="s">
        <v>50</v>
      </c>
      <c r="B1239" s="26" t="s">
        <v>673</v>
      </c>
      <c r="C1239" s="26" t="s">
        <v>212</v>
      </c>
      <c r="D1239" s="26" t="s">
        <v>216</v>
      </c>
      <c r="E1239" s="26" t="s">
        <v>180</v>
      </c>
      <c r="F1239" s="64">
        <f>F1240</f>
        <v>314.8</v>
      </c>
    </row>
    <row r="1240" spans="1:6" s="3" customFormat="1" x14ac:dyDescent="0.2">
      <c r="A1240" s="31" t="s">
        <v>53</v>
      </c>
      <c r="B1240" s="26" t="s">
        <v>673</v>
      </c>
      <c r="C1240" s="26" t="s">
        <v>212</v>
      </c>
      <c r="D1240" s="26" t="s">
        <v>216</v>
      </c>
      <c r="E1240" s="26" t="s">
        <v>256</v>
      </c>
      <c r="F1240" s="96">
        <v>314.8</v>
      </c>
    </row>
    <row r="1241" spans="1:6" s="23" customFormat="1" x14ac:dyDescent="0.2">
      <c r="A1241" s="20" t="s">
        <v>219</v>
      </c>
      <c r="B1241" s="21" t="s">
        <v>673</v>
      </c>
      <c r="C1241" s="13" t="s">
        <v>220</v>
      </c>
      <c r="D1241" s="21"/>
      <c r="E1241" s="21"/>
      <c r="F1241" s="14">
        <f>F1242+F1255+F1289</f>
        <v>27155.599999999999</v>
      </c>
    </row>
    <row r="1242" spans="1:6" s="54" customFormat="1" ht="47.25" x14ac:dyDescent="0.2">
      <c r="A1242" s="68" t="s">
        <v>233</v>
      </c>
      <c r="B1242" s="46">
        <v>992</v>
      </c>
      <c r="C1242" s="45" t="s">
        <v>232</v>
      </c>
      <c r="D1242" s="46" t="s">
        <v>234</v>
      </c>
      <c r="E1242" s="46"/>
      <c r="F1242" s="168">
        <f>F1243</f>
        <v>698.5</v>
      </c>
    </row>
    <row r="1243" spans="1:6" s="48" customFormat="1" ht="31.5" x14ac:dyDescent="0.2">
      <c r="A1243" s="77" t="s">
        <v>478</v>
      </c>
      <c r="B1243" s="52">
        <v>992</v>
      </c>
      <c r="C1243" s="51" t="s">
        <v>232</v>
      </c>
      <c r="D1243" s="52" t="s">
        <v>479</v>
      </c>
      <c r="E1243" s="52"/>
      <c r="F1243" s="169">
        <f>F1244</f>
        <v>698.5</v>
      </c>
    </row>
    <row r="1244" spans="1:6" s="48" customFormat="1" ht="47.25" x14ac:dyDescent="0.2">
      <c r="A1244" s="77" t="s">
        <v>694</v>
      </c>
      <c r="B1244" s="52">
        <v>992</v>
      </c>
      <c r="C1244" s="51" t="s">
        <v>232</v>
      </c>
      <c r="D1244" s="52" t="s">
        <v>695</v>
      </c>
      <c r="E1244" s="52"/>
      <c r="F1244" s="169">
        <f>F1245+F1249+F1252</f>
        <v>698.5</v>
      </c>
    </row>
    <row r="1245" spans="1:6" s="7" customFormat="1" ht="47.25" x14ac:dyDescent="0.2">
      <c r="A1245" s="25" t="s">
        <v>696</v>
      </c>
      <c r="B1245" s="27">
        <v>992</v>
      </c>
      <c r="C1245" s="26" t="s">
        <v>232</v>
      </c>
      <c r="D1245" s="27" t="s">
        <v>697</v>
      </c>
      <c r="E1245" s="27"/>
      <c r="F1245" s="60">
        <f>F1246</f>
        <v>60</v>
      </c>
    </row>
    <row r="1246" spans="1:6" s="7" customFormat="1" x14ac:dyDescent="0.2">
      <c r="A1246" s="31" t="s">
        <v>688</v>
      </c>
      <c r="B1246" s="27">
        <v>992</v>
      </c>
      <c r="C1246" s="26" t="s">
        <v>232</v>
      </c>
      <c r="D1246" s="27" t="s">
        <v>697</v>
      </c>
      <c r="E1246" s="27">
        <v>500</v>
      </c>
      <c r="F1246" s="60">
        <f>F1247</f>
        <v>60</v>
      </c>
    </row>
    <row r="1247" spans="1:6" s="7" customFormat="1" x14ac:dyDescent="0.2">
      <c r="A1247" s="31" t="s">
        <v>692</v>
      </c>
      <c r="B1247" s="27">
        <v>992</v>
      </c>
      <c r="C1247" s="26" t="s">
        <v>232</v>
      </c>
      <c r="D1247" s="27" t="s">
        <v>697</v>
      </c>
      <c r="E1247" s="27">
        <v>540</v>
      </c>
      <c r="F1247" s="60">
        <v>60</v>
      </c>
    </row>
    <row r="1248" spans="1:6" s="7" customFormat="1" ht="47.25" x14ac:dyDescent="0.2">
      <c r="A1248" s="25" t="s">
        <v>698</v>
      </c>
      <c r="B1248" s="27">
        <v>992</v>
      </c>
      <c r="C1248" s="26" t="s">
        <v>232</v>
      </c>
      <c r="D1248" s="27" t="s">
        <v>699</v>
      </c>
      <c r="E1248" s="27"/>
      <c r="F1248" s="60">
        <f>F1249</f>
        <v>135.6</v>
      </c>
    </row>
    <row r="1249" spans="1:6" s="7" customFormat="1" x14ac:dyDescent="0.2">
      <c r="A1249" s="25" t="s">
        <v>482</v>
      </c>
      <c r="B1249" s="27">
        <v>992</v>
      </c>
      <c r="C1249" s="26" t="s">
        <v>232</v>
      </c>
      <c r="D1249" s="27" t="s">
        <v>700</v>
      </c>
      <c r="E1249" s="27"/>
      <c r="F1249" s="60">
        <f>F1250</f>
        <v>135.6</v>
      </c>
    </row>
    <row r="1250" spans="1:6" s="7" customFormat="1" x14ac:dyDescent="0.2">
      <c r="A1250" s="31" t="s">
        <v>688</v>
      </c>
      <c r="B1250" s="27">
        <v>992</v>
      </c>
      <c r="C1250" s="26" t="s">
        <v>232</v>
      </c>
      <c r="D1250" s="27" t="s">
        <v>700</v>
      </c>
      <c r="E1250" s="27">
        <v>500</v>
      </c>
      <c r="F1250" s="60">
        <f>F1251</f>
        <v>135.6</v>
      </c>
    </row>
    <row r="1251" spans="1:6" s="7" customFormat="1" x14ac:dyDescent="0.2">
      <c r="A1251" s="31" t="s">
        <v>692</v>
      </c>
      <c r="B1251" s="27">
        <v>992</v>
      </c>
      <c r="C1251" s="26" t="s">
        <v>232</v>
      </c>
      <c r="D1251" s="27" t="s">
        <v>700</v>
      </c>
      <c r="E1251" s="27">
        <v>540</v>
      </c>
      <c r="F1251" s="60">
        <v>135.6</v>
      </c>
    </row>
    <row r="1252" spans="1:6" s="7" customFormat="1" x14ac:dyDescent="0.2">
      <c r="A1252" s="31" t="s">
        <v>482</v>
      </c>
      <c r="B1252" s="27">
        <v>992</v>
      </c>
      <c r="C1252" s="26" t="s">
        <v>232</v>
      </c>
      <c r="D1252" s="27" t="s">
        <v>701</v>
      </c>
      <c r="E1252" s="27"/>
      <c r="F1252" s="60">
        <f>F1253</f>
        <v>502.9</v>
      </c>
    </row>
    <row r="1253" spans="1:6" s="7" customFormat="1" x14ac:dyDescent="0.2">
      <c r="A1253" s="31" t="s">
        <v>688</v>
      </c>
      <c r="B1253" s="27">
        <v>992</v>
      </c>
      <c r="C1253" s="26" t="s">
        <v>232</v>
      </c>
      <c r="D1253" s="27" t="s">
        <v>701</v>
      </c>
      <c r="E1253" s="27">
        <v>500</v>
      </c>
      <c r="F1253" s="60">
        <f>F1254</f>
        <v>502.9</v>
      </c>
    </row>
    <row r="1254" spans="1:6" s="7" customFormat="1" x14ac:dyDescent="0.2">
      <c r="A1254" s="31" t="s">
        <v>692</v>
      </c>
      <c r="B1254" s="27">
        <v>992</v>
      </c>
      <c r="C1254" s="26" t="s">
        <v>232</v>
      </c>
      <c r="D1254" s="27" t="s">
        <v>701</v>
      </c>
      <c r="E1254" s="27">
        <v>540</v>
      </c>
      <c r="F1254" s="60">
        <f>402.9+100</f>
        <v>502.9</v>
      </c>
    </row>
    <row r="1255" spans="1:6" s="23" customFormat="1" x14ac:dyDescent="0.2">
      <c r="A1255" s="28" t="s">
        <v>262</v>
      </c>
      <c r="B1255" s="29" t="s">
        <v>673</v>
      </c>
      <c r="C1255" s="29" t="s">
        <v>263</v>
      </c>
      <c r="D1255" s="29"/>
      <c r="E1255" s="36"/>
      <c r="F1255" s="30">
        <f>F1256+F1268+F1278+F1271</f>
        <v>26457.1</v>
      </c>
    </row>
    <row r="1256" spans="1:6" s="23" customFormat="1" ht="31.5" x14ac:dyDescent="0.2">
      <c r="A1256" s="12" t="s">
        <v>266</v>
      </c>
      <c r="B1256" s="13" t="s">
        <v>673</v>
      </c>
      <c r="C1256" s="13" t="s">
        <v>263</v>
      </c>
      <c r="D1256" s="21" t="s">
        <v>267</v>
      </c>
      <c r="E1256" s="21"/>
      <c r="F1256" s="167">
        <f>F1257</f>
        <v>24605.199999999997</v>
      </c>
    </row>
    <row r="1257" spans="1:6" s="23" customFormat="1" ht="31.5" x14ac:dyDescent="0.2">
      <c r="A1257" s="31" t="s">
        <v>268</v>
      </c>
      <c r="B1257" s="26" t="s">
        <v>673</v>
      </c>
      <c r="C1257" s="26" t="s">
        <v>263</v>
      </c>
      <c r="D1257" s="27" t="s">
        <v>269</v>
      </c>
      <c r="E1257" s="27"/>
      <c r="F1257" s="64">
        <f>F1258+F1262</f>
        <v>24605.199999999997</v>
      </c>
    </row>
    <row r="1258" spans="1:6" s="23" customFormat="1" ht="47.25" hidden="1" x14ac:dyDescent="0.2">
      <c r="A1258" s="31" t="s">
        <v>702</v>
      </c>
      <c r="B1258" s="26" t="s">
        <v>673</v>
      </c>
      <c r="C1258" s="26" t="s">
        <v>263</v>
      </c>
      <c r="D1258" s="27" t="s">
        <v>703</v>
      </c>
      <c r="E1258" s="27"/>
      <c r="F1258" s="64">
        <f>F1259</f>
        <v>0</v>
      </c>
    </row>
    <row r="1259" spans="1:6" s="23" customFormat="1" ht="78.75" hidden="1" x14ac:dyDescent="0.2">
      <c r="A1259" s="31" t="s">
        <v>704</v>
      </c>
      <c r="B1259" s="26" t="s">
        <v>673</v>
      </c>
      <c r="C1259" s="26" t="s">
        <v>263</v>
      </c>
      <c r="D1259" s="27" t="s">
        <v>705</v>
      </c>
      <c r="E1259" s="27"/>
      <c r="F1259" s="64">
        <f>F1260</f>
        <v>0</v>
      </c>
    </row>
    <row r="1260" spans="1:6" s="23" customFormat="1" hidden="1" x14ac:dyDescent="0.2">
      <c r="A1260" s="31" t="s">
        <v>688</v>
      </c>
      <c r="B1260" s="26" t="s">
        <v>673</v>
      </c>
      <c r="C1260" s="26" t="s">
        <v>263</v>
      </c>
      <c r="D1260" s="27" t="s">
        <v>705</v>
      </c>
      <c r="E1260" s="27">
        <v>500</v>
      </c>
      <c r="F1260" s="64">
        <f>F1261</f>
        <v>0</v>
      </c>
    </row>
    <row r="1261" spans="1:6" s="23" customFormat="1" hidden="1" x14ac:dyDescent="0.2">
      <c r="A1261" s="31" t="s">
        <v>692</v>
      </c>
      <c r="B1261" s="26" t="s">
        <v>673</v>
      </c>
      <c r="C1261" s="26" t="s">
        <v>263</v>
      </c>
      <c r="D1261" s="27" t="s">
        <v>705</v>
      </c>
      <c r="E1261" s="27">
        <v>540</v>
      </c>
      <c r="F1261" s="64">
        <f>17768.4-17768.4</f>
        <v>0</v>
      </c>
    </row>
    <row r="1262" spans="1:6" s="23" customFormat="1" ht="47.25" x14ac:dyDescent="0.2">
      <c r="A1262" s="31" t="s">
        <v>270</v>
      </c>
      <c r="B1262" s="26" t="s">
        <v>673</v>
      </c>
      <c r="C1262" s="26" t="s">
        <v>263</v>
      </c>
      <c r="D1262" s="27" t="s">
        <v>271</v>
      </c>
      <c r="E1262" s="27"/>
      <c r="F1262" s="64">
        <f>F1263</f>
        <v>24605.199999999997</v>
      </c>
    </row>
    <row r="1263" spans="1:6" s="23" customFormat="1" ht="47.25" x14ac:dyDescent="0.2">
      <c r="A1263" s="31" t="s">
        <v>272</v>
      </c>
      <c r="B1263" s="26" t="s">
        <v>673</v>
      </c>
      <c r="C1263" s="26" t="s">
        <v>263</v>
      </c>
      <c r="D1263" s="26" t="s">
        <v>273</v>
      </c>
      <c r="E1263" s="27"/>
      <c r="F1263" s="64">
        <f>F1264+F1266</f>
        <v>24605.199999999997</v>
      </c>
    </row>
    <row r="1264" spans="1:6" s="23" customFormat="1" x14ac:dyDescent="0.2">
      <c r="A1264" s="31" t="s">
        <v>688</v>
      </c>
      <c r="B1264" s="26" t="s">
        <v>673</v>
      </c>
      <c r="C1264" s="26" t="s">
        <v>263</v>
      </c>
      <c r="D1264" s="26" t="s">
        <v>273</v>
      </c>
      <c r="E1264" s="27">
        <v>500</v>
      </c>
      <c r="F1264" s="64">
        <f>F1265</f>
        <v>24119.1</v>
      </c>
    </row>
    <row r="1265" spans="1:6" s="23" customFormat="1" x14ac:dyDescent="0.2">
      <c r="A1265" s="31" t="s">
        <v>692</v>
      </c>
      <c r="B1265" s="26" t="s">
        <v>673</v>
      </c>
      <c r="C1265" s="26" t="s">
        <v>263</v>
      </c>
      <c r="D1265" s="26" t="s">
        <v>273</v>
      </c>
      <c r="E1265" s="27">
        <v>540</v>
      </c>
      <c r="F1265" s="64">
        <v>24119.1</v>
      </c>
    </row>
    <row r="1266" spans="1:6" s="23" customFormat="1" x14ac:dyDescent="0.2">
      <c r="A1266" s="31" t="s">
        <v>50</v>
      </c>
      <c r="B1266" s="26" t="s">
        <v>673</v>
      </c>
      <c r="C1266" s="26" t="s">
        <v>263</v>
      </c>
      <c r="D1266" s="27" t="s">
        <v>706</v>
      </c>
      <c r="E1266" s="27">
        <v>800</v>
      </c>
      <c r="F1266" s="64">
        <f>F1267</f>
        <v>486.1</v>
      </c>
    </row>
    <row r="1267" spans="1:6" s="23" customFormat="1" x14ac:dyDescent="0.2">
      <c r="A1267" s="31" t="s">
        <v>53</v>
      </c>
      <c r="B1267" s="26" t="s">
        <v>673</v>
      </c>
      <c r="C1267" s="26" t="s">
        <v>263</v>
      </c>
      <c r="D1267" s="27" t="s">
        <v>706</v>
      </c>
      <c r="E1267" s="27">
        <v>870</v>
      </c>
      <c r="F1267" s="64">
        <v>486.1</v>
      </c>
    </row>
    <row r="1268" spans="1:6" s="23" customFormat="1" ht="47.25" hidden="1" x14ac:dyDescent="0.2">
      <c r="A1268" s="12" t="s">
        <v>215</v>
      </c>
      <c r="B1268" s="13" t="s">
        <v>673</v>
      </c>
      <c r="C1268" s="13" t="s">
        <v>263</v>
      </c>
      <c r="D1268" s="13" t="s">
        <v>217</v>
      </c>
      <c r="E1268" s="21"/>
      <c r="F1268" s="167">
        <f>F1269</f>
        <v>0</v>
      </c>
    </row>
    <row r="1269" spans="1:6" s="23" customFormat="1" hidden="1" x14ac:dyDescent="0.2">
      <c r="A1269" s="31" t="s">
        <v>688</v>
      </c>
      <c r="B1269" s="26" t="s">
        <v>673</v>
      </c>
      <c r="C1269" s="26" t="s">
        <v>263</v>
      </c>
      <c r="D1269" s="26" t="s">
        <v>217</v>
      </c>
      <c r="E1269" s="26" t="s">
        <v>132</v>
      </c>
      <c r="F1269" s="64">
        <f>F1270</f>
        <v>0</v>
      </c>
    </row>
    <row r="1270" spans="1:6" s="23" customFormat="1" hidden="1" x14ac:dyDescent="0.2">
      <c r="A1270" s="31" t="s">
        <v>692</v>
      </c>
      <c r="B1270" s="26" t="s">
        <v>673</v>
      </c>
      <c r="C1270" s="26" t="s">
        <v>263</v>
      </c>
      <c r="D1270" s="26" t="s">
        <v>217</v>
      </c>
      <c r="E1270" s="26" t="s">
        <v>693</v>
      </c>
      <c r="F1270" s="64"/>
    </row>
    <row r="1271" spans="1:6" s="23" customFormat="1" x14ac:dyDescent="0.2">
      <c r="A1271" s="12" t="s">
        <v>707</v>
      </c>
      <c r="B1271" s="13" t="s">
        <v>673</v>
      </c>
      <c r="C1271" s="13" t="s">
        <v>263</v>
      </c>
      <c r="D1271" s="13" t="s">
        <v>708</v>
      </c>
      <c r="E1271" s="13"/>
      <c r="F1271" s="167">
        <f>F1272</f>
        <v>500</v>
      </c>
    </row>
    <row r="1272" spans="1:6" s="23" customFormat="1" ht="47.25" x14ac:dyDescent="0.2">
      <c r="A1272" s="31" t="s">
        <v>709</v>
      </c>
      <c r="B1272" s="26" t="s">
        <v>673</v>
      </c>
      <c r="C1272" s="26" t="s">
        <v>263</v>
      </c>
      <c r="D1272" s="26" t="s">
        <v>710</v>
      </c>
      <c r="E1272" s="26"/>
      <c r="F1272" s="64">
        <f>F1273</f>
        <v>500</v>
      </c>
    </row>
    <row r="1273" spans="1:6" s="23" customFormat="1" ht="63" x14ac:dyDescent="0.2">
      <c r="A1273" s="31" t="s">
        <v>711</v>
      </c>
      <c r="B1273" s="26" t="s">
        <v>673</v>
      </c>
      <c r="C1273" s="26" t="s">
        <v>263</v>
      </c>
      <c r="D1273" s="26" t="s">
        <v>712</v>
      </c>
      <c r="E1273" s="26"/>
      <c r="F1273" s="64">
        <f>F1274+F1276</f>
        <v>500</v>
      </c>
    </row>
    <row r="1274" spans="1:6" s="23" customFormat="1" x14ac:dyDescent="0.2">
      <c r="A1274" s="31" t="s">
        <v>688</v>
      </c>
      <c r="B1274" s="26" t="s">
        <v>673</v>
      </c>
      <c r="C1274" s="26" t="s">
        <v>263</v>
      </c>
      <c r="D1274" s="26" t="s">
        <v>712</v>
      </c>
      <c r="E1274" s="26" t="s">
        <v>132</v>
      </c>
      <c r="F1274" s="64">
        <f>F1275</f>
        <v>321.2</v>
      </c>
    </row>
    <row r="1275" spans="1:6" s="23" customFormat="1" x14ac:dyDescent="0.2">
      <c r="A1275" s="31" t="s">
        <v>692</v>
      </c>
      <c r="B1275" s="26" t="s">
        <v>673</v>
      </c>
      <c r="C1275" s="26" t="s">
        <v>263</v>
      </c>
      <c r="D1275" s="26" t="s">
        <v>712</v>
      </c>
      <c r="E1275" s="26" t="s">
        <v>693</v>
      </c>
      <c r="F1275" s="64">
        <v>321.2</v>
      </c>
    </row>
    <row r="1276" spans="1:6" s="23" customFormat="1" x14ac:dyDescent="0.2">
      <c r="A1276" s="31" t="s">
        <v>50</v>
      </c>
      <c r="B1276" s="26" t="s">
        <v>673</v>
      </c>
      <c r="C1276" s="26" t="s">
        <v>263</v>
      </c>
      <c r="D1276" s="26" t="s">
        <v>712</v>
      </c>
      <c r="E1276" s="27">
        <v>800</v>
      </c>
      <c r="F1276" s="64">
        <f>F1277</f>
        <v>178.8</v>
      </c>
    </row>
    <row r="1277" spans="1:6" s="23" customFormat="1" x14ac:dyDescent="0.2">
      <c r="A1277" s="31" t="s">
        <v>53</v>
      </c>
      <c r="B1277" s="26" t="s">
        <v>673</v>
      </c>
      <c r="C1277" s="26" t="s">
        <v>263</v>
      </c>
      <c r="D1277" s="26" t="s">
        <v>712</v>
      </c>
      <c r="E1277" s="27">
        <v>870</v>
      </c>
      <c r="F1277" s="64">
        <v>178.8</v>
      </c>
    </row>
    <row r="1278" spans="1:6" s="3" customFormat="1" x14ac:dyDescent="0.2">
      <c r="A1278" s="20" t="s">
        <v>182</v>
      </c>
      <c r="B1278" s="13" t="s">
        <v>673</v>
      </c>
      <c r="C1278" s="13" t="s">
        <v>263</v>
      </c>
      <c r="D1278" s="13" t="s">
        <v>183</v>
      </c>
      <c r="E1278" s="21"/>
      <c r="F1278" s="22">
        <f>F1279+F1286</f>
        <v>1351.9</v>
      </c>
    </row>
    <row r="1279" spans="1:6" s="3" customFormat="1" ht="63" x14ac:dyDescent="0.2">
      <c r="A1279" s="62" t="s">
        <v>282</v>
      </c>
      <c r="B1279" s="35" t="s">
        <v>673</v>
      </c>
      <c r="C1279" s="35" t="s">
        <v>263</v>
      </c>
      <c r="D1279" s="35" t="s">
        <v>283</v>
      </c>
      <c r="E1279" s="58"/>
      <c r="F1279" s="37">
        <f>F1280</f>
        <v>1351.9</v>
      </c>
    </row>
    <row r="1280" spans="1:6" s="3" customFormat="1" ht="63" x14ac:dyDescent="0.2">
      <c r="A1280" s="25" t="s">
        <v>713</v>
      </c>
      <c r="B1280" s="26" t="s">
        <v>673</v>
      </c>
      <c r="C1280" s="26" t="s">
        <v>263</v>
      </c>
      <c r="D1280" s="26" t="s">
        <v>285</v>
      </c>
      <c r="E1280" s="27"/>
      <c r="F1280" s="24">
        <f>F1281</f>
        <v>1351.9</v>
      </c>
    </row>
    <row r="1281" spans="1:6" s="3" customFormat="1" ht="31.5" x14ac:dyDescent="0.2">
      <c r="A1281" s="25" t="s">
        <v>286</v>
      </c>
      <c r="B1281" s="26" t="s">
        <v>673</v>
      </c>
      <c r="C1281" s="26" t="s">
        <v>263</v>
      </c>
      <c r="D1281" s="26" t="s">
        <v>287</v>
      </c>
      <c r="E1281" s="27"/>
      <c r="F1281" s="24">
        <f>F1282+F1284</f>
        <v>1351.9</v>
      </c>
    </row>
    <row r="1282" spans="1:6" s="3" customFormat="1" x14ac:dyDescent="0.2">
      <c r="A1282" s="31" t="s">
        <v>688</v>
      </c>
      <c r="B1282" s="26" t="s">
        <v>673</v>
      </c>
      <c r="C1282" s="26" t="s">
        <v>263</v>
      </c>
      <c r="D1282" s="26" t="s">
        <v>287</v>
      </c>
      <c r="E1282" s="27">
        <v>500</v>
      </c>
      <c r="F1282" s="24">
        <f>F1283</f>
        <v>1306.5</v>
      </c>
    </row>
    <row r="1283" spans="1:6" s="23" customFormat="1" x14ac:dyDescent="0.2">
      <c r="A1283" s="31" t="s">
        <v>692</v>
      </c>
      <c r="B1283" s="26" t="s">
        <v>673</v>
      </c>
      <c r="C1283" s="26" t="s">
        <v>263</v>
      </c>
      <c r="D1283" s="26" t="s">
        <v>287</v>
      </c>
      <c r="E1283" s="27">
        <v>540</v>
      </c>
      <c r="F1283" s="24">
        <v>1306.5</v>
      </c>
    </row>
    <row r="1284" spans="1:6" s="23" customFormat="1" x14ac:dyDescent="0.2">
      <c r="A1284" s="31" t="s">
        <v>50</v>
      </c>
      <c r="B1284" s="26" t="s">
        <v>673</v>
      </c>
      <c r="C1284" s="26" t="s">
        <v>263</v>
      </c>
      <c r="D1284" s="26" t="s">
        <v>287</v>
      </c>
      <c r="E1284" s="27">
        <v>800</v>
      </c>
      <c r="F1284" s="24">
        <f>F1285</f>
        <v>45.4</v>
      </c>
    </row>
    <row r="1285" spans="1:6" s="23" customFormat="1" x14ac:dyDescent="0.2">
      <c r="A1285" s="31" t="s">
        <v>53</v>
      </c>
      <c r="B1285" s="26" t="s">
        <v>673</v>
      </c>
      <c r="C1285" s="26" t="s">
        <v>263</v>
      </c>
      <c r="D1285" s="26" t="s">
        <v>287</v>
      </c>
      <c r="E1285" s="27">
        <v>870</v>
      </c>
      <c r="F1285" s="24">
        <v>45.4</v>
      </c>
    </row>
    <row r="1286" spans="1:6" s="23" customFormat="1" ht="47.25" hidden="1" x14ac:dyDescent="0.2">
      <c r="A1286" s="31" t="s">
        <v>714</v>
      </c>
      <c r="B1286" s="26" t="s">
        <v>673</v>
      </c>
      <c r="C1286" s="26" t="s">
        <v>263</v>
      </c>
      <c r="D1286" s="26" t="s">
        <v>715</v>
      </c>
      <c r="E1286" s="27"/>
      <c r="F1286" s="60">
        <f>F1287</f>
        <v>0</v>
      </c>
    </row>
    <row r="1287" spans="1:6" s="23" customFormat="1" hidden="1" x14ac:dyDescent="0.2">
      <c r="A1287" s="31" t="s">
        <v>688</v>
      </c>
      <c r="B1287" s="26" t="s">
        <v>673</v>
      </c>
      <c r="C1287" s="26" t="s">
        <v>263</v>
      </c>
      <c r="D1287" s="26" t="s">
        <v>715</v>
      </c>
      <c r="E1287" s="27">
        <v>500</v>
      </c>
      <c r="F1287" s="60">
        <f>F1288</f>
        <v>0</v>
      </c>
    </row>
    <row r="1288" spans="1:6" s="23" customFormat="1" hidden="1" x14ac:dyDescent="0.2">
      <c r="A1288" s="31" t="s">
        <v>692</v>
      </c>
      <c r="B1288" s="26" t="s">
        <v>673</v>
      </c>
      <c r="C1288" s="26" t="s">
        <v>263</v>
      </c>
      <c r="D1288" s="26" t="s">
        <v>715</v>
      </c>
      <c r="E1288" s="27">
        <v>540</v>
      </c>
      <c r="F1288" s="60">
        <f>310.9-310.9</f>
        <v>0</v>
      </c>
    </row>
    <row r="1289" spans="1:6" s="23" customFormat="1" hidden="1" x14ac:dyDescent="0.2">
      <c r="A1289" s="12" t="s">
        <v>289</v>
      </c>
      <c r="B1289" s="13" t="s">
        <v>673</v>
      </c>
      <c r="C1289" s="13" t="s">
        <v>290</v>
      </c>
      <c r="D1289" s="13"/>
      <c r="E1289" s="21"/>
      <c r="F1289" s="14">
        <f>F1290+F1301</f>
        <v>0</v>
      </c>
    </row>
    <row r="1290" spans="1:6" s="54" customFormat="1" ht="47.25" hidden="1" x14ac:dyDescent="0.2">
      <c r="A1290" s="89" t="s">
        <v>311</v>
      </c>
      <c r="B1290" s="45" t="s">
        <v>673</v>
      </c>
      <c r="C1290" s="45" t="s">
        <v>290</v>
      </c>
      <c r="D1290" s="45" t="s">
        <v>107</v>
      </c>
      <c r="E1290" s="45"/>
      <c r="F1290" s="87">
        <f>F1291</f>
        <v>0</v>
      </c>
    </row>
    <row r="1291" spans="1:6" s="23" customFormat="1" ht="31.5" hidden="1" x14ac:dyDescent="0.2">
      <c r="A1291" s="38" t="s">
        <v>312</v>
      </c>
      <c r="B1291" s="26" t="s">
        <v>673</v>
      </c>
      <c r="C1291" s="26" t="s">
        <v>290</v>
      </c>
      <c r="D1291" s="26" t="s">
        <v>313</v>
      </c>
      <c r="E1291" s="26"/>
      <c r="F1291" s="67">
        <f>F1292</f>
        <v>0</v>
      </c>
    </row>
    <row r="1292" spans="1:6" s="23" customFormat="1" ht="47.25" hidden="1" x14ac:dyDescent="0.2">
      <c r="A1292" s="38" t="s">
        <v>314</v>
      </c>
      <c r="B1292" s="26" t="s">
        <v>673</v>
      </c>
      <c r="C1292" s="26" t="s">
        <v>290</v>
      </c>
      <c r="D1292" s="26" t="s">
        <v>315</v>
      </c>
      <c r="E1292" s="26"/>
      <c r="F1292" s="67">
        <f>F1293+F1296</f>
        <v>0</v>
      </c>
    </row>
    <row r="1293" spans="1:6" s="23" customFormat="1" ht="31.5" hidden="1" x14ac:dyDescent="0.2">
      <c r="A1293" s="38" t="s">
        <v>316</v>
      </c>
      <c r="B1293" s="26" t="s">
        <v>673</v>
      </c>
      <c r="C1293" s="26" t="s">
        <v>290</v>
      </c>
      <c r="D1293" s="26" t="s">
        <v>317</v>
      </c>
      <c r="E1293" s="26"/>
      <c r="F1293" s="67">
        <f>F1294</f>
        <v>0</v>
      </c>
    </row>
    <row r="1294" spans="1:6" s="23" customFormat="1" hidden="1" x14ac:dyDescent="0.2">
      <c r="A1294" s="31" t="s">
        <v>688</v>
      </c>
      <c r="B1294" s="26" t="s">
        <v>673</v>
      </c>
      <c r="C1294" s="26" t="s">
        <v>290</v>
      </c>
      <c r="D1294" s="26" t="s">
        <v>317</v>
      </c>
      <c r="E1294" s="26" t="s">
        <v>132</v>
      </c>
      <c r="F1294" s="67">
        <f>F1295</f>
        <v>0</v>
      </c>
    </row>
    <row r="1295" spans="1:6" s="23" customFormat="1" hidden="1" x14ac:dyDescent="0.2">
      <c r="A1295" s="31" t="s">
        <v>692</v>
      </c>
      <c r="B1295" s="26" t="s">
        <v>673</v>
      </c>
      <c r="C1295" s="26" t="s">
        <v>290</v>
      </c>
      <c r="D1295" s="26" t="s">
        <v>317</v>
      </c>
      <c r="E1295" s="26" t="s">
        <v>693</v>
      </c>
      <c r="F1295" s="67"/>
    </row>
    <row r="1296" spans="1:6" s="23" customFormat="1" ht="47.25" hidden="1" x14ac:dyDescent="0.2">
      <c r="A1296" s="38" t="s">
        <v>318</v>
      </c>
      <c r="B1296" s="26" t="s">
        <v>673</v>
      </c>
      <c r="C1296" s="26" t="s">
        <v>290</v>
      </c>
      <c r="D1296" s="26" t="s">
        <v>319</v>
      </c>
      <c r="E1296" s="26"/>
      <c r="F1296" s="67">
        <f>F1297+F1299</f>
        <v>0</v>
      </c>
    </row>
    <row r="1297" spans="1:6" s="23" customFormat="1" hidden="1" x14ac:dyDescent="0.2">
      <c r="A1297" s="31" t="s">
        <v>688</v>
      </c>
      <c r="B1297" s="26" t="s">
        <v>673</v>
      </c>
      <c r="C1297" s="26" t="s">
        <v>290</v>
      </c>
      <c r="D1297" s="26" t="s">
        <v>319</v>
      </c>
      <c r="E1297" s="26" t="s">
        <v>132</v>
      </c>
      <c r="F1297" s="67">
        <f>F1298</f>
        <v>0</v>
      </c>
    </row>
    <row r="1298" spans="1:6" s="23" customFormat="1" hidden="1" x14ac:dyDescent="0.2">
      <c r="A1298" s="31" t="s">
        <v>692</v>
      </c>
      <c r="B1298" s="26" t="s">
        <v>673</v>
      </c>
      <c r="C1298" s="26" t="s">
        <v>290</v>
      </c>
      <c r="D1298" s="26" t="s">
        <v>319</v>
      </c>
      <c r="E1298" s="26" t="s">
        <v>693</v>
      </c>
      <c r="F1298" s="67"/>
    </row>
    <row r="1299" spans="1:6" s="23" customFormat="1" hidden="1" x14ac:dyDescent="0.2">
      <c r="A1299" s="66" t="s">
        <v>50</v>
      </c>
      <c r="B1299" s="26" t="s">
        <v>673</v>
      </c>
      <c r="C1299" s="26" t="s">
        <v>290</v>
      </c>
      <c r="D1299" s="26" t="s">
        <v>319</v>
      </c>
      <c r="E1299" s="26" t="s">
        <v>180</v>
      </c>
      <c r="F1299" s="67">
        <f>F1300</f>
        <v>0</v>
      </c>
    </row>
    <row r="1300" spans="1:6" s="23" customFormat="1" hidden="1" x14ac:dyDescent="0.2">
      <c r="A1300" s="66" t="s">
        <v>53</v>
      </c>
      <c r="B1300" s="26" t="s">
        <v>673</v>
      </c>
      <c r="C1300" s="26" t="s">
        <v>290</v>
      </c>
      <c r="D1300" s="26" t="s">
        <v>319</v>
      </c>
      <c r="E1300" s="26" t="s">
        <v>256</v>
      </c>
      <c r="F1300" s="67"/>
    </row>
    <row r="1301" spans="1:6" s="39" customFormat="1" ht="31.5" hidden="1" x14ac:dyDescent="0.2">
      <c r="A1301" s="20" t="s">
        <v>320</v>
      </c>
      <c r="B1301" s="13" t="s">
        <v>673</v>
      </c>
      <c r="C1301" s="13" t="s">
        <v>290</v>
      </c>
      <c r="D1301" s="13" t="s">
        <v>321</v>
      </c>
      <c r="E1301" s="21"/>
      <c r="F1301" s="22">
        <f>F1302</f>
        <v>0</v>
      </c>
    </row>
    <row r="1302" spans="1:6" s="23" customFormat="1" ht="31.5" hidden="1" x14ac:dyDescent="0.2">
      <c r="A1302" s="25" t="s">
        <v>324</v>
      </c>
      <c r="B1302" s="26" t="s">
        <v>673</v>
      </c>
      <c r="C1302" s="26" t="s">
        <v>290</v>
      </c>
      <c r="D1302" s="26" t="s">
        <v>325</v>
      </c>
      <c r="E1302" s="27"/>
      <c r="F1302" s="24">
        <f>F1303+F1308</f>
        <v>0</v>
      </c>
    </row>
    <row r="1303" spans="1:6" s="23" customFormat="1" ht="49.5" hidden="1" customHeight="1" x14ac:dyDescent="0.2">
      <c r="A1303" s="25" t="s">
        <v>326</v>
      </c>
      <c r="B1303" s="26" t="s">
        <v>673</v>
      </c>
      <c r="C1303" s="26" t="s">
        <v>290</v>
      </c>
      <c r="D1303" s="26" t="s">
        <v>327</v>
      </c>
      <c r="E1303" s="27"/>
      <c r="F1303" s="24">
        <f>F1304+F1306</f>
        <v>0</v>
      </c>
    </row>
    <row r="1304" spans="1:6" s="23" customFormat="1" hidden="1" x14ac:dyDescent="0.2">
      <c r="A1304" s="31" t="s">
        <v>688</v>
      </c>
      <c r="B1304" s="26" t="s">
        <v>673</v>
      </c>
      <c r="C1304" s="26" t="s">
        <v>290</v>
      </c>
      <c r="D1304" s="26" t="s">
        <v>327</v>
      </c>
      <c r="E1304" s="27">
        <v>500</v>
      </c>
      <c r="F1304" s="24">
        <f>F1305</f>
        <v>0</v>
      </c>
    </row>
    <row r="1305" spans="1:6" s="23" customFormat="1" hidden="1" x14ac:dyDescent="0.2">
      <c r="A1305" s="31" t="s">
        <v>692</v>
      </c>
      <c r="B1305" s="26" t="s">
        <v>673</v>
      </c>
      <c r="C1305" s="26" t="s">
        <v>290</v>
      </c>
      <c r="D1305" s="26" t="s">
        <v>327</v>
      </c>
      <c r="E1305" s="27">
        <v>540</v>
      </c>
      <c r="F1305" s="24"/>
    </row>
    <row r="1306" spans="1:6" s="23" customFormat="1" hidden="1" x14ac:dyDescent="0.2">
      <c r="A1306" s="66" t="s">
        <v>50</v>
      </c>
      <c r="B1306" s="26" t="s">
        <v>673</v>
      </c>
      <c r="C1306" s="26" t="s">
        <v>290</v>
      </c>
      <c r="D1306" s="26" t="s">
        <v>327</v>
      </c>
      <c r="E1306" s="27">
        <v>800</v>
      </c>
      <c r="F1306" s="24">
        <f>F1307</f>
        <v>0</v>
      </c>
    </row>
    <row r="1307" spans="1:6" s="23" customFormat="1" hidden="1" x14ac:dyDescent="0.2">
      <c r="A1307" s="66" t="s">
        <v>53</v>
      </c>
      <c r="B1307" s="26" t="s">
        <v>673</v>
      </c>
      <c r="C1307" s="26" t="s">
        <v>290</v>
      </c>
      <c r="D1307" s="26" t="s">
        <v>327</v>
      </c>
      <c r="E1307" s="27">
        <v>870</v>
      </c>
      <c r="F1307" s="24"/>
    </row>
    <row r="1308" spans="1:6" s="23" customFormat="1" ht="63" hidden="1" x14ac:dyDescent="0.2">
      <c r="A1308" s="25" t="s">
        <v>328</v>
      </c>
      <c r="B1308" s="26" t="s">
        <v>673</v>
      </c>
      <c r="C1308" s="26" t="s">
        <v>290</v>
      </c>
      <c r="D1308" s="26" t="s">
        <v>329</v>
      </c>
      <c r="E1308" s="27"/>
      <c r="F1308" s="24">
        <f>F1309+F1311</f>
        <v>0</v>
      </c>
    </row>
    <row r="1309" spans="1:6" s="23" customFormat="1" hidden="1" x14ac:dyDescent="0.2">
      <c r="A1309" s="31" t="s">
        <v>688</v>
      </c>
      <c r="B1309" s="26" t="s">
        <v>673</v>
      </c>
      <c r="C1309" s="26" t="s">
        <v>290</v>
      </c>
      <c r="D1309" s="26" t="s">
        <v>329</v>
      </c>
      <c r="E1309" s="27">
        <v>500</v>
      </c>
      <c r="F1309" s="24">
        <f>F1310</f>
        <v>0</v>
      </c>
    </row>
    <row r="1310" spans="1:6" s="23" customFormat="1" hidden="1" x14ac:dyDescent="0.2">
      <c r="A1310" s="31" t="s">
        <v>692</v>
      </c>
      <c r="B1310" s="26" t="s">
        <v>673</v>
      </c>
      <c r="C1310" s="26" t="s">
        <v>290</v>
      </c>
      <c r="D1310" s="26" t="s">
        <v>329</v>
      </c>
      <c r="E1310" s="27">
        <v>540</v>
      </c>
      <c r="F1310" s="24"/>
    </row>
    <row r="1311" spans="1:6" s="23" customFormat="1" hidden="1" x14ac:dyDescent="0.2">
      <c r="A1311" s="66" t="s">
        <v>50</v>
      </c>
      <c r="B1311" s="26" t="s">
        <v>673</v>
      </c>
      <c r="C1311" s="26" t="s">
        <v>290</v>
      </c>
      <c r="D1311" s="26" t="s">
        <v>329</v>
      </c>
      <c r="E1311" s="27">
        <v>800</v>
      </c>
      <c r="F1311" s="24">
        <f>F1312</f>
        <v>0</v>
      </c>
    </row>
    <row r="1312" spans="1:6" s="23" customFormat="1" hidden="1" x14ac:dyDescent="0.2">
      <c r="A1312" s="66" t="s">
        <v>53</v>
      </c>
      <c r="B1312" s="26" t="s">
        <v>673</v>
      </c>
      <c r="C1312" s="26" t="s">
        <v>290</v>
      </c>
      <c r="D1312" s="26" t="s">
        <v>329</v>
      </c>
      <c r="E1312" s="27">
        <v>870</v>
      </c>
      <c r="F1312" s="24"/>
    </row>
    <row r="1313" spans="1:6" s="23" customFormat="1" x14ac:dyDescent="0.2">
      <c r="A1313" s="20" t="s">
        <v>336</v>
      </c>
      <c r="B1313" s="21" t="s">
        <v>673</v>
      </c>
      <c r="C1313" s="13" t="s">
        <v>337</v>
      </c>
      <c r="D1313" s="21"/>
      <c r="E1313" s="21"/>
      <c r="F1313" s="14">
        <f>F1314+F1332+F1375</f>
        <v>25508.2</v>
      </c>
    </row>
    <row r="1314" spans="1:6" s="84" customFormat="1" x14ac:dyDescent="0.2">
      <c r="A1314" s="28" t="s">
        <v>338</v>
      </c>
      <c r="B1314" s="29" t="s">
        <v>673</v>
      </c>
      <c r="C1314" s="29" t="s">
        <v>339</v>
      </c>
      <c r="D1314" s="29"/>
      <c r="E1314" s="29"/>
      <c r="F1314" s="165">
        <f>F1315+F1323+F1328</f>
        <v>13100</v>
      </c>
    </row>
    <row r="1315" spans="1:6" s="39" customFormat="1" ht="47.25" hidden="1" x14ac:dyDescent="0.2">
      <c r="A1315" s="12" t="s">
        <v>106</v>
      </c>
      <c r="B1315" s="13" t="s">
        <v>673</v>
      </c>
      <c r="C1315" s="13" t="s">
        <v>339</v>
      </c>
      <c r="D1315" s="21" t="s">
        <v>107</v>
      </c>
      <c r="E1315" s="21"/>
      <c r="F1315" s="167">
        <f>F1316</f>
        <v>0</v>
      </c>
    </row>
    <row r="1316" spans="1:6" s="3" customFormat="1" ht="37.15" hidden="1" customHeight="1" x14ac:dyDescent="0.2">
      <c r="A1316" s="31" t="s">
        <v>340</v>
      </c>
      <c r="B1316" s="26" t="s">
        <v>673</v>
      </c>
      <c r="C1316" s="26" t="s">
        <v>339</v>
      </c>
      <c r="D1316" s="27" t="s">
        <v>341</v>
      </c>
      <c r="E1316" s="27"/>
      <c r="F1316" s="64">
        <f>F1317</f>
        <v>0</v>
      </c>
    </row>
    <row r="1317" spans="1:6" s="3" customFormat="1" ht="47.25" hidden="1" x14ac:dyDescent="0.2">
      <c r="A1317" s="62" t="s">
        <v>342</v>
      </c>
      <c r="B1317" s="35" t="s">
        <v>673</v>
      </c>
      <c r="C1317" s="35" t="s">
        <v>339</v>
      </c>
      <c r="D1317" s="58" t="s">
        <v>343</v>
      </c>
      <c r="E1317" s="27"/>
      <c r="F1317" s="166">
        <f>F1318</f>
        <v>0</v>
      </c>
    </row>
    <row r="1318" spans="1:6" s="3" customFormat="1" ht="33.75" hidden="1" customHeight="1" x14ac:dyDescent="0.2">
      <c r="A1318" s="31" t="s">
        <v>344</v>
      </c>
      <c r="B1318" s="35" t="s">
        <v>673</v>
      </c>
      <c r="C1318" s="35" t="s">
        <v>339</v>
      </c>
      <c r="D1318" s="27" t="s">
        <v>716</v>
      </c>
      <c r="E1318" s="58"/>
      <c r="F1318" s="64">
        <f>F1319+F1321</f>
        <v>0</v>
      </c>
    </row>
    <row r="1319" spans="1:6" s="3" customFormat="1" ht="15.75" hidden="1" customHeight="1" x14ac:dyDescent="0.2">
      <c r="A1319" s="31" t="s">
        <v>688</v>
      </c>
      <c r="B1319" s="26" t="s">
        <v>673</v>
      </c>
      <c r="C1319" s="26" t="s">
        <v>339</v>
      </c>
      <c r="D1319" s="27" t="s">
        <v>345</v>
      </c>
      <c r="E1319" s="26" t="s">
        <v>132</v>
      </c>
      <c r="F1319" s="64">
        <f>F1320</f>
        <v>0</v>
      </c>
    </row>
    <row r="1320" spans="1:6" s="23" customFormat="1" ht="17.25" hidden="1" customHeight="1" x14ac:dyDescent="0.2">
      <c r="A1320" s="31" t="s">
        <v>692</v>
      </c>
      <c r="B1320" s="26" t="s">
        <v>673</v>
      </c>
      <c r="C1320" s="26" t="s">
        <v>339</v>
      </c>
      <c r="D1320" s="27" t="s">
        <v>345</v>
      </c>
      <c r="E1320" s="26" t="s">
        <v>693</v>
      </c>
      <c r="F1320" s="64">
        <f>43.7-43.7</f>
        <v>0</v>
      </c>
    </row>
    <row r="1321" spans="1:6" s="23" customFormat="1" ht="17.25" hidden="1" customHeight="1" x14ac:dyDescent="0.2">
      <c r="A1321" s="31" t="s">
        <v>50</v>
      </c>
      <c r="B1321" s="26" t="s">
        <v>673</v>
      </c>
      <c r="C1321" s="26" t="s">
        <v>339</v>
      </c>
      <c r="D1321" s="27" t="s">
        <v>716</v>
      </c>
      <c r="E1321" s="26" t="s">
        <v>180</v>
      </c>
      <c r="F1321" s="64">
        <f>F1322</f>
        <v>0</v>
      </c>
    </row>
    <row r="1322" spans="1:6" s="23" customFormat="1" ht="18.75" hidden="1" customHeight="1" x14ac:dyDescent="0.2">
      <c r="A1322" s="31" t="s">
        <v>53</v>
      </c>
      <c r="B1322" s="26" t="s">
        <v>673</v>
      </c>
      <c r="C1322" s="26" t="s">
        <v>339</v>
      </c>
      <c r="D1322" s="27" t="s">
        <v>716</v>
      </c>
      <c r="E1322" s="26" t="s">
        <v>256</v>
      </c>
      <c r="F1322" s="64">
        <v>0</v>
      </c>
    </row>
    <row r="1323" spans="1:6" s="23" customFormat="1" ht="18.75" customHeight="1" x14ac:dyDescent="0.2">
      <c r="A1323" s="20" t="s">
        <v>707</v>
      </c>
      <c r="B1323" s="13" t="s">
        <v>673</v>
      </c>
      <c r="C1323" s="13" t="s">
        <v>339</v>
      </c>
      <c r="D1323" s="21" t="s">
        <v>708</v>
      </c>
      <c r="E1323" s="13"/>
      <c r="F1323" s="167">
        <f>F1324</f>
        <v>13100</v>
      </c>
    </row>
    <row r="1324" spans="1:6" s="23" customFormat="1" ht="47.25" x14ac:dyDescent="0.2">
      <c r="A1324" s="25" t="s">
        <v>709</v>
      </c>
      <c r="B1324" s="26" t="s">
        <v>673</v>
      </c>
      <c r="C1324" s="26" t="s">
        <v>339</v>
      </c>
      <c r="D1324" s="26" t="s">
        <v>710</v>
      </c>
      <c r="E1324" s="26"/>
      <c r="F1324" s="64">
        <f>F1325</f>
        <v>13100</v>
      </c>
    </row>
    <row r="1325" spans="1:6" s="23" customFormat="1" ht="63" x14ac:dyDescent="0.2">
      <c r="A1325" s="31" t="s">
        <v>717</v>
      </c>
      <c r="B1325" s="26" t="s">
        <v>673</v>
      </c>
      <c r="C1325" s="26" t="s">
        <v>339</v>
      </c>
      <c r="D1325" s="27" t="s">
        <v>718</v>
      </c>
      <c r="E1325" s="26"/>
      <c r="F1325" s="64">
        <f>F1326</f>
        <v>13100</v>
      </c>
    </row>
    <row r="1326" spans="1:6" s="23" customFormat="1" ht="18.75" customHeight="1" x14ac:dyDescent="0.2">
      <c r="A1326" s="31" t="s">
        <v>688</v>
      </c>
      <c r="B1326" s="26" t="s">
        <v>673</v>
      </c>
      <c r="C1326" s="26" t="s">
        <v>339</v>
      </c>
      <c r="D1326" s="27" t="s">
        <v>718</v>
      </c>
      <c r="E1326" s="26" t="s">
        <v>132</v>
      </c>
      <c r="F1326" s="64">
        <f>F1327</f>
        <v>13100</v>
      </c>
    </row>
    <row r="1327" spans="1:6" s="23" customFormat="1" ht="18.75" customHeight="1" x14ac:dyDescent="0.2">
      <c r="A1327" s="31" t="s">
        <v>692</v>
      </c>
      <c r="B1327" s="26" t="s">
        <v>673</v>
      </c>
      <c r="C1327" s="26" t="s">
        <v>339</v>
      </c>
      <c r="D1327" s="27" t="s">
        <v>718</v>
      </c>
      <c r="E1327" s="26" t="s">
        <v>693</v>
      </c>
      <c r="F1327" s="67">
        <v>13100</v>
      </c>
    </row>
    <row r="1328" spans="1:6" s="23" customFormat="1" hidden="1" x14ac:dyDescent="0.2">
      <c r="A1328" s="56" t="s">
        <v>124</v>
      </c>
      <c r="B1328" s="13" t="s">
        <v>673</v>
      </c>
      <c r="C1328" s="13" t="s">
        <v>339</v>
      </c>
      <c r="D1328" s="13" t="s">
        <v>125</v>
      </c>
      <c r="E1328" s="21"/>
      <c r="F1328" s="88">
        <f>F1329</f>
        <v>0</v>
      </c>
    </row>
    <row r="1329" spans="1:6" s="23" customFormat="1" ht="31.5" hidden="1" x14ac:dyDescent="0.2">
      <c r="A1329" s="38" t="s">
        <v>470</v>
      </c>
      <c r="B1329" s="26" t="s">
        <v>673</v>
      </c>
      <c r="C1329" s="26" t="s">
        <v>339</v>
      </c>
      <c r="D1329" s="26" t="s">
        <v>471</v>
      </c>
      <c r="E1329" s="27"/>
      <c r="F1329" s="67">
        <f>F1330</f>
        <v>0</v>
      </c>
    </row>
    <row r="1330" spans="1:6" s="23" customFormat="1" hidden="1" x14ac:dyDescent="0.2">
      <c r="A1330" s="31" t="s">
        <v>688</v>
      </c>
      <c r="B1330" s="26" t="s">
        <v>673</v>
      </c>
      <c r="C1330" s="26" t="s">
        <v>339</v>
      </c>
      <c r="D1330" s="26" t="s">
        <v>471</v>
      </c>
      <c r="E1330" s="27">
        <v>500</v>
      </c>
      <c r="F1330" s="67">
        <f>F1331</f>
        <v>0</v>
      </c>
    </row>
    <row r="1331" spans="1:6" s="23" customFormat="1" hidden="1" x14ac:dyDescent="0.2">
      <c r="A1331" s="31" t="s">
        <v>692</v>
      </c>
      <c r="B1331" s="26" t="s">
        <v>673</v>
      </c>
      <c r="C1331" s="26" t="s">
        <v>339</v>
      </c>
      <c r="D1331" s="26" t="s">
        <v>471</v>
      </c>
      <c r="E1331" s="27">
        <v>540</v>
      </c>
      <c r="F1331" s="67">
        <f>553.5-553.5</f>
        <v>0</v>
      </c>
    </row>
    <row r="1332" spans="1:6" s="7" customFormat="1" x14ac:dyDescent="0.2">
      <c r="A1332" s="99" t="s">
        <v>346</v>
      </c>
      <c r="B1332" s="13" t="s">
        <v>673</v>
      </c>
      <c r="C1332" s="13" t="s">
        <v>347</v>
      </c>
      <c r="D1332" s="13"/>
      <c r="E1332" s="21"/>
      <c r="F1332" s="22">
        <f>F1333+F1338+F1354+F1371</f>
        <v>832.2</v>
      </c>
    </row>
    <row r="1333" spans="1:6" s="3" customFormat="1" hidden="1" x14ac:dyDescent="0.2">
      <c r="A1333" s="81" t="s">
        <v>30</v>
      </c>
      <c r="B1333" s="29" t="s">
        <v>673</v>
      </c>
      <c r="C1333" s="29" t="s">
        <v>347</v>
      </c>
      <c r="D1333" s="29" t="s">
        <v>149</v>
      </c>
      <c r="E1333" s="29"/>
      <c r="F1333" s="61">
        <f>F1334</f>
        <v>0</v>
      </c>
    </row>
    <row r="1334" spans="1:6" s="3" customFormat="1" hidden="1" x14ac:dyDescent="0.2">
      <c r="A1334" s="57" t="s">
        <v>32</v>
      </c>
      <c r="B1334" s="35" t="s">
        <v>673</v>
      </c>
      <c r="C1334" s="35" t="s">
        <v>347</v>
      </c>
      <c r="D1334" s="35" t="s">
        <v>150</v>
      </c>
      <c r="E1334" s="29"/>
      <c r="F1334" s="63">
        <f>F1335</f>
        <v>0</v>
      </c>
    </row>
    <row r="1335" spans="1:6" s="23" customFormat="1" ht="31.5" hidden="1" x14ac:dyDescent="0.2">
      <c r="A1335" s="31" t="s">
        <v>259</v>
      </c>
      <c r="B1335" s="26" t="s">
        <v>673</v>
      </c>
      <c r="C1335" s="26" t="s">
        <v>347</v>
      </c>
      <c r="D1335" s="26" t="s">
        <v>152</v>
      </c>
      <c r="E1335" s="26"/>
      <c r="F1335" s="67">
        <f>F1336</f>
        <v>0</v>
      </c>
    </row>
    <row r="1336" spans="1:6" s="39" customFormat="1" hidden="1" x14ac:dyDescent="0.2">
      <c r="A1336" s="31" t="s">
        <v>688</v>
      </c>
      <c r="B1336" s="26" t="s">
        <v>673</v>
      </c>
      <c r="C1336" s="26" t="s">
        <v>347</v>
      </c>
      <c r="D1336" s="26" t="s">
        <v>152</v>
      </c>
      <c r="E1336" s="26" t="s">
        <v>132</v>
      </c>
      <c r="F1336" s="67">
        <f>F1337</f>
        <v>0</v>
      </c>
    </row>
    <row r="1337" spans="1:6" s="3" customFormat="1" ht="17.25" hidden="1" customHeight="1" x14ac:dyDescent="0.2">
      <c r="A1337" s="31" t="s">
        <v>692</v>
      </c>
      <c r="B1337" s="26" t="s">
        <v>673</v>
      </c>
      <c r="C1337" s="26" t="s">
        <v>347</v>
      </c>
      <c r="D1337" s="26" t="s">
        <v>152</v>
      </c>
      <c r="E1337" s="26" t="s">
        <v>693</v>
      </c>
      <c r="F1337" s="67"/>
    </row>
    <row r="1338" spans="1:6" s="23" customFormat="1" ht="47.25" hidden="1" x14ac:dyDescent="0.2">
      <c r="A1338" s="12" t="s">
        <v>233</v>
      </c>
      <c r="B1338" s="13" t="s">
        <v>673</v>
      </c>
      <c r="C1338" s="13" t="s">
        <v>347</v>
      </c>
      <c r="D1338" s="13" t="s">
        <v>234</v>
      </c>
      <c r="E1338" s="13"/>
      <c r="F1338" s="88">
        <f>F1339</f>
        <v>0</v>
      </c>
    </row>
    <row r="1339" spans="1:6" s="3" customFormat="1" ht="31.5" hidden="1" x14ac:dyDescent="0.2">
      <c r="A1339" s="31" t="s">
        <v>478</v>
      </c>
      <c r="B1339" s="26" t="s">
        <v>673</v>
      </c>
      <c r="C1339" s="26" t="s">
        <v>347</v>
      </c>
      <c r="D1339" s="26" t="s">
        <v>479</v>
      </c>
      <c r="E1339" s="26"/>
      <c r="F1339" s="67">
        <f>F1340</f>
        <v>0</v>
      </c>
    </row>
    <row r="1340" spans="1:6" s="3" customFormat="1" ht="31.5" hidden="1" x14ac:dyDescent="0.2">
      <c r="A1340" s="31" t="s">
        <v>719</v>
      </c>
      <c r="B1340" s="26" t="s">
        <v>673</v>
      </c>
      <c r="C1340" s="26" t="s">
        <v>347</v>
      </c>
      <c r="D1340" s="26" t="s">
        <v>720</v>
      </c>
      <c r="E1340" s="26"/>
      <c r="F1340" s="67">
        <f>F1341+F1349</f>
        <v>0</v>
      </c>
    </row>
    <row r="1341" spans="1:6" s="3" customFormat="1" ht="31.5" hidden="1" x14ac:dyDescent="0.2">
      <c r="A1341" s="31" t="s">
        <v>721</v>
      </c>
      <c r="B1341" s="26" t="s">
        <v>673</v>
      </c>
      <c r="C1341" s="26" t="s">
        <v>347</v>
      </c>
      <c r="D1341" s="26" t="s">
        <v>722</v>
      </c>
      <c r="E1341" s="26"/>
      <c r="F1341" s="67">
        <f>F1342+F1346</f>
        <v>0</v>
      </c>
    </row>
    <row r="1342" spans="1:6" s="3" customFormat="1" hidden="1" x14ac:dyDescent="0.2">
      <c r="A1342" s="31" t="s">
        <v>688</v>
      </c>
      <c r="B1342" s="26" t="s">
        <v>673</v>
      </c>
      <c r="C1342" s="26" t="s">
        <v>347</v>
      </c>
      <c r="D1342" s="26" t="s">
        <v>722</v>
      </c>
      <c r="E1342" s="26" t="s">
        <v>132</v>
      </c>
      <c r="F1342" s="67">
        <f>F1343</f>
        <v>0</v>
      </c>
    </row>
    <row r="1343" spans="1:6" s="3" customFormat="1" hidden="1" x14ac:dyDescent="0.2">
      <c r="A1343" s="31" t="s">
        <v>692</v>
      </c>
      <c r="B1343" s="26" t="s">
        <v>673</v>
      </c>
      <c r="C1343" s="26" t="s">
        <v>347</v>
      </c>
      <c r="D1343" s="26" t="s">
        <v>722</v>
      </c>
      <c r="E1343" s="26" t="s">
        <v>693</v>
      </c>
      <c r="F1343" s="67">
        <v>0</v>
      </c>
    </row>
    <row r="1344" spans="1:6" s="3" customFormat="1" ht="25.5" hidden="1" x14ac:dyDescent="0.2">
      <c r="A1344" s="170" t="s">
        <v>723</v>
      </c>
      <c r="B1344" s="171" t="s">
        <v>673</v>
      </c>
      <c r="C1344" s="171" t="s">
        <v>347</v>
      </c>
      <c r="D1344" s="171" t="s">
        <v>722</v>
      </c>
      <c r="E1344" s="171" t="s">
        <v>693</v>
      </c>
      <c r="F1344" s="172">
        <v>0</v>
      </c>
    </row>
    <row r="1345" spans="1:6" s="3" customFormat="1" ht="31.5" hidden="1" x14ac:dyDescent="0.2">
      <c r="A1345" s="31" t="s">
        <v>721</v>
      </c>
      <c r="B1345" s="26" t="s">
        <v>673</v>
      </c>
      <c r="C1345" s="26" t="s">
        <v>347</v>
      </c>
      <c r="D1345" s="26" t="s">
        <v>724</v>
      </c>
      <c r="E1345" s="171"/>
      <c r="F1345" s="172"/>
    </row>
    <row r="1346" spans="1:6" s="3" customFormat="1" hidden="1" x14ac:dyDescent="0.2">
      <c r="A1346" s="31" t="s">
        <v>688</v>
      </c>
      <c r="B1346" s="26" t="s">
        <v>673</v>
      </c>
      <c r="C1346" s="26" t="s">
        <v>347</v>
      </c>
      <c r="D1346" s="26" t="s">
        <v>724</v>
      </c>
      <c r="E1346" s="26" t="s">
        <v>132</v>
      </c>
      <c r="F1346" s="67">
        <f>F1347</f>
        <v>0</v>
      </c>
    </row>
    <row r="1347" spans="1:6" s="3" customFormat="1" hidden="1" x14ac:dyDescent="0.2">
      <c r="A1347" s="31" t="s">
        <v>692</v>
      </c>
      <c r="B1347" s="26" t="s">
        <v>673</v>
      </c>
      <c r="C1347" s="26" t="s">
        <v>347</v>
      </c>
      <c r="D1347" s="26" t="s">
        <v>724</v>
      </c>
      <c r="E1347" s="26" t="s">
        <v>693</v>
      </c>
      <c r="F1347" s="67">
        <v>0</v>
      </c>
    </row>
    <row r="1348" spans="1:6" s="3" customFormat="1" ht="25.5" hidden="1" x14ac:dyDescent="0.2">
      <c r="A1348" s="170" t="s">
        <v>723</v>
      </c>
      <c r="B1348" s="171" t="s">
        <v>673</v>
      </c>
      <c r="C1348" s="171" t="s">
        <v>347</v>
      </c>
      <c r="D1348" s="171" t="s">
        <v>724</v>
      </c>
      <c r="E1348" s="171" t="s">
        <v>693</v>
      </c>
      <c r="F1348" s="172">
        <v>0</v>
      </c>
    </row>
    <row r="1349" spans="1:6" s="3" customFormat="1" ht="31.5" hidden="1" x14ac:dyDescent="0.2">
      <c r="A1349" s="31" t="s">
        <v>725</v>
      </c>
      <c r="B1349" s="26" t="s">
        <v>673</v>
      </c>
      <c r="C1349" s="26" t="s">
        <v>347</v>
      </c>
      <c r="D1349" s="26" t="s">
        <v>726</v>
      </c>
      <c r="E1349" s="26"/>
      <c r="F1349" s="67">
        <f>F1350+F1352</f>
        <v>0</v>
      </c>
    </row>
    <row r="1350" spans="1:6" s="3" customFormat="1" hidden="1" x14ac:dyDescent="0.2">
      <c r="A1350" s="31" t="s">
        <v>688</v>
      </c>
      <c r="B1350" s="26" t="s">
        <v>673</v>
      </c>
      <c r="C1350" s="26" t="s">
        <v>347</v>
      </c>
      <c r="D1350" s="26" t="s">
        <v>726</v>
      </c>
      <c r="E1350" s="26" t="s">
        <v>132</v>
      </c>
      <c r="F1350" s="67">
        <f>F1351</f>
        <v>0</v>
      </c>
    </row>
    <row r="1351" spans="1:6" s="3" customFormat="1" hidden="1" x14ac:dyDescent="0.2">
      <c r="A1351" s="31" t="s">
        <v>692</v>
      </c>
      <c r="B1351" s="26" t="s">
        <v>673</v>
      </c>
      <c r="C1351" s="26" t="s">
        <v>347</v>
      </c>
      <c r="D1351" s="26" t="s">
        <v>726</v>
      </c>
      <c r="E1351" s="26" t="s">
        <v>693</v>
      </c>
      <c r="F1351" s="67"/>
    </row>
    <row r="1352" spans="1:6" s="3" customFormat="1" ht="17.25" hidden="1" customHeight="1" x14ac:dyDescent="0.2">
      <c r="A1352" s="66" t="s">
        <v>50</v>
      </c>
      <c r="B1352" s="26" t="s">
        <v>673</v>
      </c>
      <c r="C1352" s="26" t="s">
        <v>347</v>
      </c>
      <c r="D1352" s="26" t="s">
        <v>726</v>
      </c>
      <c r="E1352" s="26" t="s">
        <v>180</v>
      </c>
      <c r="F1352" s="67">
        <f>F1353</f>
        <v>0</v>
      </c>
    </row>
    <row r="1353" spans="1:6" s="3" customFormat="1" ht="17.25" hidden="1" customHeight="1" x14ac:dyDescent="0.2">
      <c r="A1353" s="66" t="s">
        <v>53</v>
      </c>
      <c r="B1353" s="26" t="s">
        <v>673</v>
      </c>
      <c r="C1353" s="26" t="s">
        <v>347</v>
      </c>
      <c r="D1353" s="26" t="s">
        <v>726</v>
      </c>
      <c r="E1353" s="26" t="s">
        <v>256</v>
      </c>
      <c r="F1353" s="67">
        <v>0</v>
      </c>
    </row>
    <row r="1354" spans="1:6" s="3" customFormat="1" ht="17.25" customHeight="1" x14ac:dyDescent="0.2">
      <c r="A1354" s="20" t="s">
        <v>707</v>
      </c>
      <c r="B1354" s="13" t="s">
        <v>673</v>
      </c>
      <c r="C1354" s="13" t="s">
        <v>347</v>
      </c>
      <c r="D1354" s="13" t="s">
        <v>708</v>
      </c>
      <c r="E1354" s="21"/>
      <c r="F1354" s="22">
        <f>F1355+F1368</f>
        <v>470.3</v>
      </c>
    </row>
    <row r="1355" spans="1:6" s="3" customFormat="1" ht="47.25" x14ac:dyDescent="0.2">
      <c r="A1355" s="25" t="s">
        <v>709</v>
      </c>
      <c r="B1355" s="26" t="s">
        <v>673</v>
      </c>
      <c r="C1355" s="26" t="s">
        <v>347</v>
      </c>
      <c r="D1355" s="26" t="s">
        <v>710</v>
      </c>
      <c r="E1355" s="27"/>
      <c r="F1355" s="24">
        <f>F1356+F1359+F1365+F1362</f>
        <v>310</v>
      </c>
    </row>
    <row r="1356" spans="1:6" s="3" customFormat="1" ht="47.25" hidden="1" x14ac:dyDescent="0.2">
      <c r="A1356" s="25" t="s">
        <v>727</v>
      </c>
      <c r="B1356" s="26" t="s">
        <v>673</v>
      </c>
      <c r="C1356" s="26" t="s">
        <v>347</v>
      </c>
      <c r="D1356" s="26" t="s">
        <v>728</v>
      </c>
      <c r="E1356" s="26"/>
      <c r="F1356" s="67">
        <f>F1358</f>
        <v>0</v>
      </c>
    </row>
    <row r="1357" spans="1:6" s="3" customFormat="1" hidden="1" x14ac:dyDescent="0.2">
      <c r="A1357" s="31" t="s">
        <v>688</v>
      </c>
      <c r="B1357" s="26" t="s">
        <v>673</v>
      </c>
      <c r="C1357" s="26" t="s">
        <v>347</v>
      </c>
      <c r="D1357" s="26" t="s">
        <v>728</v>
      </c>
      <c r="E1357" s="26" t="s">
        <v>132</v>
      </c>
      <c r="F1357" s="67">
        <f>F1358</f>
        <v>0</v>
      </c>
    </row>
    <row r="1358" spans="1:6" s="3" customFormat="1" hidden="1" x14ac:dyDescent="0.2">
      <c r="A1358" s="31" t="s">
        <v>692</v>
      </c>
      <c r="B1358" s="26" t="s">
        <v>673</v>
      </c>
      <c r="C1358" s="26" t="s">
        <v>347</v>
      </c>
      <c r="D1358" s="26" t="s">
        <v>728</v>
      </c>
      <c r="E1358" s="26" t="s">
        <v>693</v>
      </c>
      <c r="F1358" s="67"/>
    </row>
    <row r="1359" spans="1:6" s="3" customFormat="1" ht="63" hidden="1" customHeight="1" x14ac:dyDescent="0.2">
      <c r="A1359" s="25" t="s">
        <v>729</v>
      </c>
      <c r="B1359" s="26" t="s">
        <v>673</v>
      </c>
      <c r="C1359" s="26" t="s">
        <v>347</v>
      </c>
      <c r="D1359" s="26" t="s">
        <v>730</v>
      </c>
      <c r="E1359" s="26"/>
      <c r="F1359" s="67">
        <f>F1360</f>
        <v>0</v>
      </c>
    </row>
    <row r="1360" spans="1:6" s="3" customFormat="1" hidden="1" x14ac:dyDescent="0.2">
      <c r="A1360" s="31" t="s">
        <v>688</v>
      </c>
      <c r="B1360" s="26" t="s">
        <v>673</v>
      </c>
      <c r="C1360" s="26" t="s">
        <v>347</v>
      </c>
      <c r="D1360" s="26" t="s">
        <v>730</v>
      </c>
      <c r="E1360" s="26" t="s">
        <v>132</v>
      </c>
      <c r="F1360" s="67">
        <f>F1361</f>
        <v>0</v>
      </c>
    </row>
    <row r="1361" spans="1:6" s="3" customFormat="1" hidden="1" x14ac:dyDescent="0.2">
      <c r="A1361" s="31" t="s">
        <v>692</v>
      </c>
      <c r="B1361" s="26" t="s">
        <v>673</v>
      </c>
      <c r="C1361" s="26" t="s">
        <v>347</v>
      </c>
      <c r="D1361" s="26" t="s">
        <v>730</v>
      </c>
      <c r="E1361" s="26" t="s">
        <v>693</v>
      </c>
      <c r="F1361" s="67"/>
    </row>
    <row r="1362" spans="1:6" s="3" customFormat="1" ht="47.25" hidden="1" x14ac:dyDescent="0.2">
      <c r="A1362" s="25" t="s">
        <v>731</v>
      </c>
      <c r="B1362" s="26" t="s">
        <v>673</v>
      </c>
      <c r="C1362" s="26" t="s">
        <v>347</v>
      </c>
      <c r="D1362" s="26" t="s">
        <v>732</v>
      </c>
      <c r="E1362" s="26"/>
      <c r="F1362" s="67">
        <f>F1363</f>
        <v>0</v>
      </c>
    </row>
    <row r="1363" spans="1:6" s="3" customFormat="1" hidden="1" x14ac:dyDescent="0.2">
      <c r="A1363" s="31" t="s">
        <v>688</v>
      </c>
      <c r="B1363" s="26" t="s">
        <v>673</v>
      </c>
      <c r="C1363" s="26" t="s">
        <v>347</v>
      </c>
      <c r="D1363" s="26" t="s">
        <v>732</v>
      </c>
      <c r="E1363" s="26" t="s">
        <v>132</v>
      </c>
      <c r="F1363" s="67">
        <f>F1364</f>
        <v>0</v>
      </c>
    </row>
    <row r="1364" spans="1:6" s="3" customFormat="1" hidden="1" x14ac:dyDescent="0.2">
      <c r="A1364" s="31" t="s">
        <v>692</v>
      </c>
      <c r="B1364" s="26" t="s">
        <v>673</v>
      </c>
      <c r="C1364" s="26" t="s">
        <v>347</v>
      </c>
      <c r="D1364" s="26" t="s">
        <v>732</v>
      </c>
      <c r="E1364" s="26" t="s">
        <v>693</v>
      </c>
      <c r="F1364" s="67"/>
    </row>
    <row r="1365" spans="1:6" s="3" customFormat="1" ht="47.25" x14ac:dyDescent="0.2">
      <c r="A1365" s="25" t="s">
        <v>733</v>
      </c>
      <c r="B1365" s="26" t="s">
        <v>673</v>
      </c>
      <c r="C1365" s="26" t="s">
        <v>347</v>
      </c>
      <c r="D1365" s="26" t="s">
        <v>734</v>
      </c>
      <c r="E1365" s="26"/>
      <c r="F1365" s="67">
        <f>F1366</f>
        <v>310</v>
      </c>
    </row>
    <row r="1366" spans="1:6" s="3" customFormat="1" x14ac:dyDescent="0.2">
      <c r="A1366" s="31" t="s">
        <v>688</v>
      </c>
      <c r="B1366" s="26" t="s">
        <v>673</v>
      </c>
      <c r="C1366" s="26" t="s">
        <v>347</v>
      </c>
      <c r="D1366" s="26" t="s">
        <v>734</v>
      </c>
      <c r="E1366" s="26" t="s">
        <v>132</v>
      </c>
      <c r="F1366" s="67">
        <f>F1367</f>
        <v>310</v>
      </c>
    </row>
    <row r="1367" spans="1:6" s="3" customFormat="1" x14ac:dyDescent="0.2">
      <c r="A1367" s="31" t="s">
        <v>692</v>
      </c>
      <c r="B1367" s="26" t="s">
        <v>673</v>
      </c>
      <c r="C1367" s="26" t="s">
        <v>347</v>
      </c>
      <c r="D1367" s="26" t="s">
        <v>734</v>
      </c>
      <c r="E1367" s="26" t="s">
        <v>693</v>
      </c>
      <c r="F1367" s="67">
        <f>470.3-160.3</f>
        <v>310</v>
      </c>
    </row>
    <row r="1368" spans="1:6" s="3" customFormat="1" ht="47.25" x14ac:dyDescent="0.2">
      <c r="A1368" s="77" t="s">
        <v>735</v>
      </c>
      <c r="B1368" s="26" t="s">
        <v>673</v>
      </c>
      <c r="C1368" s="26" t="s">
        <v>347</v>
      </c>
      <c r="D1368" s="26" t="s">
        <v>736</v>
      </c>
      <c r="E1368" s="26"/>
      <c r="F1368" s="67">
        <f>F1369</f>
        <v>160.30000000000001</v>
      </c>
    </row>
    <row r="1369" spans="1:6" s="3" customFormat="1" x14ac:dyDescent="0.2">
      <c r="A1369" s="31" t="s">
        <v>688</v>
      </c>
      <c r="B1369" s="26" t="s">
        <v>673</v>
      </c>
      <c r="C1369" s="26" t="s">
        <v>347</v>
      </c>
      <c r="D1369" s="26" t="s">
        <v>736</v>
      </c>
      <c r="E1369" s="26" t="s">
        <v>132</v>
      </c>
      <c r="F1369" s="67">
        <f>F1370</f>
        <v>160.30000000000001</v>
      </c>
    </row>
    <row r="1370" spans="1:6" s="3" customFormat="1" x14ac:dyDescent="0.2">
      <c r="A1370" s="31" t="s">
        <v>692</v>
      </c>
      <c r="B1370" s="26" t="s">
        <v>673</v>
      </c>
      <c r="C1370" s="26" t="s">
        <v>347</v>
      </c>
      <c r="D1370" s="26" t="s">
        <v>736</v>
      </c>
      <c r="E1370" s="26" t="s">
        <v>693</v>
      </c>
      <c r="F1370" s="67">
        <v>160.30000000000001</v>
      </c>
    </row>
    <row r="1371" spans="1:6" s="3" customFormat="1" x14ac:dyDescent="0.2">
      <c r="A1371" s="20" t="s">
        <v>182</v>
      </c>
      <c r="B1371" s="13" t="s">
        <v>673</v>
      </c>
      <c r="C1371" s="13" t="s">
        <v>347</v>
      </c>
      <c r="D1371" s="13" t="s">
        <v>183</v>
      </c>
      <c r="E1371" s="21"/>
      <c r="F1371" s="22">
        <f>F1372</f>
        <v>361.9</v>
      </c>
    </row>
    <row r="1372" spans="1:6" s="3" customFormat="1" ht="47.25" x14ac:dyDescent="0.2">
      <c r="A1372" s="57" t="s">
        <v>383</v>
      </c>
      <c r="B1372" s="35" t="s">
        <v>673</v>
      </c>
      <c r="C1372" s="35" t="s">
        <v>347</v>
      </c>
      <c r="D1372" s="26" t="s">
        <v>384</v>
      </c>
      <c r="E1372" s="58"/>
      <c r="F1372" s="37">
        <f>F1373</f>
        <v>361.9</v>
      </c>
    </row>
    <row r="1373" spans="1:6" s="3" customFormat="1" x14ac:dyDescent="0.2">
      <c r="A1373" s="31" t="s">
        <v>688</v>
      </c>
      <c r="B1373" s="26" t="s">
        <v>673</v>
      </c>
      <c r="C1373" s="26" t="s">
        <v>347</v>
      </c>
      <c r="D1373" s="26" t="s">
        <v>384</v>
      </c>
      <c r="E1373" s="27">
        <v>500</v>
      </c>
      <c r="F1373" s="24">
        <f>F1374</f>
        <v>361.9</v>
      </c>
    </row>
    <row r="1374" spans="1:6" s="3" customFormat="1" x14ac:dyDescent="0.2">
      <c r="A1374" s="31" t="s">
        <v>692</v>
      </c>
      <c r="B1374" s="26" t="s">
        <v>673</v>
      </c>
      <c r="C1374" s="26" t="s">
        <v>347</v>
      </c>
      <c r="D1374" s="26" t="s">
        <v>384</v>
      </c>
      <c r="E1374" s="27">
        <v>540</v>
      </c>
      <c r="F1374" s="24">
        <v>361.9</v>
      </c>
    </row>
    <row r="1375" spans="1:6" s="39" customFormat="1" x14ac:dyDescent="0.2">
      <c r="A1375" s="20" t="s">
        <v>390</v>
      </c>
      <c r="B1375" s="13" t="s">
        <v>673</v>
      </c>
      <c r="C1375" s="13" t="s">
        <v>391</v>
      </c>
      <c r="D1375" s="26"/>
      <c r="E1375" s="27"/>
      <c r="F1375" s="22">
        <f>F1376+F1382+F1389+F1393+F1398</f>
        <v>11576</v>
      </c>
    </row>
    <row r="1376" spans="1:6" s="39" customFormat="1" ht="47.25" x14ac:dyDescent="0.2">
      <c r="A1376" s="20" t="s">
        <v>394</v>
      </c>
      <c r="B1376" s="13" t="s">
        <v>673</v>
      </c>
      <c r="C1376" s="13" t="s">
        <v>391</v>
      </c>
      <c r="D1376" s="173" t="s">
        <v>395</v>
      </c>
      <c r="E1376" s="174"/>
      <c r="F1376" s="22">
        <f>F1377</f>
        <v>558</v>
      </c>
    </row>
    <row r="1377" spans="1:6" s="39" customFormat="1" ht="31.5" x14ac:dyDescent="0.2">
      <c r="A1377" s="25" t="s">
        <v>396</v>
      </c>
      <c r="B1377" s="162" t="s">
        <v>673</v>
      </c>
      <c r="C1377" s="162" t="s">
        <v>391</v>
      </c>
      <c r="D1377" s="162" t="s">
        <v>397</v>
      </c>
      <c r="E1377" s="27"/>
      <c r="F1377" s="24">
        <f>F1378</f>
        <v>558</v>
      </c>
    </row>
    <row r="1378" spans="1:6" s="39" customFormat="1" ht="31.5" x14ac:dyDescent="0.2">
      <c r="A1378" s="25" t="s">
        <v>398</v>
      </c>
      <c r="B1378" s="162" t="s">
        <v>673</v>
      </c>
      <c r="C1378" s="162" t="s">
        <v>391</v>
      </c>
      <c r="D1378" s="162" t="s">
        <v>399</v>
      </c>
      <c r="E1378" s="27"/>
      <c r="F1378" s="24">
        <f>F1379</f>
        <v>558</v>
      </c>
    </row>
    <row r="1379" spans="1:6" s="39" customFormat="1" ht="31.5" x14ac:dyDescent="0.2">
      <c r="A1379" s="25" t="s">
        <v>737</v>
      </c>
      <c r="B1379" s="162" t="s">
        <v>673</v>
      </c>
      <c r="C1379" s="162" t="s">
        <v>391</v>
      </c>
      <c r="D1379" s="162" t="s">
        <v>738</v>
      </c>
      <c r="E1379" s="27"/>
      <c r="F1379" s="24">
        <f>F1380</f>
        <v>558</v>
      </c>
    </row>
    <row r="1380" spans="1:6" s="39" customFormat="1" x14ac:dyDescent="0.2">
      <c r="A1380" s="31" t="s">
        <v>688</v>
      </c>
      <c r="B1380" s="162" t="s">
        <v>673</v>
      </c>
      <c r="C1380" s="162" t="s">
        <v>391</v>
      </c>
      <c r="D1380" s="162" t="s">
        <v>738</v>
      </c>
      <c r="E1380" s="27">
        <v>500</v>
      </c>
      <c r="F1380" s="24">
        <f>F1381</f>
        <v>558</v>
      </c>
    </row>
    <row r="1381" spans="1:6" s="39" customFormat="1" x14ac:dyDescent="0.2">
      <c r="A1381" s="31" t="s">
        <v>692</v>
      </c>
      <c r="B1381" s="162" t="s">
        <v>673</v>
      </c>
      <c r="C1381" s="162" t="s">
        <v>391</v>
      </c>
      <c r="D1381" s="162" t="s">
        <v>738</v>
      </c>
      <c r="E1381" s="27">
        <v>540</v>
      </c>
      <c r="F1381" s="24">
        <v>558</v>
      </c>
    </row>
    <row r="1382" spans="1:6" s="71" customFormat="1" ht="47.25" x14ac:dyDescent="0.2">
      <c r="A1382" s="68" t="s">
        <v>739</v>
      </c>
      <c r="B1382" s="45" t="s">
        <v>673</v>
      </c>
      <c r="C1382" s="45" t="s">
        <v>391</v>
      </c>
      <c r="D1382" s="45" t="s">
        <v>740</v>
      </c>
      <c r="E1382" s="46"/>
      <c r="F1382" s="47">
        <f>F1383</f>
        <v>8958.7000000000007</v>
      </c>
    </row>
    <row r="1383" spans="1:6" s="71" customFormat="1" ht="31.5" x14ac:dyDescent="0.2">
      <c r="A1383" s="95" t="s">
        <v>741</v>
      </c>
      <c r="B1383" s="51" t="s">
        <v>673</v>
      </c>
      <c r="C1383" s="51" t="s">
        <v>391</v>
      </c>
      <c r="D1383" s="51" t="s">
        <v>742</v>
      </c>
      <c r="E1383" s="52"/>
      <c r="F1383" s="53">
        <f>F1384</f>
        <v>8958.7000000000007</v>
      </c>
    </row>
    <row r="1384" spans="1:6" s="71" customFormat="1" ht="31.5" x14ac:dyDescent="0.2">
      <c r="A1384" s="95" t="s">
        <v>743</v>
      </c>
      <c r="B1384" s="51" t="s">
        <v>673</v>
      </c>
      <c r="C1384" s="51" t="s">
        <v>391</v>
      </c>
      <c r="D1384" s="51" t="s">
        <v>744</v>
      </c>
      <c r="E1384" s="52"/>
      <c r="F1384" s="53">
        <f>F1385</f>
        <v>8958.7000000000007</v>
      </c>
    </row>
    <row r="1385" spans="1:6" s="71" customFormat="1" ht="31.5" x14ac:dyDescent="0.2">
      <c r="A1385" s="95" t="s">
        <v>745</v>
      </c>
      <c r="B1385" s="51" t="s">
        <v>673</v>
      </c>
      <c r="C1385" s="51" t="s">
        <v>391</v>
      </c>
      <c r="D1385" s="51" t="s">
        <v>746</v>
      </c>
      <c r="E1385" s="52"/>
      <c r="F1385" s="53">
        <f>F1386</f>
        <v>8958.7000000000007</v>
      </c>
    </row>
    <row r="1386" spans="1:6" s="71" customFormat="1" x14ac:dyDescent="0.2">
      <c r="A1386" s="95" t="s">
        <v>688</v>
      </c>
      <c r="B1386" s="51" t="s">
        <v>673</v>
      </c>
      <c r="C1386" s="51" t="s">
        <v>391</v>
      </c>
      <c r="D1386" s="51" t="s">
        <v>746</v>
      </c>
      <c r="E1386" s="52">
        <v>500</v>
      </c>
      <c r="F1386" s="53">
        <f>F1387</f>
        <v>8958.7000000000007</v>
      </c>
    </row>
    <row r="1387" spans="1:6" s="71" customFormat="1" x14ac:dyDescent="0.2">
      <c r="A1387" s="95" t="s">
        <v>692</v>
      </c>
      <c r="B1387" s="51" t="s">
        <v>673</v>
      </c>
      <c r="C1387" s="51" t="s">
        <v>391</v>
      </c>
      <c r="D1387" s="51" t="s">
        <v>746</v>
      </c>
      <c r="E1387" s="52">
        <v>540</v>
      </c>
      <c r="F1387" s="53">
        <v>8958.7000000000007</v>
      </c>
    </row>
    <row r="1388" spans="1:6" s="71" customFormat="1" hidden="1" x14ac:dyDescent="0.2">
      <c r="A1388" s="175" t="s">
        <v>390</v>
      </c>
      <c r="B1388" s="29" t="s">
        <v>673</v>
      </c>
      <c r="C1388" s="29" t="s">
        <v>391</v>
      </c>
      <c r="D1388" s="91"/>
      <c r="E1388" s="119"/>
      <c r="F1388" s="148"/>
    </row>
    <row r="1389" spans="1:6" s="39" customFormat="1" x14ac:dyDescent="0.2">
      <c r="A1389" s="20" t="s">
        <v>182</v>
      </c>
      <c r="B1389" s="13" t="s">
        <v>673</v>
      </c>
      <c r="C1389" s="13" t="s">
        <v>391</v>
      </c>
      <c r="D1389" s="45" t="s">
        <v>742</v>
      </c>
      <c r="E1389" s="27"/>
      <c r="F1389" s="22">
        <f>F1390</f>
        <v>46.9</v>
      </c>
    </row>
    <row r="1390" spans="1:6" s="54" customFormat="1" ht="47.25" x14ac:dyDescent="0.2">
      <c r="A1390" s="79" t="s">
        <v>747</v>
      </c>
      <c r="B1390" s="51" t="s">
        <v>673</v>
      </c>
      <c r="C1390" s="51" t="s">
        <v>391</v>
      </c>
      <c r="D1390" s="51" t="s">
        <v>742</v>
      </c>
      <c r="E1390" s="51"/>
      <c r="F1390" s="53">
        <f>F1391</f>
        <v>46.9</v>
      </c>
    </row>
    <row r="1391" spans="1:6" s="54" customFormat="1" x14ac:dyDescent="0.2">
      <c r="A1391" s="31" t="s">
        <v>688</v>
      </c>
      <c r="B1391" s="51" t="s">
        <v>673</v>
      </c>
      <c r="C1391" s="51" t="s">
        <v>391</v>
      </c>
      <c r="D1391" s="51" t="s">
        <v>746</v>
      </c>
      <c r="E1391" s="26" t="s">
        <v>132</v>
      </c>
      <c r="F1391" s="53">
        <f>F1392</f>
        <v>46.9</v>
      </c>
    </row>
    <row r="1392" spans="1:6" s="54" customFormat="1" x14ac:dyDescent="0.2">
      <c r="A1392" s="31" t="s">
        <v>692</v>
      </c>
      <c r="B1392" s="51" t="s">
        <v>673</v>
      </c>
      <c r="C1392" s="51" t="s">
        <v>391</v>
      </c>
      <c r="D1392" s="51" t="s">
        <v>746</v>
      </c>
      <c r="E1392" s="26" t="s">
        <v>693</v>
      </c>
      <c r="F1392" s="53">
        <f>30+16.9</f>
        <v>46.9</v>
      </c>
    </row>
    <row r="1393" spans="1:6" s="54" customFormat="1" x14ac:dyDescent="0.2">
      <c r="A1393" s="20" t="s">
        <v>707</v>
      </c>
      <c r="B1393" s="13" t="s">
        <v>673</v>
      </c>
      <c r="C1393" s="13" t="s">
        <v>391</v>
      </c>
      <c r="D1393" s="13" t="s">
        <v>708</v>
      </c>
      <c r="E1393" s="26"/>
      <c r="F1393" s="47">
        <f>F1394</f>
        <v>1354.4</v>
      </c>
    </row>
    <row r="1394" spans="1:6" s="54" customFormat="1" ht="47.25" x14ac:dyDescent="0.2">
      <c r="A1394" s="25" t="s">
        <v>709</v>
      </c>
      <c r="B1394" s="26" t="s">
        <v>673</v>
      </c>
      <c r="C1394" s="26" t="s">
        <v>391</v>
      </c>
      <c r="D1394" s="26" t="s">
        <v>710</v>
      </c>
      <c r="E1394" s="26"/>
      <c r="F1394" s="53">
        <f>F1395</f>
        <v>1354.4</v>
      </c>
    </row>
    <row r="1395" spans="1:6" s="54" customFormat="1" ht="47.25" x14ac:dyDescent="0.2">
      <c r="A1395" s="25" t="s">
        <v>748</v>
      </c>
      <c r="B1395" s="26" t="s">
        <v>673</v>
      </c>
      <c r="C1395" s="26" t="s">
        <v>391</v>
      </c>
      <c r="D1395" s="26" t="s">
        <v>728</v>
      </c>
      <c r="E1395" s="26"/>
      <c r="F1395" s="53">
        <f>F1396</f>
        <v>1354.4</v>
      </c>
    </row>
    <row r="1396" spans="1:6" s="54" customFormat="1" x14ac:dyDescent="0.2">
      <c r="A1396" s="31" t="s">
        <v>688</v>
      </c>
      <c r="B1396" s="26" t="s">
        <v>673</v>
      </c>
      <c r="C1396" s="26" t="s">
        <v>391</v>
      </c>
      <c r="D1396" s="26" t="s">
        <v>728</v>
      </c>
      <c r="E1396" s="26" t="s">
        <v>132</v>
      </c>
      <c r="F1396" s="53">
        <f>F1397</f>
        <v>1354.4</v>
      </c>
    </row>
    <row r="1397" spans="1:6" s="54" customFormat="1" x14ac:dyDescent="0.2">
      <c r="A1397" s="31" t="s">
        <v>692</v>
      </c>
      <c r="B1397" s="26" t="s">
        <v>673</v>
      </c>
      <c r="C1397" s="26" t="s">
        <v>391</v>
      </c>
      <c r="D1397" s="26" t="s">
        <v>728</v>
      </c>
      <c r="E1397" s="26" t="s">
        <v>693</v>
      </c>
      <c r="F1397" s="53">
        <f>1206+148.4</f>
        <v>1354.4</v>
      </c>
    </row>
    <row r="1398" spans="1:6" s="112" customFormat="1" x14ac:dyDescent="0.2">
      <c r="A1398" s="108" t="s">
        <v>182</v>
      </c>
      <c r="B1398" s="109" t="s">
        <v>673</v>
      </c>
      <c r="C1398" s="109" t="s">
        <v>391</v>
      </c>
      <c r="D1398" s="109" t="s">
        <v>183</v>
      </c>
      <c r="E1398" s="110"/>
      <c r="F1398" s="111">
        <f>F1399</f>
        <v>658</v>
      </c>
    </row>
    <row r="1399" spans="1:6" s="112" customFormat="1" ht="31.5" x14ac:dyDescent="0.2">
      <c r="A1399" s="113" t="s">
        <v>402</v>
      </c>
      <c r="B1399" s="176" t="s">
        <v>673</v>
      </c>
      <c r="C1399" s="176" t="s">
        <v>391</v>
      </c>
      <c r="D1399" s="176" t="s">
        <v>403</v>
      </c>
      <c r="E1399" s="177"/>
      <c r="F1399" s="178">
        <f>F1402+F1400</f>
        <v>658</v>
      </c>
    </row>
    <row r="1400" spans="1:6" s="112" customFormat="1" x14ac:dyDescent="0.2">
      <c r="A1400" s="116" t="s">
        <v>50</v>
      </c>
      <c r="B1400" s="114" t="s">
        <v>673</v>
      </c>
      <c r="C1400" s="114" t="s">
        <v>391</v>
      </c>
      <c r="D1400" s="114" t="s">
        <v>403</v>
      </c>
      <c r="E1400" s="114" t="s">
        <v>180</v>
      </c>
      <c r="F1400" s="115">
        <f>F1401</f>
        <v>100</v>
      </c>
    </row>
    <row r="1401" spans="1:6" s="117" customFormat="1" x14ac:dyDescent="0.2">
      <c r="A1401" s="116" t="s">
        <v>53</v>
      </c>
      <c r="B1401" s="114" t="s">
        <v>673</v>
      </c>
      <c r="C1401" s="114" t="s">
        <v>391</v>
      </c>
      <c r="D1401" s="114" t="s">
        <v>403</v>
      </c>
      <c r="E1401" s="114" t="s">
        <v>256</v>
      </c>
      <c r="F1401" s="115">
        <v>100</v>
      </c>
    </row>
    <row r="1402" spans="1:6" s="112" customFormat="1" ht="34.15" customHeight="1" x14ac:dyDescent="0.2">
      <c r="A1402" s="179" t="s">
        <v>749</v>
      </c>
      <c r="B1402" s="180" t="s">
        <v>673</v>
      </c>
      <c r="C1402" s="180" t="s">
        <v>391</v>
      </c>
      <c r="D1402" s="180" t="s">
        <v>750</v>
      </c>
      <c r="E1402" s="181"/>
      <c r="F1402" s="115">
        <f>F1403</f>
        <v>558</v>
      </c>
    </row>
    <row r="1403" spans="1:6" s="112" customFormat="1" x14ac:dyDescent="0.2">
      <c r="A1403" s="182" t="s">
        <v>688</v>
      </c>
      <c r="B1403" s="114" t="s">
        <v>673</v>
      </c>
      <c r="C1403" s="114" t="s">
        <v>391</v>
      </c>
      <c r="D1403" s="114" t="s">
        <v>750</v>
      </c>
      <c r="E1403" s="114" t="s">
        <v>132</v>
      </c>
      <c r="F1403" s="115">
        <f>F1404</f>
        <v>558</v>
      </c>
    </row>
    <row r="1404" spans="1:6" s="112" customFormat="1" x14ac:dyDescent="0.2">
      <c r="A1404" s="182" t="s">
        <v>692</v>
      </c>
      <c r="B1404" s="114" t="s">
        <v>673</v>
      </c>
      <c r="C1404" s="114" t="s">
        <v>391</v>
      </c>
      <c r="D1404" s="114" t="s">
        <v>750</v>
      </c>
      <c r="E1404" s="114" t="s">
        <v>693</v>
      </c>
      <c r="F1404" s="115">
        <v>558</v>
      </c>
    </row>
    <row r="1405" spans="1:6" s="39" customFormat="1" hidden="1" x14ac:dyDescent="0.2">
      <c r="A1405" s="56" t="s">
        <v>124</v>
      </c>
      <c r="B1405" s="13" t="s">
        <v>673</v>
      </c>
      <c r="C1405" s="13" t="s">
        <v>391</v>
      </c>
      <c r="D1405" s="13" t="s">
        <v>125</v>
      </c>
      <c r="E1405" s="21"/>
      <c r="F1405" s="88">
        <f>F1406</f>
        <v>0</v>
      </c>
    </row>
    <row r="1406" spans="1:6" s="39" customFormat="1" ht="31.5" hidden="1" x14ac:dyDescent="0.2">
      <c r="A1406" s="38" t="s">
        <v>470</v>
      </c>
      <c r="B1406" s="26" t="s">
        <v>673</v>
      </c>
      <c r="C1406" s="26" t="s">
        <v>391</v>
      </c>
      <c r="D1406" s="26" t="s">
        <v>471</v>
      </c>
      <c r="E1406" s="27"/>
      <c r="F1406" s="67">
        <f>F1407</f>
        <v>0</v>
      </c>
    </row>
    <row r="1407" spans="1:6" s="39" customFormat="1" hidden="1" x14ac:dyDescent="0.2">
      <c r="A1407" s="31" t="s">
        <v>688</v>
      </c>
      <c r="B1407" s="26" t="s">
        <v>673</v>
      </c>
      <c r="C1407" s="26" t="s">
        <v>391</v>
      </c>
      <c r="D1407" s="26" t="s">
        <v>471</v>
      </c>
      <c r="E1407" s="27">
        <v>500</v>
      </c>
      <c r="F1407" s="67">
        <f>F1408</f>
        <v>0</v>
      </c>
    </row>
    <row r="1408" spans="1:6" s="39" customFormat="1" hidden="1" x14ac:dyDescent="0.2">
      <c r="A1408" s="31" t="s">
        <v>692</v>
      </c>
      <c r="B1408" s="26" t="s">
        <v>751</v>
      </c>
      <c r="C1408" s="26" t="s">
        <v>391</v>
      </c>
      <c r="D1408" s="26" t="s">
        <v>471</v>
      </c>
      <c r="E1408" s="27">
        <v>540</v>
      </c>
      <c r="F1408" s="67"/>
    </row>
    <row r="1409" spans="1:6" s="39" customFormat="1" x14ac:dyDescent="0.2">
      <c r="A1409" s="20" t="s">
        <v>406</v>
      </c>
      <c r="B1409" s="13" t="s">
        <v>673</v>
      </c>
      <c r="C1409" s="13" t="s">
        <v>407</v>
      </c>
      <c r="D1409" s="13"/>
      <c r="E1409" s="13"/>
      <c r="F1409" s="94">
        <f>F1410+F1415</f>
        <v>144.19999999999999</v>
      </c>
    </row>
    <row r="1410" spans="1:6" s="39" customFormat="1" x14ac:dyDescent="0.2">
      <c r="A1410" s="28" t="s">
        <v>555</v>
      </c>
      <c r="B1410" s="29" t="s">
        <v>673</v>
      </c>
      <c r="C1410" s="29" t="s">
        <v>409</v>
      </c>
      <c r="D1410" s="29"/>
      <c r="E1410" s="29"/>
      <c r="F1410" s="165">
        <f>F1411</f>
        <v>144.19999999999999</v>
      </c>
    </row>
    <row r="1411" spans="1:6" s="39" customFormat="1" ht="15.75" customHeight="1" x14ac:dyDescent="0.2">
      <c r="A1411" s="146" t="s">
        <v>576</v>
      </c>
      <c r="B1411" s="13" t="s">
        <v>673</v>
      </c>
      <c r="C1411" s="13" t="s">
        <v>409</v>
      </c>
      <c r="D1411" s="21" t="s">
        <v>577</v>
      </c>
      <c r="E1411" s="26"/>
      <c r="F1411" s="88">
        <f>F1412</f>
        <v>144.19999999999999</v>
      </c>
    </row>
    <row r="1412" spans="1:6" s="3" customFormat="1" ht="31.5" x14ac:dyDescent="0.2">
      <c r="A1412" s="153" t="s">
        <v>133</v>
      </c>
      <c r="B1412" s="26" t="s">
        <v>673</v>
      </c>
      <c r="C1412" s="26" t="s">
        <v>409</v>
      </c>
      <c r="D1412" s="27" t="s">
        <v>578</v>
      </c>
      <c r="E1412" s="26"/>
      <c r="F1412" s="67">
        <f>F1413</f>
        <v>144.19999999999999</v>
      </c>
    </row>
    <row r="1413" spans="1:6" s="3" customFormat="1" x14ac:dyDescent="0.2">
      <c r="A1413" s="66" t="s">
        <v>50</v>
      </c>
      <c r="B1413" s="26" t="s">
        <v>673</v>
      </c>
      <c r="C1413" s="26" t="s">
        <v>409</v>
      </c>
      <c r="D1413" s="27" t="s">
        <v>578</v>
      </c>
      <c r="E1413" s="26" t="s">
        <v>180</v>
      </c>
      <c r="F1413" s="67">
        <f>F1414</f>
        <v>144.19999999999999</v>
      </c>
    </row>
    <row r="1414" spans="1:6" s="3" customFormat="1" x14ac:dyDescent="0.2">
      <c r="A1414" s="66" t="s">
        <v>53</v>
      </c>
      <c r="B1414" s="26" t="s">
        <v>673</v>
      </c>
      <c r="C1414" s="26" t="s">
        <v>409</v>
      </c>
      <c r="D1414" s="27" t="s">
        <v>578</v>
      </c>
      <c r="E1414" s="26" t="s">
        <v>256</v>
      </c>
      <c r="F1414" s="67">
        <v>144.19999999999999</v>
      </c>
    </row>
    <row r="1415" spans="1:6" s="23" customFormat="1" hidden="1" x14ac:dyDescent="0.2">
      <c r="A1415" s="28" t="s">
        <v>580</v>
      </c>
      <c r="B1415" s="29" t="s">
        <v>673</v>
      </c>
      <c r="C1415" s="29" t="s">
        <v>581</v>
      </c>
      <c r="D1415" s="29"/>
      <c r="E1415" s="29"/>
      <c r="F1415" s="165">
        <f>F1416</f>
        <v>0</v>
      </c>
    </row>
    <row r="1416" spans="1:6" s="23" customFormat="1" ht="31.5" hidden="1" x14ac:dyDescent="0.2">
      <c r="A1416" s="20" t="s">
        <v>752</v>
      </c>
      <c r="B1416" s="13" t="s">
        <v>673</v>
      </c>
      <c r="C1416" s="13" t="s">
        <v>581</v>
      </c>
      <c r="D1416" s="21" t="s">
        <v>753</v>
      </c>
      <c r="E1416" s="21"/>
      <c r="F1416" s="167">
        <f>F1417</f>
        <v>0</v>
      </c>
    </row>
    <row r="1417" spans="1:6" s="3" customFormat="1" ht="31.5" hidden="1" x14ac:dyDescent="0.2">
      <c r="A1417" s="25" t="s">
        <v>133</v>
      </c>
      <c r="B1417" s="26" t="s">
        <v>673</v>
      </c>
      <c r="C1417" s="26" t="s">
        <v>581</v>
      </c>
      <c r="D1417" s="27" t="s">
        <v>754</v>
      </c>
      <c r="E1417" s="21"/>
      <c r="F1417" s="64">
        <f>F1418</f>
        <v>0</v>
      </c>
    </row>
    <row r="1418" spans="1:6" s="3" customFormat="1" hidden="1" x14ac:dyDescent="0.2">
      <c r="A1418" s="31" t="s">
        <v>50</v>
      </c>
      <c r="B1418" s="26" t="s">
        <v>673</v>
      </c>
      <c r="C1418" s="26" t="s">
        <v>581</v>
      </c>
      <c r="D1418" s="27" t="s">
        <v>754</v>
      </c>
      <c r="E1418" s="27">
        <v>800</v>
      </c>
      <c r="F1418" s="64">
        <f>F1419</f>
        <v>0</v>
      </c>
    </row>
    <row r="1419" spans="1:6" s="3" customFormat="1" hidden="1" x14ac:dyDescent="0.2">
      <c r="A1419" s="31" t="s">
        <v>53</v>
      </c>
      <c r="B1419" s="26" t="s">
        <v>673</v>
      </c>
      <c r="C1419" s="26" t="s">
        <v>581</v>
      </c>
      <c r="D1419" s="27" t="s">
        <v>754</v>
      </c>
      <c r="E1419" s="27">
        <v>870</v>
      </c>
      <c r="F1419" s="64"/>
    </row>
    <row r="1420" spans="1:6" s="3" customFormat="1" x14ac:dyDescent="0.2">
      <c r="A1420" s="20" t="s">
        <v>474</v>
      </c>
      <c r="B1420" s="13" t="s">
        <v>673</v>
      </c>
      <c r="C1420" s="13" t="s">
        <v>475</v>
      </c>
      <c r="D1420" s="29"/>
      <c r="E1420" s="29"/>
      <c r="F1420" s="61">
        <f>F1421+F1429</f>
        <v>4280.2</v>
      </c>
    </row>
    <row r="1421" spans="1:6" s="23" customFormat="1" ht="31.5" x14ac:dyDescent="0.2">
      <c r="A1421" s="12" t="s">
        <v>80</v>
      </c>
      <c r="B1421" s="13" t="s">
        <v>673</v>
      </c>
      <c r="C1421" s="13" t="s">
        <v>477</v>
      </c>
      <c r="D1421" s="21" t="s">
        <v>81</v>
      </c>
      <c r="E1421" s="13"/>
      <c r="F1421" s="14">
        <f>F1422</f>
        <v>100</v>
      </c>
    </row>
    <row r="1422" spans="1:6" s="69" customFormat="1" ht="31.5" customHeight="1" x14ac:dyDescent="0.2">
      <c r="A1422" s="31" t="s">
        <v>82</v>
      </c>
      <c r="B1422" s="26" t="s">
        <v>673</v>
      </c>
      <c r="C1422" s="26" t="s">
        <v>477</v>
      </c>
      <c r="D1422" s="27" t="s">
        <v>83</v>
      </c>
      <c r="E1422" s="26" t="s">
        <v>4</v>
      </c>
      <c r="F1422" s="60">
        <f>F1423</f>
        <v>100</v>
      </c>
    </row>
    <row r="1423" spans="1:6" s="3" customFormat="1" ht="51.75" customHeight="1" x14ac:dyDescent="0.2">
      <c r="A1423" s="31" t="s">
        <v>84</v>
      </c>
      <c r="B1423" s="26" t="s">
        <v>673</v>
      </c>
      <c r="C1423" s="26" t="s">
        <v>477</v>
      </c>
      <c r="D1423" s="27" t="s">
        <v>85</v>
      </c>
      <c r="E1423" s="26"/>
      <c r="F1423" s="60">
        <f>F1424</f>
        <v>100</v>
      </c>
    </row>
    <row r="1424" spans="1:6" s="3" customFormat="1" ht="204.75" x14ac:dyDescent="0.2">
      <c r="A1424" s="183" t="s">
        <v>755</v>
      </c>
      <c r="B1424" s="26" t="s">
        <v>673</v>
      </c>
      <c r="C1424" s="26" t="s">
        <v>477</v>
      </c>
      <c r="D1424" s="27" t="s">
        <v>756</v>
      </c>
      <c r="E1424" s="26"/>
      <c r="F1424" s="60">
        <f>F1425+F1427</f>
        <v>100</v>
      </c>
    </row>
    <row r="1425" spans="1:6" s="3" customFormat="1" x14ac:dyDescent="0.2">
      <c r="A1425" s="66" t="s">
        <v>50</v>
      </c>
      <c r="B1425" s="26" t="s">
        <v>673</v>
      </c>
      <c r="C1425" s="26" t="s">
        <v>477</v>
      </c>
      <c r="D1425" s="27" t="s">
        <v>756</v>
      </c>
      <c r="E1425" s="26" t="s">
        <v>180</v>
      </c>
      <c r="F1425" s="60">
        <f>F1426</f>
        <v>100</v>
      </c>
    </row>
    <row r="1426" spans="1:6" s="3" customFormat="1" x14ac:dyDescent="0.2">
      <c r="A1426" s="66" t="s">
        <v>53</v>
      </c>
      <c r="B1426" s="26" t="s">
        <v>673</v>
      </c>
      <c r="C1426" s="26" t="s">
        <v>477</v>
      </c>
      <c r="D1426" s="27" t="s">
        <v>756</v>
      </c>
      <c r="E1426" s="26" t="s">
        <v>256</v>
      </c>
      <c r="F1426" s="60">
        <v>100</v>
      </c>
    </row>
    <row r="1427" spans="1:6" s="23" customFormat="1" hidden="1" x14ac:dyDescent="0.2">
      <c r="A1427" s="138" t="s">
        <v>50</v>
      </c>
      <c r="B1427" s="26" t="s">
        <v>673</v>
      </c>
      <c r="C1427" s="26" t="s">
        <v>477</v>
      </c>
      <c r="D1427" s="27" t="s">
        <v>756</v>
      </c>
      <c r="E1427" s="27">
        <v>800</v>
      </c>
      <c r="F1427" s="24">
        <f>F1428</f>
        <v>0</v>
      </c>
    </row>
    <row r="1428" spans="1:6" s="39" customFormat="1" hidden="1" x14ac:dyDescent="0.2">
      <c r="A1428" s="138" t="s">
        <v>53</v>
      </c>
      <c r="B1428" s="26" t="s">
        <v>673</v>
      </c>
      <c r="C1428" s="26" t="s">
        <v>477</v>
      </c>
      <c r="D1428" s="27" t="s">
        <v>756</v>
      </c>
      <c r="E1428" s="27">
        <v>870</v>
      </c>
      <c r="F1428" s="24">
        <f>500-500</f>
        <v>0</v>
      </c>
    </row>
    <row r="1429" spans="1:6" s="49" customFormat="1" x14ac:dyDescent="0.2">
      <c r="A1429" s="90" t="s">
        <v>491</v>
      </c>
      <c r="B1429" s="91" t="s">
        <v>673</v>
      </c>
      <c r="C1429" s="91">
        <v>1004</v>
      </c>
      <c r="D1429" s="91"/>
      <c r="E1429" s="119"/>
      <c r="F1429" s="148">
        <f>F1430+F1455</f>
        <v>4180.2</v>
      </c>
    </row>
    <row r="1430" spans="1:6" s="3" customFormat="1" ht="15.75" customHeight="1" x14ac:dyDescent="0.2">
      <c r="A1430" s="12" t="s">
        <v>88</v>
      </c>
      <c r="B1430" s="13" t="s">
        <v>673</v>
      </c>
      <c r="C1430" s="13" t="s">
        <v>492</v>
      </c>
      <c r="D1430" s="21" t="s">
        <v>89</v>
      </c>
      <c r="E1430" s="13"/>
      <c r="F1430" s="14">
        <f>F1431</f>
        <v>3433.5</v>
      </c>
    </row>
    <row r="1431" spans="1:6" s="3" customFormat="1" ht="15.75" customHeight="1" x14ac:dyDescent="0.2">
      <c r="A1431" s="31" t="s">
        <v>96</v>
      </c>
      <c r="B1431" s="26" t="s">
        <v>673</v>
      </c>
      <c r="C1431" s="26" t="s">
        <v>492</v>
      </c>
      <c r="D1431" s="27" t="s">
        <v>97</v>
      </c>
      <c r="E1431" s="26"/>
      <c r="F1431" s="60">
        <f>F1432+F1436</f>
        <v>3433.5</v>
      </c>
    </row>
    <row r="1432" spans="1:6" s="3" customFormat="1" ht="47.25" hidden="1" x14ac:dyDescent="0.2">
      <c r="A1432" s="31" t="s">
        <v>98</v>
      </c>
      <c r="B1432" s="26" t="s">
        <v>673</v>
      </c>
      <c r="C1432" s="26" t="s">
        <v>492</v>
      </c>
      <c r="D1432" s="27" t="s">
        <v>99</v>
      </c>
      <c r="E1432" s="26"/>
      <c r="F1432" s="60">
        <f>F1433</f>
        <v>0</v>
      </c>
    </row>
    <row r="1433" spans="1:6" s="3" customFormat="1" ht="47.25" hidden="1" x14ac:dyDescent="0.2">
      <c r="A1433" s="31" t="s">
        <v>757</v>
      </c>
      <c r="B1433" s="26" t="s">
        <v>673</v>
      </c>
      <c r="C1433" s="26" t="s">
        <v>492</v>
      </c>
      <c r="D1433" s="27" t="s">
        <v>499</v>
      </c>
      <c r="E1433" s="26"/>
      <c r="F1433" s="60">
        <f>F1434</f>
        <v>0</v>
      </c>
    </row>
    <row r="1434" spans="1:6" s="3" customFormat="1" ht="15.75" hidden="1" customHeight="1" x14ac:dyDescent="0.2">
      <c r="A1434" s="31" t="s">
        <v>50</v>
      </c>
      <c r="B1434" s="26" t="s">
        <v>673</v>
      </c>
      <c r="C1434" s="26" t="s">
        <v>492</v>
      </c>
      <c r="D1434" s="27" t="s">
        <v>499</v>
      </c>
      <c r="E1434" s="26" t="s">
        <v>180</v>
      </c>
      <c r="F1434" s="60">
        <f>F1435</f>
        <v>0</v>
      </c>
    </row>
    <row r="1435" spans="1:6" s="3" customFormat="1" ht="15.75" hidden="1" customHeight="1" x14ac:dyDescent="0.2">
      <c r="A1435" s="31" t="s">
        <v>53</v>
      </c>
      <c r="B1435" s="26" t="s">
        <v>673</v>
      </c>
      <c r="C1435" s="26" t="s">
        <v>492</v>
      </c>
      <c r="D1435" s="27" t="s">
        <v>499</v>
      </c>
      <c r="E1435" s="26">
        <v>870</v>
      </c>
      <c r="F1435" s="60">
        <f>97.2-97.2</f>
        <v>0</v>
      </c>
    </row>
    <row r="1436" spans="1:6" s="3" customFormat="1" ht="63" x14ac:dyDescent="0.2">
      <c r="A1436" s="62" t="s">
        <v>102</v>
      </c>
      <c r="B1436" s="35" t="s">
        <v>673</v>
      </c>
      <c r="C1436" s="35" t="s">
        <v>492</v>
      </c>
      <c r="D1436" s="27" t="s">
        <v>103</v>
      </c>
      <c r="E1436" s="35"/>
      <c r="F1436" s="59">
        <f>F1437+F1442</f>
        <v>3433.5</v>
      </c>
    </row>
    <row r="1437" spans="1:6" s="3" customFormat="1" ht="50.45" customHeight="1" x14ac:dyDescent="0.2">
      <c r="A1437" s="31" t="s">
        <v>104</v>
      </c>
      <c r="B1437" s="26" t="s">
        <v>673</v>
      </c>
      <c r="C1437" s="26" t="s">
        <v>492</v>
      </c>
      <c r="D1437" s="27" t="s">
        <v>105</v>
      </c>
      <c r="E1437" s="26"/>
      <c r="F1437" s="60">
        <f>F1438+F1440</f>
        <v>2399.8000000000002</v>
      </c>
    </row>
    <row r="1438" spans="1:6" s="3" customFormat="1" x14ac:dyDescent="0.2">
      <c r="A1438" s="31" t="s">
        <v>688</v>
      </c>
      <c r="B1438" s="26" t="s">
        <v>673</v>
      </c>
      <c r="C1438" s="26" t="s">
        <v>492</v>
      </c>
      <c r="D1438" s="27" t="s">
        <v>105</v>
      </c>
      <c r="E1438" s="26" t="s">
        <v>132</v>
      </c>
      <c r="F1438" s="60">
        <f>F1439</f>
        <v>2399.8000000000002</v>
      </c>
    </row>
    <row r="1439" spans="1:6" s="3" customFormat="1" x14ac:dyDescent="0.2">
      <c r="A1439" s="31" t="s">
        <v>689</v>
      </c>
      <c r="B1439" s="26" t="s">
        <v>673</v>
      </c>
      <c r="C1439" s="26" t="s">
        <v>492</v>
      </c>
      <c r="D1439" s="27" t="s">
        <v>105</v>
      </c>
      <c r="E1439" s="26" t="s">
        <v>690</v>
      </c>
      <c r="F1439" s="60">
        <v>2399.8000000000002</v>
      </c>
    </row>
    <row r="1440" spans="1:6" s="3" customFormat="1" hidden="1" x14ac:dyDescent="0.2">
      <c r="A1440" s="31" t="s">
        <v>50</v>
      </c>
      <c r="B1440" s="26" t="s">
        <v>673</v>
      </c>
      <c r="C1440" s="26" t="s">
        <v>492</v>
      </c>
      <c r="D1440" s="27" t="s">
        <v>105</v>
      </c>
      <c r="E1440" s="26" t="s">
        <v>180</v>
      </c>
      <c r="F1440" s="60">
        <f>F1441</f>
        <v>0</v>
      </c>
    </row>
    <row r="1441" spans="1:6" s="3" customFormat="1" hidden="1" x14ac:dyDescent="0.2">
      <c r="A1441" s="31" t="s">
        <v>53</v>
      </c>
      <c r="B1441" s="26" t="s">
        <v>673</v>
      </c>
      <c r="C1441" s="26" t="s">
        <v>492</v>
      </c>
      <c r="D1441" s="27" t="s">
        <v>105</v>
      </c>
      <c r="E1441" s="26" t="s">
        <v>256</v>
      </c>
      <c r="F1441" s="60"/>
    </row>
    <row r="1442" spans="1:6" s="3" customFormat="1" ht="50.45" customHeight="1" x14ac:dyDescent="0.2">
      <c r="A1442" s="31" t="s">
        <v>104</v>
      </c>
      <c r="B1442" s="26" t="s">
        <v>673</v>
      </c>
      <c r="C1442" s="26" t="s">
        <v>492</v>
      </c>
      <c r="D1442" s="27" t="s">
        <v>758</v>
      </c>
      <c r="E1442" s="26"/>
      <c r="F1442" s="60">
        <f>F1443+F1445</f>
        <v>1033.7</v>
      </c>
    </row>
    <row r="1443" spans="1:6" s="3" customFormat="1" x14ac:dyDescent="0.2">
      <c r="A1443" s="31" t="s">
        <v>688</v>
      </c>
      <c r="B1443" s="26" t="s">
        <v>673</v>
      </c>
      <c r="C1443" s="26" t="s">
        <v>492</v>
      </c>
      <c r="D1443" s="27" t="s">
        <v>758</v>
      </c>
      <c r="E1443" s="26" t="s">
        <v>132</v>
      </c>
      <c r="F1443" s="60">
        <f>F1444</f>
        <v>1033.7</v>
      </c>
    </row>
    <row r="1444" spans="1:6" s="3" customFormat="1" x14ac:dyDescent="0.2">
      <c r="A1444" s="31" t="s">
        <v>689</v>
      </c>
      <c r="B1444" s="26" t="s">
        <v>673</v>
      </c>
      <c r="C1444" s="26" t="s">
        <v>492</v>
      </c>
      <c r="D1444" s="27" t="s">
        <v>758</v>
      </c>
      <c r="E1444" s="26" t="s">
        <v>690</v>
      </c>
      <c r="F1444" s="60">
        <v>1033.7</v>
      </c>
    </row>
    <row r="1445" spans="1:6" s="3" customFormat="1" ht="15.75" hidden="1" customHeight="1" x14ac:dyDescent="0.2">
      <c r="A1445" s="31" t="s">
        <v>50</v>
      </c>
      <c r="B1445" s="26" t="s">
        <v>673</v>
      </c>
      <c r="C1445" s="26" t="s">
        <v>492</v>
      </c>
      <c r="D1445" s="27" t="s">
        <v>758</v>
      </c>
      <c r="E1445" s="26" t="s">
        <v>180</v>
      </c>
      <c r="F1445" s="60">
        <f>F1446</f>
        <v>0</v>
      </c>
    </row>
    <row r="1446" spans="1:6" s="3" customFormat="1" ht="15.75" hidden="1" customHeight="1" x14ac:dyDescent="0.2">
      <c r="A1446" s="31" t="s">
        <v>53</v>
      </c>
      <c r="B1446" s="26" t="s">
        <v>673</v>
      </c>
      <c r="C1446" s="26" t="s">
        <v>492</v>
      </c>
      <c r="D1446" s="27" t="s">
        <v>758</v>
      </c>
      <c r="E1446" s="26" t="s">
        <v>256</v>
      </c>
      <c r="F1446" s="60">
        <f>858+175.7-1033.7</f>
        <v>0</v>
      </c>
    </row>
    <row r="1447" spans="1:6" s="3" customFormat="1" ht="63" hidden="1" x14ac:dyDescent="0.2">
      <c r="A1447" s="31" t="s">
        <v>104</v>
      </c>
      <c r="B1447" s="26" t="s">
        <v>673</v>
      </c>
      <c r="C1447" s="26" t="s">
        <v>492</v>
      </c>
      <c r="D1447" s="27" t="s">
        <v>759</v>
      </c>
      <c r="E1447" s="35"/>
      <c r="F1447" s="24">
        <f>F1448</f>
        <v>0</v>
      </c>
    </row>
    <row r="1448" spans="1:6" s="3" customFormat="1" hidden="1" x14ac:dyDescent="0.2">
      <c r="A1448" s="31" t="s">
        <v>50</v>
      </c>
      <c r="B1448" s="26" t="s">
        <v>673</v>
      </c>
      <c r="C1448" s="26" t="s">
        <v>492</v>
      </c>
      <c r="D1448" s="27" t="s">
        <v>759</v>
      </c>
      <c r="E1448" s="26" t="s">
        <v>180</v>
      </c>
      <c r="F1448" s="24">
        <f>F1449</f>
        <v>0</v>
      </c>
    </row>
    <row r="1449" spans="1:6" s="3" customFormat="1" hidden="1" x14ac:dyDescent="0.2">
      <c r="A1449" s="31" t="s">
        <v>53</v>
      </c>
      <c r="B1449" s="26" t="s">
        <v>673</v>
      </c>
      <c r="C1449" s="26" t="s">
        <v>492</v>
      </c>
      <c r="D1449" s="27" t="s">
        <v>759</v>
      </c>
      <c r="E1449" s="26">
        <v>870</v>
      </c>
      <c r="F1449" s="24"/>
    </row>
    <row r="1450" spans="1:6" s="3" customFormat="1" ht="63" hidden="1" x14ac:dyDescent="0.2">
      <c r="A1450" s="31" t="s">
        <v>104</v>
      </c>
      <c r="B1450" s="26" t="s">
        <v>673</v>
      </c>
      <c r="C1450" s="26" t="s">
        <v>492</v>
      </c>
      <c r="D1450" s="27" t="s">
        <v>760</v>
      </c>
      <c r="E1450" s="26"/>
      <c r="F1450" s="60">
        <f>F1451+F1453</f>
        <v>0</v>
      </c>
    </row>
    <row r="1451" spans="1:6" s="3" customFormat="1" hidden="1" x14ac:dyDescent="0.2">
      <c r="A1451" s="31" t="s">
        <v>688</v>
      </c>
      <c r="B1451" s="26" t="s">
        <v>673</v>
      </c>
      <c r="C1451" s="26" t="s">
        <v>492</v>
      </c>
      <c r="D1451" s="27" t="s">
        <v>760</v>
      </c>
      <c r="E1451" s="26" t="s">
        <v>132</v>
      </c>
      <c r="F1451" s="60">
        <f>F1452</f>
        <v>0</v>
      </c>
    </row>
    <row r="1452" spans="1:6" s="3" customFormat="1" hidden="1" x14ac:dyDescent="0.2">
      <c r="A1452" s="31" t="s">
        <v>689</v>
      </c>
      <c r="B1452" s="26" t="s">
        <v>673</v>
      </c>
      <c r="C1452" s="26" t="s">
        <v>492</v>
      </c>
      <c r="D1452" s="27" t="s">
        <v>760</v>
      </c>
      <c r="E1452" s="26" t="s">
        <v>690</v>
      </c>
      <c r="F1452" s="60"/>
    </row>
    <row r="1453" spans="1:6" s="23" customFormat="1" hidden="1" x14ac:dyDescent="0.2">
      <c r="A1453" s="31" t="s">
        <v>50</v>
      </c>
      <c r="B1453" s="26" t="s">
        <v>673</v>
      </c>
      <c r="C1453" s="26" t="s">
        <v>492</v>
      </c>
      <c r="D1453" s="27" t="s">
        <v>760</v>
      </c>
      <c r="E1453" s="26" t="s">
        <v>180</v>
      </c>
      <c r="F1453" s="60">
        <f>F1454</f>
        <v>0</v>
      </c>
    </row>
    <row r="1454" spans="1:6" s="39" customFormat="1" hidden="1" x14ac:dyDescent="0.2">
      <c r="A1454" s="31" t="s">
        <v>53</v>
      </c>
      <c r="B1454" s="26" t="s">
        <v>673</v>
      </c>
      <c r="C1454" s="26" t="s">
        <v>492</v>
      </c>
      <c r="D1454" s="27" t="s">
        <v>760</v>
      </c>
      <c r="E1454" s="26">
        <v>870</v>
      </c>
      <c r="F1454" s="60">
        <v>0</v>
      </c>
    </row>
    <row r="1455" spans="1:6" s="39" customFormat="1" x14ac:dyDescent="0.2">
      <c r="A1455" s="56" t="s">
        <v>124</v>
      </c>
      <c r="B1455" s="13" t="s">
        <v>673</v>
      </c>
      <c r="C1455" s="13" t="s">
        <v>492</v>
      </c>
      <c r="D1455" s="13" t="s">
        <v>125</v>
      </c>
      <c r="E1455" s="21"/>
      <c r="F1455" s="88">
        <f>F1456</f>
        <v>746.7</v>
      </c>
    </row>
    <row r="1456" spans="1:6" s="39" customFormat="1" x14ac:dyDescent="0.2">
      <c r="A1456" s="31" t="s">
        <v>51</v>
      </c>
      <c r="B1456" s="26" t="s">
        <v>673</v>
      </c>
      <c r="C1456" s="26" t="s">
        <v>492</v>
      </c>
      <c r="D1456" s="27" t="s">
        <v>761</v>
      </c>
      <c r="E1456" s="26"/>
      <c r="F1456" s="60">
        <f>F1457</f>
        <v>746.7</v>
      </c>
    </row>
    <row r="1457" spans="1:7" s="39" customFormat="1" x14ac:dyDescent="0.2">
      <c r="A1457" s="31" t="s">
        <v>762</v>
      </c>
      <c r="B1457" s="26" t="s">
        <v>673</v>
      </c>
      <c r="C1457" s="26" t="s">
        <v>492</v>
      </c>
      <c r="D1457" s="27" t="s">
        <v>763</v>
      </c>
      <c r="E1457" s="26"/>
      <c r="F1457" s="60">
        <f>F1458</f>
        <v>746.7</v>
      </c>
    </row>
    <row r="1458" spans="1:7" s="39" customFormat="1" x14ac:dyDescent="0.2">
      <c r="A1458" s="31" t="s">
        <v>688</v>
      </c>
      <c r="B1458" s="26" t="s">
        <v>673</v>
      </c>
      <c r="C1458" s="26" t="s">
        <v>492</v>
      </c>
      <c r="D1458" s="27" t="s">
        <v>763</v>
      </c>
      <c r="E1458" s="26" t="s">
        <v>132</v>
      </c>
      <c r="F1458" s="60">
        <f>F1459</f>
        <v>746.7</v>
      </c>
    </row>
    <row r="1459" spans="1:7" s="39" customFormat="1" x14ac:dyDescent="0.2">
      <c r="A1459" s="31" t="s">
        <v>692</v>
      </c>
      <c r="B1459" s="26" t="s">
        <v>673</v>
      </c>
      <c r="C1459" s="26" t="s">
        <v>492</v>
      </c>
      <c r="D1459" s="27" t="s">
        <v>763</v>
      </c>
      <c r="E1459" s="26" t="s">
        <v>693</v>
      </c>
      <c r="F1459" s="60">
        <v>746.7</v>
      </c>
    </row>
    <row r="1460" spans="1:7" s="39" customFormat="1" ht="31.5" x14ac:dyDescent="0.2">
      <c r="A1460" s="12" t="s">
        <v>864</v>
      </c>
      <c r="B1460" s="13" t="s">
        <v>673</v>
      </c>
      <c r="C1460" s="13" t="s">
        <v>865</v>
      </c>
      <c r="D1460" s="21"/>
      <c r="E1460" s="13"/>
      <c r="F1460" s="238">
        <f>F1461</f>
        <v>131.30000000000001</v>
      </c>
    </row>
    <row r="1461" spans="1:7" s="39" customFormat="1" ht="31.5" x14ac:dyDescent="0.2">
      <c r="A1461" s="31" t="s">
        <v>866</v>
      </c>
      <c r="B1461" s="26" t="s">
        <v>673</v>
      </c>
      <c r="C1461" s="26" t="s">
        <v>867</v>
      </c>
      <c r="D1461" s="27"/>
      <c r="E1461" s="26"/>
      <c r="F1461" s="60">
        <f>F1462</f>
        <v>131.30000000000001</v>
      </c>
    </row>
    <row r="1462" spans="1:7" s="39" customFormat="1" x14ac:dyDescent="0.2">
      <c r="A1462" s="31" t="s">
        <v>868</v>
      </c>
      <c r="B1462" s="26" t="s">
        <v>673</v>
      </c>
      <c r="C1462" s="26" t="s">
        <v>867</v>
      </c>
      <c r="D1462" s="27" t="s">
        <v>551</v>
      </c>
      <c r="E1462" s="26"/>
      <c r="F1462" s="60">
        <f>F1463</f>
        <v>131.30000000000001</v>
      </c>
    </row>
    <row r="1463" spans="1:7" s="39" customFormat="1" ht="31.5" x14ac:dyDescent="0.2">
      <c r="A1463" s="31" t="s">
        <v>869</v>
      </c>
      <c r="B1463" s="26" t="s">
        <v>673</v>
      </c>
      <c r="C1463" s="26" t="s">
        <v>867</v>
      </c>
      <c r="D1463" s="27" t="s">
        <v>551</v>
      </c>
      <c r="E1463" s="26" t="s">
        <v>870</v>
      </c>
      <c r="F1463" s="60">
        <f>F1464</f>
        <v>131.30000000000001</v>
      </c>
    </row>
    <row r="1464" spans="1:7" s="39" customFormat="1" x14ac:dyDescent="0.2">
      <c r="A1464" s="31" t="s">
        <v>868</v>
      </c>
      <c r="B1464" s="26" t="s">
        <v>673</v>
      </c>
      <c r="C1464" s="26" t="s">
        <v>867</v>
      </c>
      <c r="D1464" s="27" t="s">
        <v>551</v>
      </c>
      <c r="E1464" s="26" t="s">
        <v>871</v>
      </c>
      <c r="F1464" s="60">
        <v>131.30000000000001</v>
      </c>
      <c r="G1464" s="39">
        <v>131.25</v>
      </c>
    </row>
    <row r="1465" spans="1:7" s="23" customFormat="1" ht="47.25" x14ac:dyDescent="0.2">
      <c r="A1465" s="20" t="s">
        <v>764</v>
      </c>
      <c r="B1465" s="13" t="s">
        <v>673</v>
      </c>
      <c r="C1465" s="13" t="s">
        <v>765</v>
      </c>
      <c r="D1465" s="13"/>
      <c r="E1465" s="21"/>
      <c r="F1465" s="88">
        <f>F1466+F1478</f>
        <v>37790.699999999997</v>
      </c>
    </row>
    <row r="1466" spans="1:7" s="39" customFormat="1" ht="47.25" x14ac:dyDescent="0.2">
      <c r="A1466" s="28" t="s">
        <v>766</v>
      </c>
      <c r="B1466" s="29" t="s">
        <v>673</v>
      </c>
      <c r="C1466" s="29" t="s">
        <v>767</v>
      </c>
      <c r="D1466" s="29"/>
      <c r="E1466" s="36"/>
      <c r="F1466" s="30">
        <f>F1473+F1468</f>
        <v>25011</v>
      </c>
    </row>
    <row r="1467" spans="1:7" s="3" customFormat="1" ht="63" x14ac:dyDescent="0.2">
      <c r="A1467" s="12" t="s">
        <v>768</v>
      </c>
      <c r="B1467" s="13" t="s">
        <v>673</v>
      </c>
      <c r="C1467" s="13" t="s">
        <v>767</v>
      </c>
      <c r="D1467" s="13" t="s">
        <v>681</v>
      </c>
      <c r="E1467" s="13"/>
      <c r="F1467" s="88">
        <f>F1468</f>
        <v>22116</v>
      </c>
    </row>
    <row r="1468" spans="1:7" s="3" customFormat="1" ht="41.25" customHeight="1" x14ac:dyDescent="0.2">
      <c r="A1468" s="31" t="s">
        <v>682</v>
      </c>
      <c r="B1468" s="26" t="s">
        <v>673</v>
      </c>
      <c r="C1468" s="26" t="s">
        <v>767</v>
      </c>
      <c r="D1468" s="26" t="s">
        <v>683</v>
      </c>
      <c r="E1468" s="26"/>
      <c r="F1468" s="67">
        <f>F1469</f>
        <v>22116</v>
      </c>
    </row>
    <row r="1469" spans="1:7" s="3" customFormat="1" ht="63" x14ac:dyDescent="0.2">
      <c r="A1469" s="31" t="s">
        <v>769</v>
      </c>
      <c r="B1469" s="26" t="s">
        <v>673</v>
      </c>
      <c r="C1469" s="26" t="s">
        <v>767</v>
      </c>
      <c r="D1469" s="26" t="s">
        <v>770</v>
      </c>
      <c r="E1469" s="26"/>
      <c r="F1469" s="67">
        <f>F1470</f>
        <v>22116</v>
      </c>
    </row>
    <row r="1470" spans="1:7" s="3" customFormat="1" ht="63" x14ac:dyDescent="0.2">
      <c r="A1470" s="31" t="s">
        <v>771</v>
      </c>
      <c r="B1470" s="26" t="s">
        <v>673</v>
      </c>
      <c r="C1470" s="26" t="s">
        <v>767</v>
      </c>
      <c r="D1470" s="26" t="s">
        <v>772</v>
      </c>
      <c r="E1470" s="26"/>
      <c r="F1470" s="67">
        <f>F1472</f>
        <v>22116</v>
      </c>
    </row>
    <row r="1471" spans="1:7" s="23" customFormat="1" x14ac:dyDescent="0.2">
      <c r="A1471" s="31" t="s">
        <v>688</v>
      </c>
      <c r="B1471" s="26" t="s">
        <v>673</v>
      </c>
      <c r="C1471" s="26" t="s">
        <v>767</v>
      </c>
      <c r="D1471" s="26" t="s">
        <v>772</v>
      </c>
      <c r="E1471" s="27" t="s">
        <v>132</v>
      </c>
      <c r="F1471" s="67">
        <f>F1472</f>
        <v>22116</v>
      </c>
    </row>
    <row r="1472" spans="1:7" s="23" customFormat="1" x14ac:dyDescent="0.2">
      <c r="A1472" s="31" t="s">
        <v>773</v>
      </c>
      <c r="B1472" s="26" t="s">
        <v>673</v>
      </c>
      <c r="C1472" s="26" t="s">
        <v>767</v>
      </c>
      <c r="D1472" s="26" t="s">
        <v>772</v>
      </c>
      <c r="E1472" s="27" t="s">
        <v>774</v>
      </c>
      <c r="F1472" s="67">
        <v>22116</v>
      </c>
    </row>
    <row r="1473" spans="1:6" s="23" customFormat="1" x14ac:dyDescent="0.2">
      <c r="A1473" s="12" t="s">
        <v>775</v>
      </c>
      <c r="B1473" s="13" t="s">
        <v>673</v>
      </c>
      <c r="C1473" s="13" t="s">
        <v>767</v>
      </c>
      <c r="D1473" s="13" t="s">
        <v>776</v>
      </c>
      <c r="E1473" s="21"/>
      <c r="F1473" s="88">
        <f>F1474</f>
        <v>2895</v>
      </c>
    </row>
    <row r="1474" spans="1:6" s="23" customFormat="1" x14ac:dyDescent="0.2">
      <c r="A1474" s="31" t="s">
        <v>775</v>
      </c>
      <c r="B1474" s="26" t="s">
        <v>673</v>
      </c>
      <c r="C1474" s="26" t="s">
        <v>767</v>
      </c>
      <c r="D1474" s="26" t="s">
        <v>777</v>
      </c>
      <c r="E1474" s="27"/>
      <c r="F1474" s="67">
        <f>F1475</f>
        <v>2895</v>
      </c>
    </row>
    <row r="1475" spans="1:6" s="3" customFormat="1" ht="31.5" x14ac:dyDescent="0.2">
      <c r="A1475" s="31" t="s">
        <v>778</v>
      </c>
      <c r="B1475" s="26" t="s">
        <v>673</v>
      </c>
      <c r="C1475" s="26" t="s">
        <v>767</v>
      </c>
      <c r="D1475" s="26" t="s">
        <v>779</v>
      </c>
      <c r="E1475" s="27"/>
      <c r="F1475" s="67">
        <f>F1477</f>
        <v>2895</v>
      </c>
    </row>
    <row r="1476" spans="1:6" s="3" customFormat="1" ht="19.5" customHeight="1" x14ac:dyDescent="0.2">
      <c r="A1476" s="31" t="s">
        <v>688</v>
      </c>
      <c r="B1476" s="26" t="s">
        <v>673</v>
      </c>
      <c r="C1476" s="26" t="s">
        <v>767</v>
      </c>
      <c r="D1476" s="26" t="s">
        <v>779</v>
      </c>
      <c r="E1476" s="27">
        <v>500</v>
      </c>
      <c r="F1476" s="67">
        <f>F1477</f>
        <v>2895</v>
      </c>
    </row>
    <row r="1477" spans="1:6" s="23" customFormat="1" ht="17.25" customHeight="1" x14ac:dyDescent="0.2">
      <c r="A1477" s="31" t="s">
        <v>773</v>
      </c>
      <c r="B1477" s="26" t="s">
        <v>673</v>
      </c>
      <c r="C1477" s="26" t="s">
        <v>767</v>
      </c>
      <c r="D1477" s="26" t="s">
        <v>779</v>
      </c>
      <c r="E1477" s="27" t="s">
        <v>774</v>
      </c>
      <c r="F1477" s="107">
        <v>2895</v>
      </c>
    </row>
    <row r="1478" spans="1:6" s="23" customFormat="1" ht="17.45" customHeight="1" x14ac:dyDescent="0.2">
      <c r="A1478" s="28" t="s">
        <v>780</v>
      </c>
      <c r="B1478" s="29" t="s">
        <v>673</v>
      </c>
      <c r="C1478" s="29" t="s">
        <v>781</v>
      </c>
      <c r="D1478" s="26"/>
      <c r="E1478" s="26"/>
      <c r="F1478" s="61">
        <f>F1479+F1489+F1533+F1543</f>
        <v>12779.7</v>
      </c>
    </row>
    <row r="1479" spans="1:6" s="23" customFormat="1" hidden="1" x14ac:dyDescent="0.2">
      <c r="A1479" s="20" t="s">
        <v>30</v>
      </c>
      <c r="B1479" s="13" t="s">
        <v>673</v>
      </c>
      <c r="C1479" s="13" t="s">
        <v>781</v>
      </c>
      <c r="D1479" s="13" t="s">
        <v>149</v>
      </c>
      <c r="E1479" s="13"/>
      <c r="F1479" s="88">
        <f>F1482</f>
        <v>0</v>
      </c>
    </row>
    <row r="1480" spans="1:6" s="3" customFormat="1" ht="31.5" hidden="1" customHeight="1" x14ac:dyDescent="0.2">
      <c r="A1480" s="25" t="s">
        <v>434</v>
      </c>
      <c r="B1480" s="26" t="s">
        <v>673</v>
      </c>
      <c r="C1480" s="26" t="s">
        <v>781</v>
      </c>
      <c r="D1480" s="26" t="s">
        <v>782</v>
      </c>
      <c r="E1480" s="26"/>
      <c r="F1480" s="67">
        <f>F1481</f>
        <v>0</v>
      </c>
    </row>
    <row r="1481" spans="1:6" s="3" customFormat="1" ht="15.75" hidden="1" customHeight="1" x14ac:dyDescent="0.2">
      <c r="A1481" s="25" t="s">
        <v>692</v>
      </c>
      <c r="B1481" s="26" t="s">
        <v>673</v>
      </c>
      <c r="C1481" s="26" t="s">
        <v>781</v>
      </c>
      <c r="D1481" s="26" t="s">
        <v>782</v>
      </c>
      <c r="E1481" s="26" t="s">
        <v>693</v>
      </c>
      <c r="F1481" s="67"/>
    </row>
    <row r="1482" spans="1:6" s="23" customFormat="1" hidden="1" x14ac:dyDescent="0.2">
      <c r="A1482" s="31" t="s">
        <v>32</v>
      </c>
      <c r="B1482" s="26" t="s">
        <v>673</v>
      </c>
      <c r="C1482" s="26" t="s">
        <v>781</v>
      </c>
      <c r="D1482" s="26" t="s">
        <v>150</v>
      </c>
      <c r="E1482" s="36"/>
      <c r="F1482" s="67">
        <f>F1483</f>
        <v>0</v>
      </c>
    </row>
    <row r="1483" spans="1:6" s="3" customFormat="1" ht="31.5" hidden="1" x14ac:dyDescent="0.2">
      <c r="A1483" s="31" t="s">
        <v>259</v>
      </c>
      <c r="B1483" s="26" t="s">
        <v>673</v>
      </c>
      <c r="C1483" s="26" t="s">
        <v>781</v>
      </c>
      <c r="D1483" s="26" t="s">
        <v>152</v>
      </c>
      <c r="E1483" s="36"/>
      <c r="F1483" s="67">
        <f>F1484</f>
        <v>0</v>
      </c>
    </row>
    <row r="1484" spans="1:6" s="3" customFormat="1" ht="15.75" hidden="1" customHeight="1" x14ac:dyDescent="0.2">
      <c r="A1484" s="31" t="s">
        <v>688</v>
      </c>
      <c r="B1484" s="26" t="s">
        <v>673</v>
      </c>
      <c r="C1484" s="26" t="s">
        <v>781</v>
      </c>
      <c r="D1484" s="26" t="s">
        <v>152</v>
      </c>
      <c r="E1484" s="27">
        <v>500</v>
      </c>
      <c r="F1484" s="67">
        <f>F1485</f>
        <v>0</v>
      </c>
    </row>
    <row r="1485" spans="1:6" s="3" customFormat="1" hidden="1" x14ac:dyDescent="0.2">
      <c r="A1485" s="31" t="s">
        <v>692</v>
      </c>
      <c r="B1485" s="26" t="s">
        <v>673</v>
      </c>
      <c r="C1485" s="26" t="s">
        <v>781</v>
      </c>
      <c r="D1485" s="26" t="s">
        <v>152</v>
      </c>
      <c r="E1485" s="27">
        <v>540</v>
      </c>
      <c r="F1485" s="67"/>
    </row>
    <row r="1486" spans="1:6" s="23" customFormat="1" ht="47.25" hidden="1" customHeight="1" x14ac:dyDescent="0.2">
      <c r="A1486" s="25" t="s">
        <v>213</v>
      </c>
      <c r="B1486" s="13" t="s">
        <v>673</v>
      </c>
      <c r="C1486" s="13" t="s">
        <v>781</v>
      </c>
      <c r="D1486" s="13" t="s">
        <v>783</v>
      </c>
      <c r="E1486" s="26"/>
      <c r="F1486" s="88">
        <f>F1487</f>
        <v>0</v>
      </c>
    </row>
    <row r="1487" spans="1:6" s="23" customFormat="1" ht="47.25" hidden="1" customHeight="1" x14ac:dyDescent="0.2">
      <c r="A1487" s="25" t="s">
        <v>215</v>
      </c>
      <c r="B1487" s="26" t="s">
        <v>673</v>
      </c>
      <c r="C1487" s="26" t="s">
        <v>781</v>
      </c>
      <c r="D1487" s="26" t="s">
        <v>217</v>
      </c>
      <c r="E1487" s="26"/>
      <c r="F1487" s="67">
        <f>F1488</f>
        <v>0</v>
      </c>
    </row>
    <row r="1488" spans="1:6" s="23" customFormat="1" ht="15.75" hidden="1" customHeight="1" x14ac:dyDescent="0.2">
      <c r="A1488" s="25" t="s">
        <v>692</v>
      </c>
      <c r="B1488" s="26" t="s">
        <v>673</v>
      </c>
      <c r="C1488" s="26" t="s">
        <v>781</v>
      </c>
      <c r="D1488" s="26" t="s">
        <v>217</v>
      </c>
      <c r="E1488" s="26" t="s">
        <v>693</v>
      </c>
      <c r="F1488" s="67"/>
    </row>
    <row r="1489" spans="1:7" s="23" customFormat="1" x14ac:dyDescent="0.2">
      <c r="A1489" s="20" t="s">
        <v>707</v>
      </c>
      <c r="B1489" s="13" t="s">
        <v>673</v>
      </c>
      <c r="C1489" s="13" t="s">
        <v>781</v>
      </c>
      <c r="D1489" s="13" t="s">
        <v>708</v>
      </c>
      <c r="E1489" s="13"/>
      <c r="F1489" s="88">
        <f>F1490</f>
        <v>12474.7</v>
      </c>
    </row>
    <row r="1490" spans="1:7" s="3" customFormat="1" ht="47.25" customHeight="1" x14ac:dyDescent="0.2">
      <c r="A1490" s="25" t="s">
        <v>709</v>
      </c>
      <c r="B1490" s="26" t="s">
        <v>673</v>
      </c>
      <c r="C1490" s="26" t="s">
        <v>781</v>
      </c>
      <c r="D1490" s="26" t="s">
        <v>710</v>
      </c>
      <c r="E1490" s="26"/>
      <c r="F1490" s="67">
        <f>F1491+F1494+F1497+F1500+F1503+F1506+F1509+F1512+F1515+F1518+F1521+F1524+F1527+F1530</f>
        <v>12474.7</v>
      </c>
    </row>
    <row r="1491" spans="1:7" s="23" customFormat="1" ht="47.25" x14ac:dyDescent="0.2">
      <c r="A1491" s="25" t="s">
        <v>784</v>
      </c>
      <c r="B1491" s="26" t="s">
        <v>673</v>
      </c>
      <c r="C1491" s="26" t="s">
        <v>781</v>
      </c>
      <c r="D1491" s="26" t="s">
        <v>785</v>
      </c>
      <c r="E1491" s="26"/>
      <c r="F1491" s="67">
        <f>F1493</f>
        <v>12324.7</v>
      </c>
    </row>
    <row r="1492" spans="1:7" s="23" customFormat="1" x14ac:dyDescent="0.2">
      <c r="A1492" s="31" t="s">
        <v>688</v>
      </c>
      <c r="B1492" s="26" t="s">
        <v>673</v>
      </c>
      <c r="C1492" s="26" t="s">
        <v>781</v>
      </c>
      <c r="D1492" s="26" t="s">
        <v>785</v>
      </c>
      <c r="E1492" s="26" t="s">
        <v>132</v>
      </c>
      <c r="F1492" s="67">
        <f>F1493</f>
        <v>12324.7</v>
      </c>
    </row>
    <row r="1493" spans="1:7" s="3" customFormat="1" x14ac:dyDescent="0.2">
      <c r="A1493" s="31" t="s">
        <v>692</v>
      </c>
      <c r="B1493" s="26" t="s">
        <v>673</v>
      </c>
      <c r="C1493" s="26" t="s">
        <v>781</v>
      </c>
      <c r="D1493" s="26" t="s">
        <v>785</v>
      </c>
      <c r="E1493" s="26" t="s">
        <v>693</v>
      </c>
      <c r="F1493" s="107">
        <f>11704.7+520+70+30</f>
        <v>12324.7</v>
      </c>
      <c r="G1493" s="266">
        <v>100</v>
      </c>
    </row>
    <row r="1494" spans="1:7" s="23" customFormat="1" ht="31.5" x14ac:dyDescent="0.2">
      <c r="A1494" s="25" t="s">
        <v>786</v>
      </c>
      <c r="B1494" s="26" t="s">
        <v>673</v>
      </c>
      <c r="C1494" s="26" t="s">
        <v>781</v>
      </c>
      <c r="D1494" s="26" t="s">
        <v>787</v>
      </c>
      <c r="E1494" s="26"/>
      <c r="F1494" s="67">
        <f>F1496</f>
        <v>150</v>
      </c>
    </row>
    <row r="1495" spans="1:7" s="23" customFormat="1" x14ac:dyDescent="0.2">
      <c r="A1495" s="31" t="s">
        <v>688</v>
      </c>
      <c r="B1495" s="26" t="s">
        <v>673</v>
      </c>
      <c r="C1495" s="26" t="s">
        <v>781</v>
      </c>
      <c r="D1495" s="26" t="s">
        <v>787</v>
      </c>
      <c r="E1495" s="26" t="s">
        <v>132</v>
      </c>
      <c r="F1495" s="67">
        <f>F1496</f>
        <v>150</v>
      </c>
    </row>
    <row r="1496" spans="1:7" s="3" customFormat="1" x14ac:dyDescent="0.2">
      <c r="A1496" s="31" t="s">
        <v>692</v>
      </c>
      <c r="B1496" s="26" t="s">
        <v>673</v>
      </c>
      <c r="C1496" s="26" t="s">
        <v>781</v>
      </c>
      <c r="D1496" s="26" t="s">
        <v>787</v>
      </c>
      <c r="E1496" s="26" t="s">
        <v>693</v>
      </c>
      <c r="F1496" s="67">
        <v>150</v>
      </c>
    </row>
    <row r="1497" spans="1:7" s="3" customFormat="1" ht="47.25" hidden="1" x14ac:dyDescent="0.2">
      <c r="A1497" s="31" t="s">
        <v>789</v>
      </c>
      <c r="B1497" s="26" t="s">
        <v>673</v>
      </c>
      <c r="C1497" s="26" t="s">
        <v>781</v>
      </c>
      <c r="D1497" s="26" t="s">
        <v>790</v>
      </c>
      <c r="E1497" s="26"/>
      <c r="F1497" s="67">
        <f>F1498</f>
        <v>0</v>
      </c>
    </row>
    <row r="1498" spans="1:7" s="3" customFormat="1" hidden="1" x14ac:dyDescent="0.2">
      <c r="A1498" s="31" t="s">
        <v>688</v>
      </c>
      <c r="B1498" s="26" t="s">
        <v>673</v>
      </c>
      <c r="C1498" s="26" t="s">
        <v>781</v>
      </c>
      <c r="D1498" s="26" t="s">
        <v>790</v>
      </c>
      <c r="E1498" s="26" t="s">
        <v>132</v>
      </c>
      <c r="F1498" s="67">
        <f>F1499</f>
        <v>0</v>
      </c>
    </row>
    <row r="1499" spans="1:7" s="3" customFormat="1" hidden="1" x14ac:dyDescent="0.2">
      <c r="A1499" s="31" t="s">
        <v>692</v>
      </c>
      <c r="B1499" s="26" t="s">
        <v>673</v>
      </c>
      <c r="C1499" s="26" t="s">
        <v>781</v>
      </c>
      <c r="D1499" s="26" t="s">
        <v>790</v>
      </c>
      <c r="E1499" s="26" t="s">
        <v>693</v>
      </c>
      <c r="F1499" s="67"/>
    </row>
    <row r="1500" spans="1:7" s="3" customFormat="1" ht="31.5" hidden="1" x14ac:dyDescent="0.2">
      <c r="A1500" s="31" t="s">
        <v>791</v>
      </c>
      <c r="B1500" s="26" t="s">
        <v>673</v>
      </c>
      <c r="C1500" s="26" t="s">
        <v>781</v>
      </c>
      <c r="D1500" s="26" t="s">
        <v>792</v>
      </c>
      <c r="E1500" s="26"/>
      <c r="F1500" s="67">
        <f>F1501</f>
        <v>0</v>
      </c>
    </row>
    <row r="1501" spans="1:7" s="3" customFormat="1" hidden="1" x14ac:dyDescent="0.2">
      <c r="A1501" s="31" t="s">
        <v>688</v>
      </c>
      <c r="B1501" s="26" t="s">
        <v>673</v>
      </c>
      <c r="C1501" s="26" t="s">
        <v>781</v>
      </c>
      <c r="D1501" s="26" t="s">
        <v>792</v>
      </c>
      <c r="E1501" s="26" t="s">
        <v>132</v>
      </c>
      <c r="F1501" s="67">
        <f>F1502</f>
        <v>0</v>
      </c>
    </row>
    <row r="1502" spans="1:7" s="3" customFormat="1" hidden="1" x14ac:dyDescent="0.2">
      <c r="A1502" s="31" t="s">
        <v>692</v>
      </c>
      <c r="B1502" s="26" t="s">
        <v>673</v>
      </c>
      <c r="C1502" s="26" t="s">
        <v>781</v>
      </c>
      <c r="D1502" s="26" t="s">
        <v>792</v>
      </c>
      <c r="E1502" s="26" t="s">
        <v>693</v>
      </c>
      <c r="F1502" s="67"/>
    </row>
    <row r="1503" spans="1:7" s="3" customFormat="1" ht="31.5" hidden="1" x14ac:dyDescent="0.2">
      <c r="A1503" s="31" t="s">
        <v>793</v>
      </c>
      <c r="B1503" s="26" t="s">
        <v>673</v>
      </c>
      <c r="C1503" s="26" t="s">
        <v>781</v>
      </c>
      <c r="D1503" s="26" t="s">
        <v>794</v>
      </c>
      <c r="E1503" s="26"/>
      <c r="F1503" s="67">
        <f>F1504</f>
        <v>0</v>
      </c>
    </row>
    <row r="1504" spans="1:7" s="3" customFormat="1" hidden="1" x14ac:dyDescent="0.2">
      <c r="A1504" s="31" t="s">
        <v>688</v>
      </c>
      <c r="B1504" s="26" t="s">
        <v>673</v>
      </c>
      <c r="C1504" s="26" t="s">
        <v>781</v>
      </c>
      <c r="D1504" s="26" t="s">
        <v>794</v>
      </c>
      <c r="E1504" s="26" t="s">
        <v>132</v>
      </c>
      <c r="F1504" s="67">
        <f>F1505</f>
        <v>0</v>
      </c>
    </row>
    <row r="1505" spans="1:6" s="3" customFormat="1" hidden="1" x14ac:dyDescent="0.2">
      <c r="A1505" s="31" t="s">
        <v>692</v>
      </c>
      <c r="B1505" s="26" t="s">
        <v>673</v>
      </c>
      <c r="C1505" s="26" t="s">
        <v>781</v>
      </c>
      <c r="D1505" s="26" t="s">
        <v>794</v>
      </c>
      <c r="E1505" s="26" t="s">
        <v>693</v>
      </c>
      <c r="F1505" s="67"/>
    </row>
    <row r="1506" spans="1:6" s="3" customFormat="1" ht="31.5" hidden="1" x14ac:dyDescent="0.2">
      <c r="A1506" s="31" t="s">
        <v>795</v>
      </c>
      <c r="B1506" s="26" t="s">
        <v>673</v>
      </c>
      <c r="C1506" s="26" t="s">
        <v>781</v>
      </c>
      <c r="D1506" s="26" t="s">
        <v>796</v>
      </c>
      <c r="E1506" s="26"/>
      <c r="F1506" s="67">
        <f>F1507</f>
        <v>0</v>
      </c>
    </row>
    <row r="1507" spans="1:6" s="3" customFormat="1" hidden="1" x14ac:dyDescent="0.2">
      <c r="A1507" s="31" t="s">
        <v>688</v>
      </c>
      <c r="B1507" s="26" t="s">
        <v>673</v>
      </c>
      <c r="C1507" s="26" t="s">
        <v>781</v>
      </c>
      <c r="D1507" s="26" t="s">
        <v>796</v>
      </c>
      <c r="E1507" s="26" t="s">
        <v>132</v>
      </c>
      <c r="F1507" s="67">
        <f>F1508</f>
        <v>0</v>
      </c>
    </row>
    <row r="1508" spans="1:6" s="3" customFormat="1" hidden="1" x14ac:dyDescent="0.2">
      <c r="A1508" s="31" t="s">
        <v>692</v>
      </c>
      <c r="B1508" s="26" t="s">
        <v>673</v>
      </c>
      <c r="C1508" s="26" t="s">
        <v>781</v>
      </c>
      <c r="D1508" s="26" t="s">
        <v>796</v>
      </c>
      <c r="E1508" s="26" t="s">
        <v>693</v>
      </c>
      <c r="F1508" s="67"/>
    </row>
    <row r="1509" spans="1:6" s="3" customFormat="1" ht="63" hidden="1" x14ac:dyDescent="0.2">
      <c r="A1509" s="31" t="s">
        <v>717</v>
      </c>
      <c r="B1509" s="26" t="s">
        <v>673</v>
      </c>
      <c r="C1509" s="26" t="s">
        <v>781</v>
      </c>
      <c r="D1509" s="26" t="s">
        <v>718</v>
      </c>
      <c r="E1509" s="26"/>
      <c r="F1509" s="67">
        <f>F1510</f>
        <v>0</v>
      </c>
    </row>
    <row r="1510" spans="1:6" s="3" customFormat="1" hidden="1" x14ac:dyDescent="0.2">
      <c r="A1510" s="31" t="s">
        <v>688</v>
      </c>
      <c r="B1510" s="26" t="s">
        <v>673</v>
      </c>
      <c r="C1510" s="26" t="s">
        <v>781</v>
      </c>
      <c r="D1510" s="26" t="s">
        <v>718</v>
      </c>
      <c r="E1510" s="26" t="s">
        <v>132</v>
      </c>
      <c r="F1510" s="67">
        <f>F1511</f>
        <v>0</v>
      </c>
    </row>
    <row r="1511" spans="1:6" s="3" customFormat="1" hidden="1" x14ac:dyDescent="0.2">
      <c r="A1511" s="31" t="s">
        <v>692</v>
      </c>
      <c r="B1511" s="26" t="s">
        <v>673</v>
      </c>
      <c r="C1511" s="26" t="s">
        <v>781</v>
      </c>
      <c r="D1511" s="26" t="s">
        <v>718</v>
      </c>
      <c r="E1511" s="26" t="s">
        <v>693</v>
      </c>
      <c r="F1511" s="67">
        <v>0</v>
      </c>
    </row>
    <row r="1512" spans="1:6" s="7" customFormat="1" ht="31.5" hidden="1" x14ac:dyDescent="0.2">
      <c r="A1512" s="31" t="s">
        <v>797</v>
      </c>
      <c r="B1512" s="26" t="s">
        <v>673</v>
      </c>
      <c r="C1512" s="26" t="s">
        <v>781</v>
      </c>
      <c r="D1512" s="26" t="s">
        <v>798</v>
      </c>
      <c r="E1512" s="26"/>
      <c r="F1512" s="67">
        <f t="shared" ref="F1512:F1532" si="2">F1329</f>
        <v>0</v>
      </c>
    </row>
    <row r="1513" spans="1:6" s="7" customFormat="1" hidden="1" x14ac:dyDescent="0.2">
      <c r="A1513" s="31" t="s">
        <v>688</v>
      </c>
      <c r="B1513" s="26" t="s">
        <v>673</v>
      </c>
      <c r="C1513" s="26" t="s">
        <v>781</v>
      </c>
      <c r="D1513" s="26" t="s">
        <v>798</v>
      </c>
      <c r="E1513" s="26" t="s">
        <v>132</v>
      </c>
      <c r="F1513" s="67">
        <f t="shared" si="2"/>
        <v>0</v>
      </c>
    </row>
    <row r="1514" spans="1:6" s="7" customFormat="1" hidden="1" x14ac:dyDescent="0.2">
      <c r="A1514" s="31" t="s">
        <v>692</v>
      </c>
      <c r="B1514" s="26" t="s">
        <v>673</v>
      </c>
      <c r="C1514" s="26" t="s">
        <v>781</v>
      </c>
      <c r="D1514" s="26" t="s">
        <v>798</v>
      </c>
      <c r="E1514" s="26" t="s">
        <v>693</v>
      </c>
      <c r="F1514" s="67">
        <f t="shared" si="2"/>
        <v>0</v>
      </c>
    </row>
    <row r="1515" spans="1:6" s="7" customFormat="1" ht="47.25" hidden="1" x14ac:dyDescent="0.2">
      <c r="A1515" s="31" t="s">
        <v>799</v>
      </c>
      <c r="B1515" s="26" t="s">
        <v>673</v>
      </c>
      <c r="C1515" s="26" t="s">
        <v>781</v>
      </c>
      <c r="D1515" s="26" t="s">
        <v>800</v>
      </c>
      <c r="E1515" s="26"/>
      <c r="F1515" s="67"/>
    </row>
    <row r="1516" spans="1:6" s="7" customFormat="1" hidden="1" x14ac:dyDescent="0.2">
      <c r="A1516" s="31" t="s">
        <v>688</v>
      </c>
      <c r="B1516" s="26" t="s">
        <v>673</v>
      </c>
      <c r="C1516" s="26" t="s">
        <v>781</v>
      </c>
      <c r="D1516" s="26" t="s">
        <v>800</v>
      </c>
      <c r="E1516" s="26" t="s">
        <v>132</v>
      </c>
      <c r="F1516" s="67">
        <f t="shared" si="2"/>
        <v>0</v>
      </c>
    </row>
    <row r="1517" spans="1:6" s="7" customFormat="1" hidden="1" x14ac:dyDescent="0.2">
      <c r="A1517" s="31" t="s">
        <v>692</v>
      </c>
      <c r="B1517" s="26" t="s">
        <v>673</v>
      </c>
      <c r="C1517" s="26" t="s">
        <v>781</v>
      </c>
      <c r="D1517" s="26" t="s">
        <v>800</v>
      </c>
      <c r="E1517" s="26" t="s">
        <v>693</v>
      </c>
      <c r="F1517" s="67">
        <f t="shared" si="2"/>
        <v>0</v>
      </c>
    </row>
    <row r="1518" spans="1:6" s="7" customFormat="1" ht="47.25" hidden="1" x14ac:dyDescent="0.2">
      <c r="A1518" s="31" t="s">
        <v>801</v>
      </c>
      <c r="B1518" s="26" t="s">
        <v>673</v>
      </c>
      <c r="C1518" s="26" t="s">
        <v>781</v>
      </c>
      <c r="D1518" s="26" t="s">
        <v>802</v>
      </c>
      <c r="E1518" s="26"/>
      <c r="F1518" s="67">
        <f t="shared" si="2"/>
        <v>0</v>
      </c>
    </row>
    <row r="1519" spans="1:6" s="7" customFormat="1" hidden="1" x14ac:dyDescent="0.2">
      <c r="A1519" s="31" t="s">
        <v>688</v>
      </c>
      <c r="B1519" s="26" t="s">
        <v>673</v>
      </c>
      <c r="C1519" s="26" t="s">
        <v>781</v>
      </c>
      <c r="D1519" s="26" t="s">
        <v>802</v>
      </c>
      <c r="E1519" s="26" t="s">
        <v>132</v>
      </c>
      <c r="F1519" s="67">
        <f t="shared" si="2"/>
        <v>0</v>
      </c>
    </row>
    <row r="1520" spans="1:6" s="7" customFormat="1" hidden="1" x14ac:dyDescent="0.2">
      <c r="A1520" s="31" t="s">
        <v>692</v>
      </c>
      <c r="B1520" s="26" t="s">
        <v>673</v>
      </c>
      <c r="C1520" s="26" t="s">
        <v>781</v>
      </c>
      <c r="D1520" s="26" t="s">
        <v>802</v>
      </c>
      <c r="E1520" s="26" t="s">
        <v>693</v>
      </c>
      <c r="F1520" s="67">
        <f t="shared" si="2"/>
        <v>0</v>
      </c>
    </row>
    <row r="1521" spans="1:7" s="7" customFormat="1" ht="31.5" hidden="1" x14ac:dyDescent="0.2">
      <c r="A1521" s="31" t="s">
        <v>803</v>
      </c>
      <c r="B1521" s="26" t="s">
        <v>673</v>
      </c>
      <c r="C1521" s="26" t="s">
        <v>781</v>
      </c>
      <c r="D1521" s="26" t="s">
        <v>804</v>
      </c>
      <c r="E1521" s="26"/>
      <c r="F1521" s="67">
        <f t="shared" si="2"/>
        <v>0</v>
      </c>
    </row>
    <row r="1522" spans="1:7" s="7" customFormat="1" hidden="1" x14ac:dyDescent="0.2">
      <c r="A1522" s="31" t="s">
        <v>688</v>
      </c>
      <c r="B1522" s="26" t="s">
        <v>673</v>
      </c>
      <c r="C1522" s="26" t="s">
        <v>781</v>
      </c>
      <c r="D1522" s="26" t="s">
        <v>804</v>
      </c>
      <c r="E1522" s="26" t="s">
        <v>132</v>
      </c>
      <c r="F1522" s="67">
        <f t="shared" si="2"/>
        <v>0</v>
      </c>
    </row>
    <row r="1523" spans="1:7" s="7" customFormat="1" hidden="1" x14ac:dyDescent="0.2">
      <c r="A1523" s="31" t="s">
        <v>692</v>
      </c>
      <c r="B1523" s="26" t="s">
        <v>673</v>
      </c>
      <c r="C1523" s="26" t="s">
        <v>781</v>
      </c>
      <c r="D1523" s="26" t="s">
        <v>804</v>
      </c>
      <c r="E1523" s="26" t="s">
        <v>693</v>
      </c>
      <c r="F1523" s="67">
        <f t="shared" si="2"/>
        <v>0</v>
      </c>
    </row>
    <row r="1524" spans="1:7" s="7" customFormat="1" ht="47.25" hidden="1" x14ac:dyDescent="0.2">
      <c r="A1524" s="31" t="s">
        <v>805</v>
      </c>
      <c r="B1524" s="26" t="s">
        <v>673</v>
      </c>
      <c r="C1524" s="26" t="s">
        <v>781</v>
      </c>
      <c r="D1524" s="26" t="s">
        <v>806</v>
      </c>
      <c r="E1524" s="26"/>
      <c r="F1524" s="67">
        <f t="shared" si="2"/>
        <v>0</v>
      </c>
    </row>
    <row r="1525" spans="1:7" s="7" customFormat="1" hidden="1" x14ac:dyDescent="0.2">
      <c r="A1525" s="31" t="s">
        <v>688</v>
      </c>
      <c r="B1525" s="26" t="s">
        <v>673</v>
      </c>
      <c r="C1525" s="26" t="s">
        <v>781</v>
      </c>
      <c r="D1525" s="26" t="s">
        <v>806</v>
      </c>
      <c r="E1525" s="26" t="s">
        <v>132</v>
      </c>
      <c r="F1525" s="67">
        <f t="shared" si="2"/>
        <v>0</v>
      </c>
    </row>
    <row r="1526" spans="1:7" s="7" customFormat="1" hidden="1" x14ac:dyDescent="0.2">
      <c r="A1526" s="31" t="s">
        <v>692</v>
      </c>
      <c r="B1526" s="26" t="s">
        <v>673</v>
      </c>
      <c r="C1526" s="26" t="s">
        <v>781</v>
      </c>
      <c r="D1526" s="26" t="s">
        <v>806</v>
      </c>
      <c r="E1526" s="26" t="s">
        <v>693</v>
      </c>
      <c r="F1526" s="67">
        <f t="shared" si="2"/>
        <v>0</v>
      </c>
    </row>
    <row r="1527" spans="1:7" s="48" customFormat="1" ht="220.5" hidden="1" x14ac:dyDescent="0.2">
      <c r="A1527" s="184" t="s">
        <v>807</v>
      </c>
      <c r="B1527" s="51" t="s">
        <v>673</v>
      </c>
      <c r="C1527" s="51" t="s">
        <v>781</v>
      </c>
      <c r="D1527" s="51" t="s">
        <v>808</v>
      </c>
      <c r="E1527" s="51"/>
      <c r="F1527" s="67">
        <f t="shared" si="2"/>
        <v>0</v>
      </c>
    </row>
    <row r="1528" spans="1:7" s="7" customFormat="1" hidden="1" x14ac:dyDescent="0.2">
      <c r="A1528" s="31" t="s">
        <v>688</v>
      </c>
      <c r="B1528" s="26" t="s">
        <v>673</v>
      </c>
      <c r="C1528" s="26" t="s">
        <v>781</v>
      </c>
      <c r="D1528" s="26" t="s">
        <v>808</v>
      </c>
      <c r="E1528" s="26" t="s">
        <v>132</v>
      </c>
      <c r="F1528" s="67">
        <f t="shared" si="2"/>
        <v>0</v>
      </c>
    </row>
    <row r="1529" spans="1:7" s="7" customFormat="1" hidden="1" x14ac:dyDescent="0.2">
      <c r="A1529" s="31" t="s">
        <v>692</v>
      </c>
      <c r="B1529" s="26" t="s">
        <v>673</v>
      </c>
      <c r="C1529" s="26" t="s">
        <v>781</v>
      </c>
      <c r="D1529" s="26" t="s">
        <v>808</v>
      </c>
      <c r="E1529" s="26" t="s">
        <v>693</v>
      </c>
      <c r="F1529" s="67">
        <f t="shared" si="2"/>
        <v>0</v>
      </c>
    </row>
    <row r="1530" spans="1:7" s="7" customFormat="1" ht="31.5" hidden="1" x14ac:dyDescent="0.2">
      <c r="A1530" s="31" t="s">
        <v>809</v>
      </c>
      <c r="B1530" s="26" t="s">
        <v>673</v>
      </c>
      <c r="C1530" s="26" t="s">
        <v>781</v>
      </c>
      <c r="D1530" s="26" t="s">
        <v>810</v>
      </c>
      <c r="E1530" s="26"/>
      <c r="F1530" s="67">
        <f t="shared" si="2"/>
        <v>0</v>
      </c>
    </row>
    <row r="1531" spans="1:7" s="7" customFormat="1" hidden="1" x14ac:dyDescent="0.2">
      <c r="A1531" s="31" t="s">
        <v>688</v>
      </c>
      <c r="B1531" s="26" t="s">
        <v>673</v>
      </c>
      <c r="C1531" s="26" t="s">
        <v>781</v>
      </c>
      <c r="D1531" s="26" t="s">
        <v>810</v>
      </c>
      <c r="E1531" s="26" t="s">
        <v>132</v>
      </c>
      <c r="F1531" s="67">
        <f t="shared" si="2"/>
        <v>0</v>
      </c>
    </row>
    <row r="1532" spans="1:7" s="7" customFormat="1" hidden="1" x14ac:dyDescent="0.2">
      <c r="A1532" s="31" t="s">
        <v>692</v>
      </c>
      <c r="B1532" s="26" t="s">
        <v>673</v>
      </c>
      <c r="C1532" s="26" t="s">
        <v>781</v>
      </c>
      <c r="D1532" s="26" t="s">
        <v>810</v>
      </c>
      <c r="E1532" s="26" t="s">
        <v>693</v>
      </c>
      <c r="F1532" s="67">
        <f t="shared" si="2"/>
        <v>0</v>
      </c>
    </row>
    <row r="1533" spans="1:7" s="23" customFormat="1" x14ac:dyDescent="0.2">
      <c r="A1533" s="20" t="s">
        <v>182</v>
      </c>
      <c r="B1533" s="13" t="s">
        <v>673</v>
      </c>
      <c r="C1533" s="13" t="s">
        <v>781</v>
      </c>
      <c r="D1533" s="13" t="s">
        <v>183</v>
      </c>
      <c r="E1533" s="13"/>
      <c r="F1533" s="88">
        <f>F1534+F1537+F1540+F1350</f>
        <v>305</v>
      </c>
    </row>
    <row r="1534" spans="1:7" s="49" customFormat="1" ht="63" x14ac:dyDescent="0.2">
      <c r="A1534" s="73" t="s">
        <v>875</v>
      </c>
      <c r="B1534" s="74" t="s">
        <v>673</v>
      </c>
      <c r="C1534" s="74" t="s">
        <v>781</v>
      </c>
      <c r="D1534" s="74" t="s">
        <v>185</v>
      </c>
      <c r="E1534" s="75"/>
      <c r="F1534" s="76">
        <f>F1535</f>
        <v>180</v>
      </c>
    </row>
    <row r="1535" spans="1:7" s="78" customFormat="1" x14ac:dyDescent="0.2">
      <c r="A1535" s="25" t="s">
        <v>688</v>
      </c>
      <c r="B1535" s="51" t="s">
        <v>673</v>
      </c>
      <c r="C1535" s="51" t="s">
        <v>781</v>
      </c>
      <c r="D1535" s="51" t="s">
        <v>185</v>
      </c>
      <c r="E1535" s="52">
        <v>500</v>
      </c>
      <c r="F1535" s="53">
        <f>F1536</f>
        <v>180</v>
      </c>
    </row>
    <row r="1536" spans="1:7" s="78" customFormat="1" x14ac:dyDescent="0.2">
      <c r="A1536" s="25" t="s">
        <v>692</v>
      </c>
      <c r="B1536" s="51" t="s">
        <v>673</v>
      </c>
      <c r="C1536" s="51" t="s">
        <v>781</v>
      </c>
      <c r="D1536" s="51" t="s">
        <v>185</v>
      </c>
      <c r="E1536" s="52">
        <v>540</v>
      </c>
      <c r="F1536" s="53">
        <v>180</v>
      </c>
      <c r="G1536" s="78">
        <v>180</v>
      </c>
    </row>
    <row r="1537" spans="1:6" s="23" customFormat="1" ht="63" x14ac:dyDescent="0.2">
      <c r="A1537" s="57" t="s">
        <v>811</v>
      </c>
      <c r="B1537" s="35" t="s">
        <v>673</v>
      </c>
      <c r="C1537" s="26" t="s">
        <v>781</v>
      </c>
      <c r="D1537" s="35" t="s">
        <v>188</v>
      </c>
      <c r="E1537" s="58"/>
      <c r="F1537" s="67">
        <f>F1538</f>
        <v>110</v>
      </c>
    </row>
    <row r="1538" spans="1:6" s="23" customFormat="1" x14ac:dyDescent="0.2">
      <c r="A1538" s="25" t="s">
        <v>688</v>
      </c>
      <c r="B1538" s="26" t="s">
        <v>673</v>
      </c>
      <c r="C1538" s="26" t="s">
        <v>781</v>
      </c>
      <c r="D1538" s="26" t="s">
        <v>188</v>
      </c>
      <c r="E1538" s="27">
        <v>500</v>
      </c>
      <c r="F1538" s="67">
        <f>F1539</f>
        <v>110</v>
      </c>
    </row>
    <row r="1539" spans="1:6" s="23" customFormat="1" x14ac:dyDescent="0.2">
      <c r="A1539" s="25" t="s">
        <v>692</v>
      </c>
      <c r="B1539" s="26" t="s">
        <v>673</v>
      </c>
      <c r="C1539" s="26" t="s">
        <v>781</v>
      </c>
      <c r="D1539" s="26" t="s">
        <v>188</v>
      </c>
      <c r="E1539" s="27">
        <v>540</v>
      </c>
      <c r="F1539" s="67">
        <v>110</v>
      </c>
    </row>
    <row r="1540" spans="1:6" s="3" customFormat="1" ht="78.75" x14ac:dyDescent="0.2">
      <c r="A1540" s="57" t="s">
        <v>812</v>
      </c>
      <c r="B1540" s="35" t="s">
        <v>673</v>
      </c>
      <c r="C1540" s="35" t="s">
        <v>781</v>
      </c>
      <c r="D1540" s="35" t="s">
        <v>200</v>
      </c>
      <c r="E1540" s="58"/>
      <c r="F1540" s="67">
        <f>F1541</f>
        <v>15</v>
      </c>
    </row>
    <row r="1541" spans="1:6" s="3" customFormat="1" x14ac:dyDescent="0.2">
      <c r="A1541" s="25" t="s">
        <v>688</v>
      </c>
      <c r="B1541" s="26" t="s">
        <v>673</v>
      </c>
      <c r="C1541" s="26" t="s">
        <v>781</v>
      </c>
      <c r="D1541" s="26" t="s">
        <v>200</v>
      </c>
      <c r="E1541" s="27">
        <v>500</v>
      </c>
      <c r="F1541" s="67">
        <f>F1542</f>
        <v>15</v>
      </c>
    </row>
    <row r="1542" spans="1:6" s="3" customFormat="1" x14ac:dyDescent="0.2">
      <c r="A1542" s="25" t="s">
        <v>692</v>
      </c>
      <c r="B1542" s="26" t="s">
        <v>673</v>
      </c>
      <c r="C1542" s="26" t="s">
        <v>781</v>
      </c>
      <c r="D1542" s="26" t="s">
        <v>200</v>
      </c>
      <c r="E1542" s="27">
        <v>540</v>
      </c>
      <c r="F1542" s="67">
        <v>15</v>
      </c>
    </row>
    <row r="1543" spans="1:6" s="3" customFormat="1" hidden="1" x14ac:dyDescent="0.2">
      <c r="A1543" s="56" t="s">
        <v>124</v>
      </c>
      <c r="B1543" s="13" t="s">
        <v>673</v>
      </c>
      <c r="C1543" s="13" t="s">
        <v>781</v>
      </c>
      <c r="D1543" s="13" t="s">
        <v>125</v>
      </c>
      <c r="E1543" s="21"/>
      <c r="F1543" s="67">
        <f t="shared" ref="F1543:F1549" si="3">F1357</f>
        <v>0</v>
      </c>
    </row>
    <row r="1544" spans="1:6" s="3" customFormat="1" ht="31.5" hidden="1" x14ac:dyDescent="0.2">
      <c r="A1544" s="38" t="s">
        <v>470</v>
      </c>
      <c r="B1544" s="26" t="s">
        <v>673</v>
      </c>
      <c r="C1544" s="26" t="s">
        <v>781</v>
      </c>
      <c r="D1544" s="26" t="s">
        <v>471</v>
      </c>
      <c r="E1544" s="27"/>
      <c r="F1544" s="67">
        <f t="shared" si="3"/>
        <v>0</v>
      </c>
    </row>
    <row r="1545" spans="1:6" s="3" customFormat="1" hidden="1" x14ac:dyDescent="0.2">
      <c r="A1545" s="31" t="s">
        <v>688</v>
      </c>
      <c r="B1545" s="26" t="s">
        <v>673</v>
      </c>
      <c r="C1545" s="26" t="s">
        <v>781</v>
      </c>
      <c r="D1545" s="26" t="s">
        <v>471</v>
      </c>
      <c r="E1545" s="27">
        <v>500</v>
      </c>
      <c r="F1545" s="67">
        <f t="shared" si="3"/>
        <v>0</v>
      </c>
    </row>
    <row r="1546" spans="1:6" s="3" customFormat="1" hidden="1" x14ac:dyDescent="0.2">
      <c r="A1546" s="31" t="s">
        <v>692</v>
      </c>
      <c r="B1546" s="26" t="s">
        <v>673</v>
      </c>
      <c r="C1546" s="26" t="s">
        <v>781</v>
      </c>
      <c r="D1546" s="26" t="s">
        <v>471</v>
      </c>
      <c r="E1546" s="27">
        <v>540</v>
      </c>
      <c r="F1546" s="67">
        <f t="shared" si="3"/>
        <v>0</v>
      </c>
    </row>
    <row r="1547" spans="1:6" s="3" customFormat="1" ht="31.5" hidden="1" x14ac:dyDescent="0.2">
      <c r="A1547" s="38" t="s">
        <v>472</v>
      </c>
      <c r="B1547" s="26" t="s">
        <v>673</v>
      </c>
      <c r="C1547" s="26" t="s">
        <v>781</v>
      </c>
      <c r="D1547" s="26" t="s">
        <v>473</v>
      </c>
      <c r="E1547" s="27"/>
      <c r="F1547" s="67">
        <f t="shared" si="3"/>
        <v>0</v>
      </c>
    </row>
    <row r="1548" spans="1:6" s="3" customFormat="1" hidden="1" x14ac:dyDescent="0.2">
      <c r="A1548" s="31" t="s">
        <v>688</v>
      </c>
      <c r="B1548" s="26" t="s">
        <v>673</v>
      </c>
      <c r="C1548" s="26" t="s">
        <v>781</v>
      </c>
      <c r="D1548" s="26" t="s">
        <v>473</v>
      </c>
      <c r="E1548" s="27">
        <v>500</v>
      </c>
      <c r="F1548" s="67">
        <f t="shared" si="3"/>
        <v>0</v>
      </c>
    </row>
    <row r="1549" spans="1:6" s="3" customFormat="1" hidden="1" x14ac:dyDescent="0.2">
      <c r="A1549" s="31" t="s">
        <v>692</v>
      </c>
      <c r="B1549" s="26" t="s">
        <v>673</v>
      </c>
      <c r="C1549" s="26" t="s">
        <v>781</v>
      </c>
      <c r="D1549" s="26" t="s">
        <v>473</v>
      </c>
      <c r="E1549" s="27">
        <v>540</v>
      </c>
      <c r="F1549" s="67">
        <f t="shared" si="3"/>
        <v>0</v>
      </c>
    </row>
    <row r="1550" spans="1:6" s="3" customFormat="1" x14ac:dyDescent="0.25">
      <c r="A1550" s="185"/>
      <c r="B1550" s="186"/>
      <c r="C1550" s="186"/>
      <c r="D1550" s="186"/>
      <c r="E1550" s="186"/>
      <c r="F1550" s="187"/>
    </row>
    <row r="1551" spans="1:6" s="3" customFormat="1" x14ac:dyDescent="0.25">
      <c r="A1551" s="185"/>
      <c r="B1551" s="186"/>
      <c r="C1551" s="186"/>
      <c r="D1551" s="186"/>
      <c r="E1551" s="186"/>
      <c r="F1551" s="187"/>
    </row>
    <row r="1552" spans="1:6" s="3" customFormat="1" x14ac:dyDescent="0.25">
      <c r="A1552" s="185"/>
      <c r="B1552" s="186"/>
      <c r="C1552" s="186"/>
      <c r="D1552" s="186"/>
      <c r="E1552" s="186"/>
      <c r="F1552" s="187"/>
    </row>
    <row r="1553" spans="1:6" s="3" customFormat="1" x14ac:dyDescent="0.25">
      <c r="A1553" s="185"/>
      <c r="B1553" s="186"/>
      <c r="C1553" s="186"/>
      <c r="D1553" s="186"/>
      <c r="E1553" s="186"/>
      <c r="F1553" s="187"/>
    </row>
    <row r="1554" spans="1:6" s="3" customFormat="1" x14ac:dyDescent="0.25">
      <c r="A1554" s="185"/>
      <c r="B1554" s="186"/>
      <c r="C1554" s="186"/>
      <c r="D1554" s="186"/>
      <c r="E1554" s="186"/>
      <c r="F1554" s="187"/>
    </row>
    <row r="1555" spans="1:6" s="3" customFormat="1" x14ac:dyDescent="0.25">
      <c r="A1555" s="185"/>
      <c r="B1555" s="186"/>
      <c r="C1555" s="186"/>
      <c r="D1555" s="186"/>
      <c r="E1555" s="186"/>
      <c r="F1555" s="187"/>
    </row>
    <row r="1556" spans="1:6" s="3" customFormat="1" x14ac:dyDescent="0.25">
      <c r="A1556" s="185"/>
      <c r="B1556" s="186"/>
      <c r="C1556" s="186"/>
      <c r="D1556" s="186"/>
      <c r="E1556" s="186"/>
      <c r="F1556" s="187"/>
    </row>
    <row r="1557" spans="1:6" s="3" customFormat="1" x14ac:dyDescent="0.25">
      <c r="A1557" s="185"/>
      <c r="B1557" s="186"/>
      <c r="C1557" s="186"/>
      <c r="D1557" s="186"/>
      <c r="E1557" s="186"/>
      <c r="F1557" s="187"/>
    </row>
    <row r="1558" spans="1:6" s="3" customFormat="1" x14ac:dyDescent="0.25">
      <c r="A1558" s="185"/>
      <c r="B1558" s="186"/>
      <c r="C1558" s="186"/>
      <c r="D1558" s="186"/>
      <c r="E1558" s="186"/>
      <c r="F1558" s="187"/>
    </row>
    <row r="1559" spans="1:6" s="3" customFormat="1" x14ac:dyDescent="0.25">
      <c r="A1559" s="185"/>
      <c r="B1559" s="186"/>
      <c r="C1559" s="186"/>
      <c r="D1559" s="186"/>
      <c r="E1559" s="186"/>
      <c r="F1559" s="187"/>
    </row>
    <row r="1560" spans="1:6" s="3" customFormat="1" x14ac:dyDescent="0.25">
      <c r="A1560" s="185"/>
      <c r="B1560" s="186"/>
      <c r="C1560" s="186"/>
      <c r="D1560" s="186"/>
      <c r="E1560" s="186"/>
      <c r="F1560" s="187"/>
    </row>
    <row r="1561" spans="1:6" s="3" customFormat="1" x14ac:dyDescent="0.25">
      <c r="A1561" s="185"/>
      <c r="B1561" s="186"/>
      <c r="C1561" s="186"/>
      <c r="D1561" s="186"/>
      <c r="E1561" s="186"/>
      <c r="F1561" s="187"/>
    </row>
    <row r="1562" spans="1:6" s="3" customFormat="1" x14ac:dyDescent="0.25">
      <c r="A1562" s="185"/>
      <c r="B1562" s="186"/>
      <c r="C1562" s="186"/>
      <c r="D1562" s="186"/>
      <c r="E1562" s="186"/>
      <c r="F1562" s="187"/>
    </row>
    <row r="1563" spans="1:6" s="3" customFormat="1" x14ac:dyDescent="0.25">
      <c r="A1563" s="185"/>
      <c r="B1563" s="186"/>
      <c r="C1563" s="186"/>
      <c r="D1563" s="186"/>
      <c r="E1563" s="186"/>
      <c r="F1563" s="187"/>
    </row>
    <row r="1564" spans="1:6" s="3" customFormat="1" x14ac:dyDescent="0.25">
      <c r="A1564" s="185"/>
      <c r="B1564" s="186"/>
      <c r="C1564" s="186"/>
      <c r="D1564" s="186"/>
      <c r="E1564" s="186"/>
      <c r="F1564" s="187"/>
    </row>
    <row r="1565" spans="1:6" s="3" customFormat="1" x14ac:dyDescent="0.25">
      <c r="A1565" s="185"/>
      <c r="B1565" s="186"/>
      <c r="C1565" s="186"/>
      <c r="D1565" s="186"/>
      <c r="E1565" s="186"/>
      <c r="F1565" s="187"/>
    </row>
    <row r="1566" spans="1:6" s="3" customFormat="1" x14ac:dyDescent="0.25">
      <c r="A1566" s="185"/>
      <c r="B1566" s="186"/>
      <c r="C1566" s="186"/>
      <c r="D1566" s="186"/>
      <c r="E1566" s="186"/>
      <c r="F1566" s="187"/>
    </row>
    <row r="1567" spans="1:6" s="3" customFormat="1" x14ac:dyDescent="0.25">
      <c r="A1567" s="185"/>
      <c r="B1567" s="186"/>
      <c r="C1567" s="186"/>
      <c r="D1567" s="186"/>
      <c r="E1567" s="186"/>
      <c r="F1567" s="187"/>
    </row>
    <row r="1568" spans="1:6" s="3" customFormat="1" x14ac:dyDescent="0.25">
      <c r="A1568" s="185"/>
      <c r="B1568" s="186"/>
      <c r="C1568" s="186"/>
      <c r="D1568" s="186"/>
      <c r="E1568" s="186"/>
      <c r="F1568" s="187"/>
    </row>
    <row r="1569" spans="1:6" s="3" customFormat="1" x14ac:dyDescent="0.25">
      <c r="A1569" s="185"/>
      <c r="B1569" s="186"/>
      <c r="C1569" s="186"/>
      <c r="D1569" s="186"/>
      <c r="E1569" s="186"/>
      <c r="F1569" s="187"/>
    </row>
    <row r="1570" spans="1:6" s="3" customFormat="1" x14ac:dyDescent="0.25">
      <c r="A1570" s="185"/>
      <c r="B1570" s="186"/>
      <c r="C1570" s="186"/>
      <c r="D1570" s="186"/>
      <c r="E1570" s="186"/>
      <c r="F1570" s="187"/>
    </row>
    <row r="1571" spans="1:6" s="3" customFormat="1" x14ac:dyDescent="0.25">
      <c r="A1571" s="185"/>
      <c r="B1571" s="186"/>
      <c r="C1571" s="186"/>
      <c r="D1571" s="186"/>
      <c r="E1571" s="186"/>
      <c r="F1571" s="187"/>
    </row>
    <row r="1572" spans="1:6" s="3" customFormat="1" x14ac:dyDescent="0.25">
      <c r="A1572" s="185"/>
      <c r="B1572" s="186"/>
      <c r="C1572" s="186"/>
      <c r="D1572" s="186"/>
      <c r="E1572" s="186"/>
      <c r="F1572" s="187"/>
    </row>
    <row r="1573" spans="1:6" s="3" customFormat="1" x14ac:dyDescent="0.25">
      <c r="A1573" s="185"/>
      <c r="B1573" s="186"/>
      <c r="C1573" s="186"/>
      <c r="D1573" s="186"/>
      <c r="E1573" s="186"/>
      <c r="F1573" s="187"/>
    </row>
    <row r="1574" spans="1:6" s="3" customFormat="1" x14ac:dyDescent="0.25">
      <c r="A1574" s="185"/>
      <c r="B1574" s="186"/>
      <c r="C1574" s="186"/>
      <c r="D1574" s="186"/>
      <c r="E1574" s="186"/>
      <c r="F1574" s="187"/>
    </row>
    <row r="1575" spans="1:6" s="3" customFormat="1" x14ac:dyDescent="0.25">
      <c r="A1575" s="185"/>
      <c r="B1575" s="186"/>
      <c r="C1575" s="186"/>
      <c r="D1575" s="186"/>
      <c r="E1575" s="186"/>
      <c r="F1575" s="187"/>
    </row>
    <row r="1576" spans="1:6" s="3" customFormat="1" x14ac:dyDescent="0.25">
      <c r="A1576" s="185"/>
      <c r="B1576" s="186"/>
      <c r="C1576" s="186"/>
      <c r="D1576" s="186"/>
      <c r="E1576" s="186"/>
      <c r="F1576" s="187"/>
    </row>
    <row r="1577" spans="1:6" s="3" customFormat="1" x14ac:dyDescent="0.25">
      <c r="A1577" s="185"/>
      <c r="B1577" s="186"/>
      <c r="C1577" s="186"/>
      <c r="D1577" s="186"/>
      <c r="E1577" s="186"/>
      <c r="F1577" s="187"/>
    </row>
    <row r="1578" spans="1:6" s="3" customFormat="1" x14ac:dyDescent="0.25">
      <c r="A1578" s="185"/>
      <c r="B1578" s="186"/>
      <c r="C1578" s="186"/>
      <c r="D1578" s="186"/>
      <c r="E1578" s="186"/>
      <c r="F1578" s="187"/>
    </row>
    <row r="1579" spans="1:6" s="3" customFormat="1" x14ac:dyDescent="0.25">
      <c r="A1579" s="185"/>
      <c r="B1579" s="186"/>
      <c r="C1579" s="186"/>
      <c r="D1579" s="186"/>
      <c r="E1579" s="186"/>
      <c r="F1579" s="187"/>
    </row>
    <row r="1580" spans="1:6" s="3" customFormat="1" x14ac:dyDescent="0.25">
      <c r="A1580" s="185"/>
      <c r="B1580" s="186"/>
      <c r="C1580" s="186"/>
      <c r="D1580" s="186"/>
      <c r="E1580" s="186"/>
      <c r="F1580" s="187"/>
    </row>
    <row r="1581" spans="1:6" s="3" customFormat="1" x14ac:dyDescent="0.25">
      <c r="A1581" s="185"/>
      <c r="B1581" s="186"/>
      <c r="C1581" s="186"/>
      <c r="D1581" s="186"/>
      <c r="E1581" s="186"/>
      <c r="F1581" s="187"/>
    </row>
    <row r="1582" spans="1:6" s="3" customFormat="1" x14ac:dyDescent="0.25">
      <c r="A1582" s="185"/>
      <c r="B1582" s="186"/>
      <c r="C1582" s="186"/>
      <c r="D1582" s="186"/>
      <c r="E1582" s="186"/>
      <c r="F1582" s="187"/>
    </row>
    <row r="1583" spans="1:6" s="3" customFormat="1" x14ac:dyDescent="0.25">
      <c r="A1583" s="185"/>
      <c r="B1583" s="186"/>
      <c r="C1583" s="186"/>
      <c r="D1583" s="186"/>
      <c r="E1583" s="186"/>
      <c r="F1583" s="187"/>
    </row>
    <row r="1584" spans="1:6" s="3" customFormat="1" x14ac:dyDescent="0.25">
      <c r="A1584" s="185"/>
      <c r="B1584" s="186"/>
      <c r="C1584" s="186"/>
      <c r="D1584" s="186"/>
      <c r="E1584" s="186"/>
      <c r="F1584" s="187"/>
    </row>
    <row r="1585" spans="1:6" s="3" customFormat="1" x14ac:dyDescent="0.25">
      <c r="A1585" s="185"/>
      <c r="B1585" s="186"/>
      <c r="C1585" s="186"/>
      <c r="D1585" s="186"/>
      <c r="E1585" s="186"/>
      <c r="F1585" s="187"/>
    </row>
    <row r="1586" spans="1:6" s="3" customFormat="1" x14ac:dyDescent="0.25">
      <c r="A1586" s="185"/>
      <c r="B1586" s="186"/>
      <c r="C1586" s="186"/>
      <c r="D1586" s="186"/>
      <c r="E1586" s="186"/>
      <c r="F1586" s="187"/>
    </row>
    <row r="1587" spans="1:6" s="3" customFormat="1" x14ac:dyDescent="0.25">
      <c r="A1587" s="185"/>
      <c r="B1587" s="186"/>
      <c r="C1587" s="186"/>
      <c r="D1587" s="186"/>
      <c r="E1587" s="186"/>
      <c r="F1587" s="187"/>
    </row>
    <row r="1588" spans="1:6" s="3" customFormat="1" x14ac:dyDescent="0.25">
      <c r="A1588" s="185"/>
      <c r="B1588" s="186"/>
      <c r="C1588" s="186"/>
      <c r="D1588" s="186"/>
      <c r="E1588" s="186"/>
      <c r="F1588" s="187"/>
    </row>
    <row r="1589" spans="1:6" s="3" customFormat="1" x14ac:dyDescent="0.25">
      <c r="A1589" s="185"/>
      <c r="B1589" s="186"/>
      <c r="C1589" s="186"/>
      <c r="D1589" s="186"/>
      <c r="E1589" s="186"/>
      <c r="F1589" s="187"/>
    </row>
    <row r="1590" spans="1:6" s="3" customFormat="1" x14ac:dyDescent="0.25">
      <c r="A1590" s="185"/>
      <c r="B1590" s="186"/>
      <c r="C1590" s="186"/>
      <c r="D1590" s="186"/>
      <c r="E1590" s="186"/>
      <c r="F1590" s="187"/>
    </row>
    <row r="1591" spans="1:6" s="3" customFormat="1" x14ac:dyDescent="0.25">
      <c r="A1591" s="185"/>
      <c r="B1591" s="186"/>
      <c r="C1591" s="186"/>
      <c r="D1591" s="186"/>
      <c r="E1591" s="186"/>
      <c r="F1591" s="187"/>
    </row>
    <row r="1592" spans="1:6" s="3" customFormat="1" x14ac:dyDescent="0.25">
      <c r="A1592" s="185"/>
      <c r="B1592" s="186"/>
      <c r="C1592" s="186"/>
      <c r="D1592" s="186"/>
      <c r="E1592" s="186"/>
      <c r="F1592" s="187"/>
    </row>
    <row r="1593" spans="1:6" s="3" customFormat="1" x14ac:dyDescent="0.25">
      <c r="A1593" s="185"/>
      <c r="B1593" s="186"/>
      <c r="C1593" s="186"/>
      <c r="D1593" s="186"/>
      <c r="E1593" s="186"/>
      <c r="F1593" s="187"/>
    </row>
    <row r="1594" spans="1:6" s="3" customFormat="1" x14ac:dyDescent="0.25">
      <c r="A1594" s="185"/>
      <c r="B1594" s="186"/>
      <c r="C1594" s="186"/>
      <c r="D1594" s="186"/>
      <c r="E1594" s="186"/>
      <c r="F1594" s="187"/>
    </row>
    <row r="1595" spans="1:6" s="3" customFormat="1" x14ac:dyDescent="0.25">
      <c r="A1595" s="185"/>
      <c r="B1595" s="186"/>
      <c r="C1595" s="186"/>
      <c r="D1595" s="186"/>
      <c r="E1595" s="186"/>
      <c r="F1595" s="187"/>
    </row>
    <row r="1596" spans="1:6" s="3" customFormat="1" x14ac:dyDescent="0.25">
      <c r="A1596" s="185"/>
      <c r="B1596" s="186"/>
      <c r="C1596" s="186"/>
      <c r="D1596" s="186"/>
      <c r="E1596" s="186"/>
      <c r="F1596" s="187"/>
    </row>
    <row r="1597" spans="1:6" s="3" customFormat="1" x14ac:dyDescent="0.25">
      <c r="A1597" s="185"/>
      <c r="B1597" s="186"/>
      <c r="C1597" s="186"/>
      <c r="D1597" s="186"/>
      <c r="E1597" s="186"/>
      <c r="F1597" s="187"/>
    </row>
    <row r="1598" spans="1:6" s="3" customFormat="1" x14ac:dyDescent="0.25">
      <c r="A1598" s="185"/>
      <c r="B1598" s="186"/>
      <c r="C1598" s="186"/>
      <c r="D1598" s="186"/>
      <c r="E1598" s="186"/>
      <c r="F1598" s="187"/>
    </row>
    <row r="1599" spans="1:6" s="3" customFormat="1" x14ac:dyDescent="0.25">
      <c r="A1599" s="185"/>
      <c r="B1599" s="186"/>
      <c r="C1599" s="186"/>
      <c r="D1599" s="186"/>
      <c r="E1599" s="186"/>
      <c r="F1599" s="187"/>
    </row>
    <row r="1600" spans="1:6" s="3" customFormat="1" x14ac:dyDescent="0.25">
      <c r="A1600" s="185"/>
      <c r="B1600" s="186"/>
      <c r="C1600" s="186"/>
      <c r="D1600" s="186"/>
      <c r="E1600" s="186"/>
      <c r="F1600" s="187"/>
    </row>
    <row r="1601" spans="1:6" s="3" customFormat="1" x14ac:dyDescent="0.25">
      <c r="A1601" s="185"/>
      <c r="B1601" s="186"/>
      <c r="C1601" s="186"/>
      <c r="D1601" s="186"/>
      <c r="E1601" s="186"/>
      <c r="F1601" s="187"/>
    </row>
    <row r="1602" spans="1:6" s="3" customFormat="1" x14ac:dyDescent="0.25">
      <c r="A1602" s="185"/>
      <c r="B1602" s="186"/>
      <c r="C1602" s="186"/>
      <c r="D1602" s="186"/>
      <c r="E1602" s="186"/>
      <c r="F1602" s="187"/>
    </row>
    <row r="1603" spans="1:6" s="3" customFormat="1" x14ac:dyDescent="0.25">
      <c r="A1603" s="185"/>
      <c r="B1603" s="186"/>
      <c r="C1603" s="186"/>
      <c r="D1603" s="186"/>
      <c r="E1603" s="186"/>
      <c r="F1603" s="187"/>
    </row>
    <row r="1604" spans="1:6" s="3" customFormat="1" x14ac:dyDescent="0.25">
      <c r="A1604" s="185"/>
      <c r="B1604" s="186"/>
      <c r="C1604" s="186"/>
      <c r="D1604" s="186"/>
      <c r="E1604" s="186"/>
      <c r="F1604" s="187"/>
    </row>
    <row r="1605" spans="1:6" s="3" customFormat="1" x14ac:dyDescent="0.25">
      <c r="A1605" s="185"/>
      <c r="B1605" s="186"/>
      <c r="C1605" s="186"/>
      <c r="D1605" s="186"/>
      <c r="E1605" s="186"/>
      <c r="F1605" s="187"/>
    </row>
    <row r="1606" spans="1:6" s="3" customFormat="1" x14ac:dyDescent="0.25">
      <c r="A1606" s="185"/>
      <c r="B1606" s="186"/>
      <c r="C1606" s="186"/>
      <c r="D1606" s="186"/>
      <c r="E1606" s="186"/>
      <c r="F1606" s="187"/>
    </row>
    <row r="1607" spans="1:6" s="3" customFormat="1" x14ac:dyDescent="0.25">
      <c r="A1607" s="185"/>
      <c r="B1607" s="186"/>
      <c r="C1607" s="186"/>
      <c r="D1607" s="186"/>
      <c r="E1607" s="186"/>
      <c r="F1607" s="187"/>
    </row>
    <row r="1608" spans="1:6" s="3" customFormat="1" x14ac:dyDescent="0.25">
      <c r="A1608" s="185"/>
      <c r="B1608" s="186"/>
      <c r="C1608" s="186"/>
      <c r="D1608" s="186"/>
      <c r="E1608" s="186"/>
      <c r="F1608" s="187"/>
    </row>
    <row r="1609" spans="1:6" s="3" customFormat="1" x14ac:dyDescent="0.25">
      <c r="A1609" s="185"/>
      <c r="B1609" s="186"/>
      <c r="C1609" s="186"/>
      <c r="D1609" s="186"/>
      <c r="E1609" s="186"/>
      <c r="F1609" s="187"/>
    </row>
    <row r="1610" spans="1:6" s="3" customFormat="1" x14ac:dyDescent="0.25">
      <c r="A1610" s="185"/>
      <c r="B1610" s="186"/>
      <c r="C1610" s="186"/>
      <c r="D1610" s="186"/>
      <c r="E1610" s="186"/>
      <c r="F1610" s="187"/>
    </row>
    <row r="1611" spans="1:6" s="3" customFormat="1" x14ac:dyDescent="0.25">
      <c r="A1611" s="185"/>
      <c r="B1611" s="186"/>
      <c r="C1611" s="186"/>
      <c r="D1611" s="186"/>
      <c r="E1611" s="186"/>
      <c r="F1611" s="187"/>
    </row>
    <row r="1612" spans="1:6" s="3" customFormat="1" x14ac:dyDescent="0.25">
      <c r="A1612" s="185"/>
      <c r="B1612" s="186"/>
      <c r="C1612" s="186"/>
      <c r="D1612" s="186"/>
      <c r="E1612" s="186"/>
      <c r="F1612" s="187"/>
    </row>
    <row r="1613" spans="1:6" s="3" customFormat="1" x14ac:dyDescent="0.25">
      <c r="A1613" s="185"/>
      <c r="B1613" s="186"/>
      <c r="C1613" s="186"/>
      <c r="D1613" s="186"/>
      <c r="E1613" s="186"/>
      <c r="F1613" s="187"/>
    </row>
    <row r="1614" spans="1:6" s="3" customFormat="1" x14ac:dyDescent="0.25">
      <c r="A1614" s="185"/>
      <c r="B1614" s="186"/>
      <c r="C1614" s="186"/>
      <c r="D1614" s="186"/>
      <c r="E1614" s="186"/>
      <c r="F1614" s="187"/>
    </row>
    <row r="1615" spans="1:6" s="3" customFormat="1" x14ac:dyDescent="0.25">
      <c r="A1615" s="185"/>
      <c r="B1615" s="186"/>
      <c r="C1615" s="186"/>
      <c r="D1615" s="186"/>
      <c r="E1615" s="186"/>
      <c r="F1615" s="187"/>
    </row>
    <row r="1616" spans="1:6" s="3" customFormat="1" x14ac:dyDescent="0.25">
      <c r="A1616" s="185"/>
      <c r="B1616" s="186"/>
      <c r="C1616" s="186"/>
      <c r="D1616" s="186"/>
      <c r="E1616" s="186"/>
      <c r="F1616" s="188"/>
    </row>
    <row r="1617" spans="1:6" s="3" customFormat="1" x14ac:dyDescent="0.25">
      <c r="A1617" s="185"/>
      <c r="B1617" s="189"/>
      <c r="C1617" s="189"/>
      <c r="D1617" s="189"/>
      <c r="E1617" s="189"/>
      <c r="F1617" s="188"/>
    </row>
    <row r="1618" spans="1:6" s="3" customFormat="1" x14ac:dyDescent="0.25">
      <c r="A1618" s="185"/>
      <c r="B1618" s="189"/>
      <c r="C1618" s="189"/>
      <c r="D1618" s="189"/>
      <c r="E1618" s="189"/>
      <c r="F1618" s="188"/>
    </row>
    <row r="1619" spans="1:6" s="3" customFormat="1" x14ac:dyDescent="0.25">
      <c r="A1619" s="185"/>
      <c r="B1619" s="189"/>
      <c r="C1619" s="189"/>
      <c r="D1619" s="189"/>
      <c r="E1619" s="189"/>
      <c r="F1619" s="188"/>
    </row>
    <row r="1620" spans="1:6" s="3" customFormat="1" x14ac:dyDescent="0.25">
      <c r="A1620" s="185"/>
      <c r="B1620" s="189"/>
      <c r="C1620" s="189"/>
      <c r="D1620" s="189"/>
      <c r="E1620" s="189"/>
      <c r="F1620" s="188"/>
    </row>
    <row r="1621" spans="1:6" s="3" customFormat="1" x14ac:dyDescent="0.25">
      <c r="A1621" s="185"/>
      <c r="B1621" s="189"/>
      <c r="C1621" s="189"/>
      <c r="D1621" s="189"/>
      <c r="E1621" s="189"/>
      <c r="F1621" s="188"/>
    </row>
    <row r="1622" spans="1:6" s="3" customFormat="1" x14ac:dyDescent="0.25">
      <c r="A1622" s="185"/>
      <c r="B1622" s="189"/>
      <c r="C1622" s="189"/>
      <c r="D1622" s="189"/>
      <c r="E1622" s="189"/>
      <c r="F1622" s="188"/>
    </row>
    <row r="1623" spans="1:6" s="3" customFormat="1" x14ac:dyDescent="0.25">
      <c r="A1623" s="185"/>
      <c r="B1623" s="189"/>
      <c r="C1623" s="189"/>
      <c r="D1623" s="189"/>
      <c r="E1623" s="189"/>
      <c r="F1623" s="188"/>
    </row>
    <row r="1624" spans="1:6" s="3" customFormat="1" x14ac:dyDescent="0.25">
      <c r="A1624" s="185"/>
      <c r="B1624" s="189"/>
      <c r="C1624" s="189"/>
      <c r="D1624" s="189"/>
      <c r="E1624" s="189"/>
      <c r="F1624" s="188"/>
    </row>
    <row r="1625" spans="1:6" s="3" customFormat="1" x14ac:dyDescent="0.25">
      <c r="A1625" s="185"/>
      <c r="B1625" s="189"/>
      <c r="C1625" s="189"/>
      <c r="D1625" s="189"/>
      <c r="E1625" s="189"/>
      <c r="F1625" s="188"/>
    </row>
    <row r="1626" spans="1:6" s="3" customFormat="1" x14ac:dyDescent="0.25">
      <c r="A1626" s="185"/>
      <c r="B1626" s="189"/>
      <c r="C1626" s="189"/>
      <c r="D1626" s="189"/>
      <c r="E1626" s="189"/>
      <c r="F1626" s="188"/>
    </row>
    <row r="1627" spans="1:6" s="3" customFormat="1" x14ac:dyDescent="0.25">
      <c r="A1627" s="185"/>
      <c r="B1627" s="189"/>
      <c r="C1627" s="189"/>
      <c r="D1627" s="189"/>
      <c r="E1627" s="189"/>
      <c r="F1627" s="188"/>
    </row>
    <row r="1628" spans="1:6" s="3" customFormat="1" x14ac:dyDescent="0.25">
      <c r="A1628" s="185"/>
      <c r="B1628" s="189"/>
      <c r="C1628" s="189"/>
      <c r="D1628" s="189"/>
      <c r="E1628" s="189"/>
      <c r="F1628" s="188"/>
    </row>
    <row r="1629" spans="1:6" s="3" customFormat="1" x14ac:dyDescent="0.25">
      <c r="A1629" s="185"/>
      <c r="B1629" s="189"/>
      <c r="C1629" s="189"/>
      <c r="D1629" s="189"/>
      <c r="E1629" s="189"/>
      <c r="F1629" s="188"/>
    </row>
    <row r="1630" spans="1:6" s="3" customFormat="1" x14ac:dyDescent="0.25">
      <c r="A1630" s="185"/>
      <c r="B1630" s="189"/>
      <c r="C1630" s="189"/>
      <c r="D1630" s="189"/>
      <c r="E1630" s="189"/>
      <c r="F1630" s="188"/>
    </row>
    <row r="1631" spans="1:6" s="3" customFormat="1" x14ac:dyDescent="0.25">
      <c r="A1631" s="185"/>
      <c r="B1631" s="189"/>
      <c r="C1631" s="189"/>
      <c r="D1631" s="189"/>
      <c r="E1631" s="189"/>
      <c r="F1631" s="188"/>
    </row>
    <row r="1632" spans="1:6" s="3" customFormat="1" x14ac:dyDescent="0.25">
      <c r="A1632" s="185"/>
      <c r="B1632" s="189"/>
      <c r="C1632" s="189"/>
      <c r="D1632" s="189"/>
      <c r="E1632" s="189"/>
      <c r="F1632" s="188"/>
    </row>
    <row r="1633" spans="1:6" s="3" customFormat="1" x14ac:dyDescent="0.25">
      <c r="A1633" s="185"/>
      <c r="B1633" s="189"/>
      <c r="C1633" s="189"/>
      <c r="D1633" s="189"/>
      <c r="E1633" s="189"/>
      <c r="F1633" s="188"/>
    </row>
    <row r="1634" spans="1:6" s="3" customFormat="1" x14ac:dyDescent="0.25">
      <c r="A1634" s="185"/>
      <c r="B1634" s="189"/>
      <c r="C1634" s="189"/>
      <c r="D1634" s="189"/>
      <c r="E1634" s="189"/>
      <c r="F1634" s="188"/>
    </row>
    <row r="1635" spans="1:6" s="3" customFormat="1" x14ac:dyDescent="0.25">
      <c r="A1635" s="185"/>
      <c r="B1635" s="189"/>
      <c r="C1635" s="189"/>
      <c r="D1635" s="189"/>
      <c r="E1635" s="189"/>
      <c r="F1635" s="188"/>
    </row>
    <row r="1636" spans="1:6" s="3" customFormat="1" x14ac:dyDescent="0.25">
      <c r="A1636" s="185"/>
      <c r="B1636" s="189"/>
      <c r="C1636" s="189"/>
      <c r="D1636" s="189"/>
      <c r="E1636" s="189"/>
      <c r="F1636" s="188"/>
    </row>
    <row r="1637" spans="1:6" s="3" customFormat="1" x14ac:dyDescent="0.25">
      <c r="A1637" s="185"/>
      <c r="B1637" s="189"/>
      <c r="C1637" s="189"/>
      <c r="D1637" s="189"/>
      <c r="E1637" s="189"/>
      <c r="F1637" s="188"/>
    </row>
    <row r="1638" spans="1:6" s="3" customFormat="1" x14ac:dyDescent="0.25">
      <c r="A1638" s="185"/>
      <c r="B1638" s="189"/>
      <c r="C1638" s="189"/>
      <c r="D1638" s="189"/>
      <c r="E1638" s="189"/>
      <c r="F1638" s="188"/>
    </row>
    <row r="1639" spans="1:6" s="3" customFormat="1" x14ac:dyDescent="0.25">
      <c r="A1639" s="185"/>
      <c r="B1639" s="189"/>
      <c r="C1639" s="189"/>
      <c r="D1639" s="189"/>
      <c r="E1639" s="189"/>
      <c r="F1639" s="188"/>
    </row>
    <row r="1640" spans="1:6" s="3" customFormat="1" x14ac:dyDescent="0.25">
      <c r="A1640" s="185"/>
      <c r="B1640" s="189"/>
      <c r="C1640" s="189"/>
      <c r="D1640" s="189"/>
      <c r="E1640" s="189"/>
      <c r="F1640" s="188"/>
    </row>
    <row r="1641" spans="1:6" s="3" customFormat="1" x14ac:dyDescent="0.25">
      <c r="A1641" s="185"/>
      <c r="B1641" s="189"/>
      <c r="C1641" s="189"/>
      <c r="D1641" s="189"/>
      <c r="E1641" s="189"/>
      <c r="F1641" s="188"/>
    </row>
    <row r="1642" spans="1:6" s="3" customFormat="1" x14ac:dyDescent="0.25">
      <c r="A1642" s="185"/>
      <c r="B1642" s="189"/>
      <c r="C1642" s="189"/>
      <c r="D1642" s="189"/>
      <c r="E1642" s="189"/>
      <c r="F1642" s="188"/>
    </row>
    <row r="1643" spans="1:6" s="3" customFormat="1" x14ac:dyDescent="0.25">
      <c r="A1643" s="185"/>
      <c r="B1643" s="189"/>
      <c r="C1643" s="189"/>
      <c r="D1643" s="189"/>
      <c r="E1643" s="189"/>
      <c r="F1643" s="188"/>
    </row>
    <row r="1644" spans="1:6" s="3" customFormat="1" x14ac:dyDescent="0.25">
      <c r="A1644" s="185"/>
      <c r="B1644" s="189"/>
      <c r="C1644" s="189"/>
      <c r="D1644" s="189"/>
      <c r="E1644" s="189"/>
      <c r="F1644" s="188"/>
    </row>
    <row r="1645" spans="1:6" s="3" customFormat="1" x14ac:dyDescent="0.25">
      <c r="A1645" s="185"/>
      <c r="B1645" s="189"/>
      <c r="C1645" s="189"/>
      <c r="D1645" s="189"/>
      <c r="E1645" s="189"/>
      <c r="F1645" s="188"/>
    </row>
    <row r="1646" spans="1:6" s="3" customFormat="1" x14ac:dyDescent="0.25">
      <c r="A1646" s="185"/>
      <c r="B1646" s="189"/>
      <c r="C1646" s="189"/>
      <c r="D1646" s="189"/>
      <c r="E1646" s="189"/>
      <c r="F1646" s="188"/>
    </row>
    <row r="1647" spans="1:6" s="3" customFormat="1" x14ac:dyDescent="0.25">
      <c r="A1647" s="185"/>
      <c r="B1647" s="189"/>
      <c r="C1647" s="189"/>
      <c r="D1647" s="189"/>
      <c r="E1647" s="189"/>
      <c r="F1647" s="188"/>
    </row>
    <row r="1648" spans="1:6" s="3" customFormat="1" x14ac:dyDescent="0.25">
      <c r="A1648" s="185"/>
      <c r="B1648" s="189"/>
      <c r="C1648" s="189"/>
      <c r="D1648" s="189"/>
      <c r="E1648" s="189"/>
      <c r="F1648" s="188"/>
    </row>
    <row r="1649" spans="1:6" s="3" customFormat="1" x14ac:dyDescent="0.25">
      <c r="A1649" s="185"/>
      <c r="B1649" s="189"/>
      <c r="C1649" s="189"/>
      <c r="D1649" s="189"/>
      <c r="E1649" s="189"/>
      <c r="F1649" s="188"/>
    </row>
    <row r="1650" spans="1:6" s="3" customFormat="1" x14ac:dyDescent="0.25">
      <c r="A1650" s="185"/>
      <c r="B1650" s="189"/>
      <c r="C1650" s="189"/>
      <c r="D1650" s="189"/>
      <c r="E1650" s="189"/>
      <c r="F1650" s="188"/>
    </row>
    <row r="1651" spans="1:6" s="3" customFormat="1" x14ac:dyDescent="0.25">
      <c r="A1651" s="185"/>
      <c r="B1651" s="189"/>
      <c r="C1651" s="189"/>
      <c r="D1651" s="189"/>
      <c r="E1651" s="189"/>
      <c r="F1651" s="188"/>
    </row>
    <row r="1652" spans="1:6" s="3" customFormat="1" x14ac:dyDescent="0.25">
      <c r="A1652" s="185"/>
      <c r="B1652" s="189"/>
      <c r="C1652" s="189"/>
      <c r="D1652" s="189"/>
      <c r="E1652" s="189"/>
      <c r="F1652" s="188"/>
    </row>
    <row r="1653" spans="1:6" s="3" customFormat="1" x14ac:dyDescent="0.25">
      <c r="A1653" s="185"/>
      <c r="B1653" s="189"/>
      <c r="C1653" s="189"/>
      <c r="D1653" s="189"/>
      <c r="E1653" s="189"/>
      <c r="F1653" s="188"/>
    </row>
    <row r="1654" spans="1:6" s="3" customFormat="1" x14ac:dyDescent="0.25">
      <c r="A1654" s="185"/>
      <c r="B1654" s="189"/>
      <c r="C1654" s="189"/>
      <c r="D1654" s="189"/>
      <c r="E1654" s="189"/>
      <c r="F1654" s="188"/>
    </row>
    <row r="1655" spans="1:6" s="3" customFormat="1" x14ac:dyDescent="0.25">
      <c r="A1655" s="185"/>
      <c r="B1655" s="189"/>
      <c r="C1655" s="189"/>
      <c r="D1655" s="189"/>
      <c r="E1655" s="189"/>
      <c r="F1655" s="188"/>
    </row>
    <row r="1656" spans="1:6" s="3" customFormat="1" x14ac:dyDescent="0.25">
      <c r="A1656" s="185"/>
      <c r="B1656" s="189"/>
      <c r="C1656" s="189"/>
      <c r="D1656" s="189"/>
      <c r="E1656" s="189"/>
      <c r="F1656" s="188"/>
    </row>
    <row r="1657" spans="1:6" s="3" customFormat="1" x14ac:dyDescent="0.25">
      <c r="A1657" s="185"/>
      <c r="B1657" s="189"/>
      <c r="C1657" s="189"/>
      <c r="D1657" s="189"/>
      <c r="E1657" s="189"/>
      <c r="F1657" s="188"/>
    </row>
    <row r="1658" spans="1:6" s="3" customFormat="1" x14ac:dyDescent="0.25">
      <c r="A1658" s="185"/>
      <c r="B1658" s="189"/>
      <c r="C1658" s="189"/>
      <c r="D1658" s="189"/>
      <c r="E1658" s="189"/>
      <c r="F1658" s="188"/>
    </row>
    <row r="1659" spans="1:6" s="3" customFormat="1" x14ac:dyDescent="0.25">
      <c r="A1659" s="185"/>
      <c r="B1659" s="189"/>
      <c r="C1659" s="189"/>
      <c r="D1659" s="189"/>
      <c r="E1659" s="189"/>
      <c r="F1659" s="188"/>
    </row>
    <row r="1660" spans="1:6" s="3" customFormat="1" x14ac:dyDescent="0.25">
      <c r="A1660" s="185"/>
      <c r="B1660" s="189"/>
      <c r="C1660" s="189"/>
      <c r="D1660" s="189"/>
      <c r="E1660" s="189"/>
      <c r="F1660" s="188"/>
    </row>
    <row r="1661" spans="1:6" s="3" customFormat="1" x14ac:dyDescent="0.25">
      <c r="A1661" s="185"/>
      <c r="B1661" s="189"/>
      <c r="C1661" s="189"/>
      <c r="D1661" s="189"/>
      <c r="E1661" s="189"/>
      <c r="F1661" s="188"/>
    </row>
    <row r="1662" spans="1:6" s="3" customFormat="1" x14ac:dyDescent="0.25">
      <c r="A1662" s="185"/>
      <c r="B1662" s="189"/>
      <c r="C1662" s="189"/>
      <c r="D1662" s="189"/>
      <c r="E1662" s="189"/>
      <c r="F1662" s="188"/>
    </row>
    <row r="1663" spans="1:6" s="3" customFormat="1" x14ac:dyDescent="0.25">
      <c r="A1663" s="185"/>
      <c r="B1663" s="189"/>
      <c r="C1663" s="189"/>
      <c r="D1663" s="189"/>
      <c r="E1663" s="189"/>
      <c r="F1663" s="188"/>
    </row>
    <row r="1664" spans="1:6" s="3" customFormat="1" x14ac:dyDescent="0.25">
      <c r="A1664" s="185"/>
      <c r="B1664" s="189"/>
      <c r="C1664" s="189"/>
      <c r="D1664" s="189"/>
      <c r="E1664" s="189"/>
      <c r="F1664" s="188"/>
    </row>
    <row r="1665" spans="1:6" s="3" customFormat="1" x14ac:dyDescent="0.25">
      <c r="A1665" s="185"/>
      <c r="B1665" s="189"/>
      <c r="C1665" s="189"/>
      <c r="D1665" s="189"/>
      <c r="E1665" s="189"/>
      <c r="F1665" s="188"/>
    </row>
    <row r="1666" spans="1:6" s="3" customFormat="1" x14ac:dyDescent="0.25">
      <c r="A1666" s="185"/>
      <c r="B1666" s="189"/>
      <c r="C1666" s="189"/>
      <c r="D1666" s="189"/>
      <c r="E1666" s="189"/>
      <c r="F1666" s="188"/>
    </row>
    <row r="1667" spans="1:6" s="3" customFormat="1" x14ac:dyDescent="0.25">
      <c r="A1667" s="185"/>
      <c r="B1667" s="189"/>
      <c r="C1667" s="189"/>
      <c r="D1667" s="189"/>
      <c r="E1667" s="189"/>
      <c r="F1667" s="188"/>
    </row>
    <row r="1668" spans="1:6" s="3" customFormat="1" x14ac:dyDescent="0.25">
      <c r="A1668" s="185"/>
      <c r="B1668" s="189"/>
      <c r="C1668" s="189"/>
      <c r="D1668" s="189"/>
      <c r="E1668" s="189"/>
      <c r="F1668" s="188"/>
    </row>
    <row r="1669" spans="1:6" s="3" customFormat="1" x14ac:dyDescent="0.25">
      <c r="A1669" s="185"/>
      <c r="B1669" s="189"/>
      <c r="C1669" s="189"/>
      <c r="D1669" s="189"/>
      <c r="E1669" s="189"/>
      <c r="F1669" s="188"/>
    </row>
    <row r="1670" spans="1:6" s="3" customFormat="1" x14ac:dyDescent="0.25">
      <c r="A1670" s="185"/>
      <c r="B1670" s="189"/>
      <c r="C1670" s="189"/>
      <c r="D1670" s="189"/>
      <c r="E1670" s="189"/>
      <c r="F1670" s="188"/>
    </row>
    <row r="1671" spans="1:6" s="3" customFormat="1" x14ac:dyDescent="0.25">
      <c r="A1671" s="185"/>
      <c r="B1671" s="189"/>
      <c r="C1671" s="189"/>
      <c r="D1671" s="189"/>
      <c r="E1671" s="189"/>
      <c r="F1671" s="188"/>
    </row>
    <row r="1672" spans="1:6" s="3" customFormat="1" x14ac:dyDescent="0.25">
      <c r="A1672" s="185"/>
      <c r="B1672" s="189"/>
      <c r="C1672" s="189"/>
      <c r="D1672" s="189"/>
      <c r="E1672" s="189"/>
      <c r="F1672" s="188"/>
    </row>
    <row r="1673" spans="1:6" s="3" customFormat="1" x14ac:dyDescent="0.25">
      <c r="A1673" s="185"/>
      <c r="B1673" s="189"/>
      <c r="C1673" s="189"/>
      <c r="D1673" s="189"/>
      <c r="E1673" s="189"/>
      <c r="F1673" s="188"/>
    </row>
    <row r="1674" spans="1:6" s="3" customFormat="1" x14ac:dyDescent="0.25">
      <c r="A1674" s="185"/>
      <c r="B1674" s="189"/>
      <c r="C1674" s="189"/>
      <c r="D1674" s="189"/>
      <c r="E1674" s="189"/>
      <c r="F1674" s="188"/>
    </row>
    <row r="1675" spans="1:6" s="3" customFormat="1" x14ac:dyDescent="0.25">
      <c r="A1675" s="185"/>
      <c r="B1675" s="189"/>
      <c r="C1675" s="189"/>
      <c r="D1675" s="189"/>
      <c r="E1675" s="189"/>
      <c r="F1675" s="188"/>
    </row>
    <row r="1676" spans="1:6" s="3" customFormat="1" x14ac:dyDescent="0.25">
      <c r="A1676" s="185"/>
      <c r="B1676" s="189"/>
      <c r="C1676" s="189"/>
      <c r="D1676" s="189"/>
      <c r="E1676" s="189"/>
      <c r="F1676" s="188"/>
    </row>
    <row r="1677" spans="1:6" s="3" customFormat="1" x14ac:dyDescent="0.25">
      <c r="A1677" s="185"/>
      <c r="B1677" s="189"/>
      <c r="C1677" s="189"/>
      <c r="D1677" s="189"/>
      <c r="E1677" s="189"/>
      <c r="F1677" s="188"/>
    </row>
    <row r="1678" spans="1:6" s="3" customFormat="1" x14ac:dyDescent="0.25">
      <c r="A1678" s="185"/>
      <c r="B1678" s="189"/>
      <c r="C1678" s="189"/>
      <c r="D1678" s="189"/>
      <c r="E1678" s="189"/>
      <c r="F1678" s="188"/>
    </row>
    <row r="1679" spans="1:6" s="3" customFormat="1" x14ac:dyDescent="0.25">
      <c r="A1679" s="185"/>
      <c r="B1679" s="189"/>
      <c r="C1679" s="189"/>
      <c r="D1679" s="189"/>
      <c r="E1679" s="189"/>
      <c r="F1679" s="188"/>
    </row>
    <row r="1680" spans="1:6" s="3" customFormat="1" x14ac:dyDescent="0.25">
      <c r="A1680" s="185"/>
      <c r="B1680" s="189"/>
      <c r="C1680" s="189"/>
      <c r="D1680" s="189"/>
      <c r="E1680" s="189"/>
      <c r="F1680" s="188"/>
    </row>
    <row r="1681" spans="1:6" s="3" customFormat="1" x14ac:dyDescent="0.25">
      <c r="A1681" s="185"/>
      <c r="B1681" s="189"/>
      <c r="C1681" s="189"/>
      <c r="D1681" s="189"/>
      <c r="E1681" s="189"/>
      <c r="F1681" s="188"/>
    </row>
    <row r="1682" spans="1:6" s="3" customFormat="1" x14ac:dyDescent="0.25">
      <c r="A1682" s="185"/>
      <c r="B1682" s="189"/>
      <c r="C1682" s="189"/>
      <c r="D1682" s="189"/>
      <c r="E1682" s="189"/>
      <c r="F1682" s="188"/>
    </row>
    <row r="1683" spans="1:6" s="3" customFormat="1" x14ac:dyDescent="0.25">
      <c r="A1683" s="185"/>
      <c r="B1683" s="189"/>
      <c r="C1683" s="189"/>
      <c r="D1683" s="189"/>
      <c r="E1683" s="189"/>
      <c r="F1683" s="188"/>
    </row>
    <row r="1684" spans="1:6" s="3" customFormat="1" x14ac:dyDescent="0.25">
      <c r="A1684" s="185"/>
      <c r="B1684" s="189"/>
      <c r="C1684" s="189"/>
      <c r="D1684" s="189"/>
      <c r="E1684" s="189"/>
      <c r="F1684" s="188"/>
    </row>
    <row r="1685" spans="1:6" s="3" customFormat="1" x14ac:dyDescent="0.25">
      <c r="A1685" s="185"/>
      <c r="B1685" s="189"/>
      <c r="C1685" s="189"/>
      <c r="D1685" s="189"/>
      <c r="E1685" s="189"/>
      <c r="F1685" s="188"/>
    </row>
    <row r="1686" spans="1:6" s="3" customFormat="1" x14ac:dyDescent="0.25">
      <c r="A1686" s="185"/>
      <c r="B1686" s="189"/>
      <c r="C1686" s="189"/>
      <c r="D1686" s="189"/>
      <c r="E1686" s="189"/>
      <c r="F1686" s="188"/>
    </row>
    <row r="1687" spans="1:6" s="3" customFormat="1" x14ac:dyDescent="0.25">
      <c r="A1687" s="185"/>
      <c r="B1687" s="189"/>
      <c r="C1687" s="189"/>
      <c r="D1687" s="189"/>
      <c r="E1687" s="189"/>
      <c r="F1687" s="188"/>
    </row>
    <row r="1688" spans="1:6" s="3" customFormat="1" x14ac:dyDescent="0.25">
      <c r="A1688" s="185"/>
      <c r="B1688" s="189"/>
      <c r="C1688" s="189"/>
      <c r="D1688" s="189"/>
      <c r="E1688" s="189"/>
      <c r="F1688" s="188"/>
    </row>
    <row r="1689" spans="1:6" s="3" customFormat="1" x14ac:dyDescent="0.25">
      <c r="A1689" s="185"/>
      <c r="B1689" s="189"/>
      <c r="C1689" s="189"/>
      <c r="D1689" s="189"/>
      <c r="E1689" s="189"/>
      <c r="F1689" s="188"/>
    </row>
    <row r="1690" spans="1:6" s="3" customFormat="1" x14ac:dyDescent="0.25">
      <c r="A1690" s="185"/>
      <c r="B1690" s="189"/>
      <c r="C1690" s="189"/>
      <c r="D1690" s="189"/>
      <c r="E1690" s="189"/>
      <c r="F1690" s="188"/>
    </row>
    <row r="1691" spans="1:6" s="82" customFormat="1" x14ac:dyDescent="0.25">
      <c r="A1691" s="185"/>
      <c r="B1691" s="189"/>
      <c r="C1691" s="189"/>
      <c r="D1691" s="189"/>
      <c r="E1691" s="189"/>
      <c r="F1691" s="188"/>
    </row>
    <row r="1692" spans="1:6" s="82" customFormat="1" x14ac:dyDescent="0.25">
      <c r="A1692" s="185"/>
      <c r="B1692" s="189"/>
      <c r="C1692" s="189"/>
      <c r="D1692" s="189"/>
      <c r="E1692" s="189"/>
      <c r="F1692" s="188"/>
    </row>
    <row r="1693" spans="1:6" s="82" customFormat="1" x14ac:dyDescent="0.25">
      <c r="A1693" s="185"/>
      <c r="B1693" s="189"/>
      <c r="C1693" s="189"/>
      <c r="D1693" s="189"/>
      <c r="E1693" s="189"/>
      <c r="F1693" s="188"/>
    </row>
    <row r="1694" spans="1:6" s="82" customFormat="1" x14ac:dyDescent="0.25">
      <c r="A1694" s="185"/>
      <c r="B1694" s="189"/>
      <c r="C1694" s="189"/>
      <c r="D1694" s="189"/>
      <c r="E1694" s="189"/>
      <c r="F1694" s="188"/>
    </row>
    <row r="1695" spans="1:6" s="82" customFormat="1" x14ac:dyDescent="0.25">
      <c r="A1695" s="185"/>
      <c r="B1695" s="189"/>
      <c r="C1695" s="189"/>
      <c r="D1695" s="189"/>
      <c r="E1695" s="189"/>
      <c r="F1695" s="188"/>
    </row>
    <row r="1696" spans="1:6" s="82" customFormat="1" x14ac:dyDescent="0.25">
      <c r="A1696" s="185"/>
      <c r="B1696" s="189"/>
      <c r="C1696" s="189"/>
      <c r="D1696" s="189"/>
      <c r="E1696" s="189"/>
      <c r="F1696" s="188"/>
    </row>
    <row r="1697" spans="1:6" s="190" customFormat="1" x14ac:dyDescent="0.25">
      <c r="A1697" s="185"/>
      <c r="B1697" s="189"/>
      <c r="C1697" s="189"/>
      <c r="D1697" s="189"/>
      <c r="E1697" s="189"/>
      <c r="F1697" s="188"/>
    </row>
    <row r="1698" spans="1:6" s="190" customFormat="1" x14ac:dyDescent="0.25">
      <c r="A1698" s="185"/>
      <c r="B1698" s="189"/>
      <c r="C1698" s="189"/>
      <c r="D1698" s="189"/>
      <c r="E1698" s="189"/>
      <c r="F1698" s="188"/>
    </row>
    <row r="1699" spans="1:6" s="190" customFormat="1" x14ac:dyDescent="0.25">
      <c r="A1699" s="185"/>
      <c r="B1699" s="189"/>
      <c r="C1699" s="189"/>
      <c r="D1699" s="189"/>
      <c r="E1699" s="189"/>
      <c r="F1699" s="188"/>
    </row>
    <row r="1700" spans="1:6" s="190" customFormat="1" x14ac:dyDescent="0.25">
      <c r="A1700" s="185"/>
      <c r="B1700" s="189"/>
      <c r="C1700" s="189"/>
      <c r="D1700" s="189"/>
      <c r="E1700" s="189"/>
      <c r="F1700" s="188"/>
    </row>
    <row r="1701" spans="1:6" s="190" customFormat="1" x14ac:dyDescent="0.25">
      <c r="A1701" s="185"/>
      <c r="B1701" s="189"/>
      <c r="C1701" s="189"/>
      <c r="D1701" s="189"/>
      <c r="E1701" s="189"/>
      <c r="F1701" s="188"/>
    </row>
    <row r="1702" spans="1:6" s="190" customFormat="1" x14ac:dyDescent="0.25">
      <c r="A1702" s="185"/>
      <c r="B1702" s="189"/>
      <c r="C1702" s="189"/>
      <c r="D1702" s="189"/>
      <c r="E1702" s="189"/>
      <c r="F1702" s="188"/>
    </row>
    <row r="1703" spans="1:6" s="190" customFormat="1" x14ac:dyDescent="0.25">
      <c r="A1703" s="185"/>
      <c r="B1703" s="189"/>
      <c r="C1703" s="189"/>
      <c r="D1703" s="189"/>
      <c r="E1703" s="189"/>
      <c r="F1703" s="188"/>
    </row>
    <row r="1704" spans="1:6" s="190" customFormat="1" x14ac:dyDescent="0.25">
      <c r="A1704" s="185"/>
      <c r="B1704" s="189"/>
      <c r="C1704" s="189"/>
      <c r="D1704" s="189"/>
      <c r="E1704" s="189"/>
      <c r="F1704" s="188"/>
    </row>
    <row r="1705" spans="1:6" s="190" customFormat="1" x14ac:dyDescent="0.25">
      <c r="A1705" s="185"/>
      <c r="B1705" s="189"/>
      <c r="C1705" s="189"/>
      <c r="D1705" s="189"/>
      <c r="E1705" s="189"/>
      <c r="F1705" s="188"/>
    </row>
    <row r="1706" spans="1:6" s="190" customFormat="1" x14ac:dyDescent="0.25">
      <c r="A1706" s="185"/>
      <c r="B1706" s="189"/>
      <c r="C1706" s="189"/>
      <c r="D1706" s="189"/>
      <c r="E1706" s="189"/>
      <c r="F1706" s="188"/>
    </row>
    <row r="1707" spans="1:6" s="190" customFormat="1" x14ac:dyDescent="0.25">
      <c r="A1707" s="185"/>
      <c r="B1707" s="189"/>
      <c r="C1707" s="189"/>
      <c r="D1707" s="189"/>
      <c r="E1707" s="189"/>
      <c r="F1707" s="188"/>
    </row>
    <row r="1708" spans="1:6" s="190" customFormat="1" x14ac:dyDescent="0.25">
      <c r="A1708" s="185"/>
      <c r="B1708" s="189"/>
      <c r="C1708" s="189"/>
      <c r="D1708" s="189"/>
      <c r="E1708" s="189"/>
      <c r="F1708" s="188"/>
    </row>
    <row r="1709" spans="1:6" s="190" customFormat="1" x14ac:dyDescent="0.25">
      <c r="A1709" s="185"/>
      <c r="B1709" s="189"/>
      <c r="C1709" s="189"/>
      <c r="D1709" s="189"/>
      <c r="E1709" s="189"/>
      <c r="F1709" s="188"/>
    </row>
    <row r="1710" spans="1:6" s="190" customFormat="1" x14ac:dyDescent="0.25">
      <c r="A1710" s="185"/>
      <c r="B1710" s="189"/>
      <c r="C1710" s="189"/>
      <c r="D1710" s="189"/>
      <c r="E1710" s="189"/>
      <c r="F1710" s="188"/>
    </row>
    <row r="1711" spans="1:6" s="190" customFormat="1" x14ac:dyDescent="0.25">
      <c r="A1711" s="185"/>
      <c r="B1711" s="189"/>
      <c r="C1711" s="189"/>
      <c r="D1711" s="189"/>
      <c r="E1711" s="189"/>
      <c r="F1711" s="188"/>
    </row>
    <row r="1712" spans="1:6" s="190" customFormat="1" x14ac:dyDescent="0.25">
      <c r="A1712" s="185"/>
      <c r="B1712" s="189"/>
      <c r="C1712" s="189"/>
      <c r="D1712" s="189"/>
      <c r="E1712" s="189"/>
      <c r="F1712" s="188"/>
    </row>
    <row r="1713" spans="1:6" s="190" customFormat="1" x14ac:dyDescent="0.25">
      <c r="A1713" s="185"/>
      <c r="B1713" s="189"/>
      <c r="C1713" s="189"/>
      <c r="D1713" s="189"/>
      <c r="E1713" s="189"/>
      <c r="F1713" s="188"/>
    </row>
    <row r="1714" spans="1:6" s="190" customFormat="1" x14ac:dyDescent="0.25">
      <c r="A1714" s="185"/>
      <c r="B1714" s="189"/>
      <c r="C1714" s="189"/>
      <c r="D1714" s="189"/>
      <c r="E1714" s="189"/>
      <c r="F1714" s="188"/>
    </row>
    <row r="1715" spans="1:6" s="190" customFormat="1" x14ac:dyDescent="0.25">
      <c r="A1715" s="185"/>
      <c r="B1715" s="189"/>
      <c r="C1715" s="189"/>
      <c r="D1715" s="189"/>
      <c r="E1715" s="189"/>
      <c r="F1715" s="188"/>
    </row>
    <row r="1716" spans="1:6" s="190" customFormat="1" x14ac:dyDescent="0.25">
      <c r="A1716" s="185"/>
      <c r="B1716" s="189"/>
      <c r="C1716" s="189"/>
      <c r="D1716" s="189"/>
      <c r="E1716" s="189"/>
      <c r="F1716" s="188"/>
    </row>
    <row r="1717" spans="1:6" s="190" customFormat="1" x14ac:dyDescent="0.25">
      <c r="A1717" s="185"/>
      <c r="B1717" s="189"/>
      <c r="C1717" s="189"/>
      <c r="D1717" s="189"/>
      <c r="E1717" s="189"/>
      <c r="F1717" s="188"/>
    </row>
    <row r="1718" spans="1:6" s="190" customFormat="1" x14ac:dyDescent="0.25">
      <c r="A1718" s="185"/>
      <c r="B1718" s="189"/>
      <c r="C1718" s="189"/>
      <c r="D1718" s="189"/>
      <c r="E1718" s="189"/>
      <c r="F1718" s="188"/>
    </row>
    <row r="1719" spans="1:6" s="190" customFormat="1" x14ac:dyDescent="0.25">
      <c r="A1719" s="185"/>
      <c r="B1719" s="189"/>
      <c r="C1719" s="189"/>
      <c r="D1719" s="189"/>
      <c r="E1719" s="189"/>
      <c r="F1719" s="188"/>
    </row>
    <row r="1720" spans="1:6" s="190" customFormat="1" x14ac:dyDescent="0.25">
      <c r="A1720" s="185"/>
      <c r="B1720" s="189"/>
      <c r="C1720" s="189"/>
      <c r="D1720" s="189"/>
      <c r="E1720" s="189"/>
      <c r="F1720" s="188"/>
    </row>
    <row r="1721" spans="1:6" s="190" customFormat="1" x14ac:dyDescent="0.25">
      <c r="A1721" s="185"/>
      <c r="B1721" s="189"/>
      <c r="C1721" s="189"/>
      <c r="D1721" s="189"/>
      <c r="E1721" s="189"/>
      <c r="F1721" s="188"/>
    </row>
    <row r="1722" spans="1:6" s="190" customFormat="1" x14ac:dyDescent="0.25">
      <c r="A1722" s="185"/>
      <c r="B1722" s="189"/>
      <c r="C1722" s="189"/>
      <c r="D1722" s="189"/>
      <c r="E1722" s="189"/>
      <c r="F1722" s="188"/>
    </row>
    <row r="1723" spans="1:6" s="190" customFormat="1" x14ac:dyDescent="0.25">
      <c r="A1723" s="185"/>
      <c r="B1723" s="189"/>
      <c r="C1723" s="189"/>
      <c r="D1723" s="189"/>
      <c r="E1723" s="189"/>
      <c r="F1723" s="188"/>
    </row>
    <row r="1724" spans="1:6" s="190" customFormat="1" x14ac:dyDescent="0.25">
      <c r="A1724" s="185"/>
      <c r="B1724" s="189"/>
      <c r="C1724" s="189"/>
      <c r="D1724" s="189"/>
      <c r="E1724" s="189"/>
      <c r="F1724" s="188"/>
    </row>
    <row r="1725" spans="1:6" s="190" customFormat="1" x14ac:dyDescent="0.25">
      <c r="A1725" s="185"/>
      <c r="B1725" s="189"/>
      <c r="C1725" s="189"/>
      <c r="D1725" s="189"/>
      <c r="E1725" s="189"/>
      <c r="F1725" s="188"/>
    </row>
    <row r="1726" spans="1:6" s="190" customFormat="1" x14ac:dyDescent="0.25">
      <c r="A1726" s="185"/>
      <c r="B1726" s="189"/>
      <c r="C1726" s="189"/>
      <c r="D1726" s="189"/>
      <c r="E1726" s="189"/>
      <c r="F1726" s="188"/>
    </row>
    <row r="1727" spans="1:6" s="190" customFormat="1" x14ac:dyDescent="0.25">
      <c r="A1727" s="185"/>
      <c r="B1727" s="189"/>
      <c r="C1727" s="189"/>
      <c r="D1727" s="189"/>
      <c r="E1727" s="189"/>
      <c r="F1727" s="188"/>
    </row>
    <row r="1728" spans="1:6" s="190" customFormat="1" x14ac:dyDescent="0.25">
      <c r="A1728" s="185"/>
      <c r="B1728" s="189"/>
      <c r="C1728" s="189"/>
      <c r="D1728" s="189"/>
      <c r="E1728" s="189"/>
      <c r="F1728" s="188"/>
    </row>
    <row r="1729" spans="1:6" s="190" customFormat="1" x14ac:dyDescent="0.25">
      <c r="A1729" s="185"/>
      <c r="B1729" s="189"/>
      <c r="C1729" s="189"/>
      <c r="D1729" s="189"/>
      <c r="E1729" s="189"/>
      <c r="F1729" s="188"/>
    </row>
    <row r="1730" spans="1:6" s="190" customFormat="1" x14ac:dyDescent="0.25">
      <c r="A1730" s="185"/>
      <c r="B1730" s="189"/>
      <c r="C1730" s="189"/>
      <c r="D1730" s="189"/>
      <c r="E1730" s="189"/>
      <c r="F1730" s="188"/>
    </row>
    <row r="1731" spans="1:6" s="190" customFormat="1" x14ac:dyDescent="0.25">
      <c r="A1731" s="185"/>
      <c r="B1731" s="189"/>
      <c r="C1731" s="189"/>
      <c r="D1731" s="189"/>
      <c r="E1731" s="189"/>
      <c r="F1731" s="188"/>
    </row>
    <row r="1732" spans="1:6" s="190" customFormat="1" x14ac:dyDescent="0.25">
      <c r="A1732" s="185"/>
      <c r="B1732" s="189"/>
      <c r="C1732" s="189"/>
      <c r="D1732" s="189"/>
      <c r="E1732" s="189"/>
      <c r="F1732" s="188"/>
    </row>
    <row r="1733" spans="1:6" s="190" customFormat="1" x14ac:dyDescent="0.25">
      <c r="A1733" s="185"/>
      <c r="B1733" s="189"/>
      <c r="C1733" s="189"/>
      <c r="D1733" s="189"/>
      <c r="E1733" s="189"/>
      <c r="F1733" s="188"/>
    </row>
    <row r="1734" spans="1:6" s="190" customFormat="1" x14ac:dyDescent="0.25">
      <c r="A1734" s="185"/>
      <c r="B1734" s="189"/>
      <c r="C1734" s="189"/>
      <c r="D1734" s="189"/>
      <c r="E1734" s="189"/>
      <c r="F1734" s="188"/>
    </row>
    <row r="1735" spans="1:6" s="190" customFormat="1" x14ac:dyDescent="0.25">
      <c r="A1735" s="185"/>
      <c r="B1735" s="189"/>
      <c r="C1735" s="189"/>
      <c r="D1735" s="189"/>
      <c r="E1735" s="189"/>
      <c r="F1735" s="188"/>
    </row>
    <row r="1736" spans="1:6" s="190" customFormat="1" x14ac:dyDescent="0.25">
      <c r="A1736" s="185"/>
      <c r="B1736" s="189"/>
      <c r="C1736" s="189"/>
      <c r="D1736" s="189"/>
      <c r="E1736" s="189"/>
      <c r="F1736" s="188"/>
    </row>
    <row r="1737" spans="1:6" s="190" customFormat="1" x14ac:dyDescent="0.25">
      <c r="A1737" s="185"/>
      <c r="B1737" s="189"/>
      <c r="C1737" s="189"/>
      <c r="D1737" s="189"/>
      <c r="E1737" s="189"/>
      <c r="F1737" s="188"/>
    </row>
    <row r="1738" spans="1:6" s="190" customFormat="1" x14ac:dyDescent="0.25">
      <c r="A1738" s="185"/>
      <c r="B1738" s="189"/>
      <c r="C1738" s="189"/>
      <c r="D1738" s="189"/>
      <c r="E1738" s="189"/>
      <c r="F1738" s="188"/>
    </row>
    <row r="1739" spans="1:6" s="190" customFormat="1" x14ac:dyDescent="0.25">
      <c r="A1739" s="185"/>
      <c r="B1739" s="189"/>
      <c r="C1739" s="189"/>
      <c r="D1739" s="189"/>
      <c r="E1739" s="189"/>
      <c r="F1739" s="188"/>
    </row>
    <row r="1740" spans="1:6" s="190" customFormat="1" x14ac:dyDescent="0.25">
      <c r="A1740" s="185"/>
      <c r="B1740" s="189"/>
      <c r="C1740" s="189"/>
      <c r="D1740" s="189"/>
      <c r="E1740" s="189"/>
      <c r="F1740" s="188"/>
    </row>
    <row r="1741" spans="1:6" s="190" customFormat="1" x14ac:dyDescent="0.25">
      <c r="A1741" s="185"/>
      <c r="B1741" s="189"/>
      <c r="C1741" s="189"/>
      <c r="D1741" s="189"/>
      <c r="E1741" s="189"/>
      <c r="F1741" s="188"/>
    </row>
    <row r="1742" spans="1:6" s="190" customFormat="1" x14ac:dyDescent="0.25">
      <c r="A1742" s="185"/>
      <c r="B1742" s="189"/>
      <c r="C1742" s="189"/>
      <c r="D1742" s="189"/>
      <c r="E1742" s="189"/>
      <c r="F1742" s="188"/>
    </row>
    <row r="1743" spans="1:6" s="190" customFormat="1" x14ac:dyDescent="0.25">
      <c r="A1743" s="185"/>
      <c r="B1743" s="189"/>
      <c r="C1743" s="189"/>
      <c r="D1743" s="189"/>
      <c r="E1743" s="189"/>
      <c r="F1743" s="188"/>
    </row>
    <row r="1744" spans="1:6" s="190" customFormat="1" x14ac:dyDescent="0.25">
      <c r="A1744" s="185"/>
      <c r="B1744" s="189"/>
      <c r="C1744" s="189"/>
      <c r="D1744" s="189"/>
      <c r="E1744" s="189"/>
      <c r="F1744" s="188"/>
    </row>
    <row r="1745" spans="1:6" s="190" customFormat="1" x14ac:dyDescent="0.25">
      <c r="A1745" s="185"/>
      <c r="B1745" s="189"/>
      <c r="C1745" s="189"/>
      <c r="D1745" s="189"/>
      <c r="E1745" s="189"/>
      <c r="F1745" s="188"/>
    </row>
    <row r="1746" spans="1:6" s="190" customFormat="1" x14ac:dyDescent="0.25">
      <c r="A1746" s="185"/>
      <c r="B1746" s="189"/>
      <c r="C1746" s="189"/>
      <c r="D1746" s="189"/>
      <c r="E1746" s="189"/>
      <c r="F1746" s="188"/>
    </row>
    <row r="1747" spans="1:6" s="190" customFormat="1" x14ac:dyDescent="0.25">
      <c r="A1747" s="185"/>
      <c r="B1747" s="189"/>
      <c r="C1747" s="189"/>
      <c r="D1747" s="189"/>
      <c r="E1747" s="189"/>
      <c r="F1747" s="188"/>
    </row>
    <row r="1748" spans="1:6" s="190" customFormat="1" x14ac:dyDescent="0.25">
      <c r="A1748" s="185"/>
      <c r="B1748" s="189"/>
      <c r="C1748" s="189"/>
      <c r="D1748" s="189"/>
      <c r="E1748" s="189"/>
      <c r="F1748" s="188"/>
    </row>
    <row r="1749" spans="1:6" s="190" customFormat="1" x14ac:dyDescent="0.25">
      <c r="A1749" s="185"/>
      <c r="B1749" s="189"/>
      <c r="C1749" s="189"/>
      <c r="D1749" s="189"/>
      <c r="E1749" s="189"/>
      <c r="F1749" s="188"/>
    </row>
    <row r="1750" spans="1:6" s="190" customFormat="1" x14ac:dyDescent="0.25">
      <c r="A1750" s="185"/>
      <c r="B1750" s="189"/>
      <c r="C1750" s="189"/>
      <c r="D1750" s="189"/>
      <c r="E1750" s="189"/>
      <c r="F1750" s="188"/>
    </row>
    <row r="1751" spans="1:6" s="190" customFormat="1" x14ac:dyDescent="0.25">
      <c r="A1751" s="185"/>
      <c r="B1751" s="189"/>
      <c r="C1751" s="189"/>
      <c r="D1751" s="189"/>
      <c r="E1751" s="189"/>
      <c r="F1751" s="188"/>
    </row>
    <row r="1752" spans="1:6" s="190" customFormat="1" x14ac:dyDescent="0.25">
      <c r="A1752" s="185"/>
      <c r="B1752" s="189"/>
      <c r="C1752" s="189"/>
      <c r="D1752" s="189"/>
      <c r="E1752" s="189"/>
      <c r="F1752" s="188"/>
    </row>
    <row r="1753" spans="1:6" s="190" customFormat="1" x14ac:dyDescent="0.25">
      <c r="A1753" s="185"/>
      <c r="B1753" s="189"/>
      <c r="C1753" s="189"/>
      <c r="D1753" s="189"/>
      <c r="E1753" s="189"/>
      <c r="F1753" s="188"/>
    </row>
    <row r="1754" spans="1:6" s="190" customFormat="1" x14ac:dyDescent="0.25">
      <c r="A1754" s="185"/>
      <c r="B1754" s="189"/>
      <c r="C1754" s="189"/>
      <c r="D1754" s="189"/>
      <c r="E1754" s="189"/>
      <c r="F1754" s="188"/>
    </row>
    <row r="1755" spans="1:6" s="190" customFormat="1" x14ac:dyDescent="0.25">
      <c r="A1755" s="185"/>
      <c r="B1755" s="189"/>
      <c r="C1755" s="189"/>
      <c r="D1755" s="189"/>
      <c r="E1755" s="189"/>
      <c r="F1755" s="188"/>
    </row>
    <row r="1756" spans="1:6" s="190" customFormat="1" x14ac:dyDescent="0.25">
      <c r="A1756" s="185"/>
      <c r="B1756" s="189"/>
      <c r="C1756" s="189"/>
      <c r="D1756" s="189"/>
      <c r="E1756" s="189"/>
      <c r="F1756" s="188"/>
    </row>
    <row r="1757" spans="1:6" s="190" customFormat="1" x14ac:dyDescent="0.25">
      <c r="A1757" s="185"/>
      <c r="B1757" s="189"/>
      <c r="C1757" s="189"/>
      <c r="D1757" s="189"/>
      <c r="E1757" s="189"/>
      <c r="F1757" s="188"/>
    </row>
    <row r="1758" spans="1:6" s="190" customFormat="1" x14ac:dyDescent="0.25">
      <c r="A1758" s="185"/>
      <c r="B1758" s="189"/>
      <c r="C1758" s="189"/>
      <c r="D1758" s="189"/>
      <c r="E1758" s="189"/>
      <c r="F1758" s="188"/>
    </row>
    <row r="1759" spans="1:6" s="190" customFormat="1" x14ac:dyDescent="0.25">
      <c r="A1759" s="185"/>
      <c r="B1759" s="189"/>
      <c r="C1759" s="189"/>
      <c r="D1759" s="189"/>
      <c r="E1759" s="189"/>
      <c r="F1759" s="188"/>
    </row>
    <row r="1760" spans="1:6" s="190" customFormat="1" x14ac:dyDescent="0.25">
      <c r="A1760" s="185"/>
      <c r="B1760" s="189"/>
      <c r="C1760" s="189"/>
      <c r="D1760" s="189"/>
      <c r="E1760" s="189"/>
      <c r="F1760" s="188"/>
    </row>
    <row r="1761" spans="1:6" s="190" customFormat="1" x14ac:dyDescent="0.25">
      <c r="A1761" s="185"/>
      <c r="B1761" s="189"/>
      <c r="C1761" s="189"/>
      <c r="D1761" s="189"/>
      <c r="E1761" s="189"/>
      <c r="F1761" s="188"/>
    </row>
    <row r="1762" spans="1:6" s="190" customFormat="1" x14ac:dyDescent="0.25">
      <c r="A1762" s="185"/>
      <c r="B1762" s="189"/>
      <c r="C1762" s="189"/>
      <c r="D1762" s="189"/>
      <c r="E1762" s="189"/>
      <c r="F1762" s="188"/>
    </row>
    <row r="1763" spans="1:6" s="190" customFormat="1" x14ac:dyDescent="0.25">
      <c r="A1763" s="185"/>
      <c r="B1763" s="189"/>
      <c r="C1763" s="189"/>
      <c r="D1763" s="189"/>
      <c r="E1763" s="189"/>
      <c r="F1763" s="188"/>
    </row>
    <row r="1764" spans="1:6" s="190" customFormat="1" x14ac:dyDescent="0.25">
      <c r="A1764" s="185"/>
      <c r="B1764" s="189"/>
      <c r="C1764" s="189"/>
      <c r="D1764" s="189"/>
      <c r="E1764" s="189"/>
      <c r="F1764" s="188"/>
    </row>
    <row r="1765" spans="1:6" s="190" customFormat="1" x14ac:dyDescent="0.25">
      <c r="A1765" s="185"/>
      <c r="B1765" s="189"/>
      <c r="C1765" s="189"/>
      <c r="D1765" s="189"/>
      <c r="E1765" s="189"/>
      <c r="F1765" s="188"/>
    </row>
    <row r="1766" spans="1:6" s="190" customFormat="1" x14ac:dyDescent="0.25">
      <c r="A1766" s="185"/>
      <c r="B1766" s="189"/>
      <c r="C1766" s="189"/>
      <c r="D1766" s="189"/>
      <c r="E1766" s="189"/>
      <c r="F1766" s="188"/>
    </row>
    <row r="1767" spans="1:6" s="190" customFormat="1" x14ac:dyDescent="0.25">
      <c r="A1767" s="185"/>
      <c r="B1767" s="189"/>
      <c r="C1767" s="189"/>
      <c r="D1767" s="189"/>
      <c r="E1767" s="189"/>
      <c r="F1767" s="188"/>
    </row>
    <row r="1768" spans="1:6" s="190" customFormat="1" x14ac:dyDescent="0.25">
      <c r="A1768" s="185"/>
      <c r="B1768" s="189"/>
      <c r="C1768" s="189"/>
      <c r="D1768" s="189"/>
      <c r="E1768" s="189"/>
      <c r="F1768" s="188"/>
    </row>
    <row r="1769" spans="1:6" s="190" customFormat="1" x14ac:dyDescent="0.25">
      <c r="A1769" s="185"/>
      <c r="B1769" s="189"/>
      <c r="C1769" s="189"/>
      <c r="D1769" s="189"/>
      <c r="E1769" s="189"/>
      <c r="F1769" s="188"/>
    </row>
    <row r="1770" spans="1:6" s="190" customFormat="1" x14ac:dyDescent="0.25">
      <c r="A1770" s="185"/>
      <c r="B1770" s="189"/>
      <c r="C1770" s="189"/>
      <c r="D1770" s="189"/>
      <c r="E1770" s="189"/>
      <c r="F1770" s="188"/>
    </row>
    <row r="1771" spans="1:6" s="190" customFormat="1" x14ac:dyDescent="0.25">
      <c r="A1771" s="185"/>
      <c r="B1771" s="189"/>
      <c r="C1771" s="189"/>
      <c r="D1771" s="189"/>
      <c r="E1771" s="189"/>
      <c r="F1771" s="188"/>
    </row>
    <row r="1772" spans="1:6" s="190" customFormat="1" x14ac:dyDescent="0.25">
      <c r="A1772" s="185"/>
      <c r="B1772" s="189"/>
      <c r="C1772" s="189"/>
      <c r="D1772" s="189"/>
      <c r="E1772" s="189"/>
      <c r="F1772" s="188"/>
    </row>
    <row r="1773" spans="1:6" s="190" customFormat="1" x14ac:dyDescent="0.25">
      <c r="A1773" s="185"/>
      <c r="B1773" s="189"/>
      <c r="C1773" s="189"/>
      <c r="D1773" s="189"/>
      <c r="E1773" s="189"/>
      <c r="F1773" s="188"/>
    </row>
    <row r="1774" spans="1:6" s="190" customFormat="1" x14ac:dyDescent="0.25">
      <c r="A1774" s="185"/>
      <c r="B1774" s="189"/>
      <c r="C1774" s="189"/>
      <c r="D1774" s="189"/>
      <c r="E1774" s="189"/>
      <c r="F1774" s="188"/>
    </row>
    <row r="1775" spans="1:6" s="190" customFormat="1" x14ac:dyDescent="0.25">
      <c r="A1775" s="185"/>
      <c r="B1775" s="189"/>
      <c r="C1775" s="189"/>
      <c r="D1775" s="189"/>
      <c r="E1775" s="189"/>
      <c r="F1775" s="188"/>
    </row>
    <row r="1776" spans="1:6" s="190" customFormat="1" x14ac:dyDescent="0.25">
      <c r="A1776" s="185"/>
      <c r="B1776" s="189"/>
      <c r="C1776" s="189"/>
      <c r="D1776" s="189"/>
      <c r="E1776" s="189"/>
      <c r="F1776" s="188"/>
    </row>
    <row r="1777" spans="1:6" s="190" customFormat="1" x14ac:dyDescent="0.25">
      <c r="A1777" s="185"/>
      <c r="B1777" s="189"/>
      <c r="C1777" s="189"/>
      <c r="D1777" s="189"/>
      <c r="E1777" s="189"/>
      <c r="F1777" s="188"/>
    </row>
    <row r="1778" spans="1:6" s="190" customFormat="1" x14ac:dyDescent="0.25">
      <c r="A1778" s="185"/>
      <c r="B1778" s="189"/>
      <c r="C1778" s="189"/>
      <c r="D1778" s="189"/>
      <c r="E1778" s="189"/>
      <c r="F1778" s="188"/>
    </row>
    <row r="1779" spans="1:6" s="190" customFormat="1" x14ac:dyDescent="0.25">
      <c r="A1779" s="185"/>
      <c r="B1779" s="189"/>
      <c r="C1779" s="189"/>
      <c r="D1779" s="189"/>
      <c r="E1779" s="189"/>
      <c r="F1779" s="188"/>
    </row>
    <row r="1780" spans="1:6" s="190" customFormat="1" x14ac:dyDescent="0.25">
      <c r="A1780" s="185"/>
      <c r="B1780" s="189"/>
      <c r="C1780" s="189"/>
      <c r="D1780" s="189"/>
      <c r="E1780" s="189"/>
      <c r="F1780" s="188"/>
    </row>
    <row r="1781" spans="1:6" s="190" customFormat="1" x14ac:dyDescent="0.25">
      <c r="A1781" s="185"/>
      <c r="B1781" s="189"/>
      <c r="C1781" s="189"/>
      <c r="D1781" s="189"/>
      <c r="E1781" s="189"/>
      <c r="F1781" s="188"/>
    </row>
    <row r="1782" spans="1:6" s="190" customFormat="1" x14ac:dyDescent="0.25">
      <c r="A1782" s="185"/>
      <c r="B1782" s="189"/>
      <c r="C1782" s="189"/>
      <c r="D1782" s="189"/>
      <c r="E1782" s="189"/>
      <c r="F1782" s="188"/>
    </row>
    <row r="1783" spans="1:6" s="190" customFormat="1" x14ac:dyDescent="0.25">
      <c r="A1783" s="185"/>
      <c r="B1783" s="189"/>
      <c r="C1783" s="189"/>
      <c r="D1783" s="189"/>
      <c r="E1783" s="189"/>
      <c r="F1783" s="188"/>
    </row>
    <row r="1784" spans="1:6" s="190" customFormat="1" x14ac:dyDescent="0.25">
      <c r="A1784" s="185"/>
      <c r="B1784" s="189"/>
      <c r="C1784" s="189"/>
      <c r="D1784" s="189"/>
      <c r="E1784" s="189"/>
      <c r="F1784" s="188"/>
    </row>
    <row r="1785" spans="1:6" s="190" customFormat="1" x14ac:dyDescent="0.25">
      <c r="A1785" s="185"/>
      <c r="B1785" s="189"/>
      <c r="C1785" s="189"/>
      <c r="D1785" s="189"/>
      <c r="E1785" s="189"/>
      <c r="F1785" s="188"/>
    </row>
    <row r="1786" spans="1:6" s="190" customFormat="1" x14ac:dyDescent="0.25">
      <c r="A1786" s="185"/>
      <c r="B1786" s="189"/>
      <c r="C1786" s="189"/>
      <c r="D1786" s="189"/>
      <c r="E1786" s="189"/>
      <c r="F1786" s="188"/>
    </row>
    <row r="1787" spans="1:6" s="190" customFormat="1" x14ac:dyDescent="0.25">
      <c r="A1787" s="185"/>
      <c r="B1787" s="189"/>
      <c r="C1787" s="189"/>
      <c r="D1787" s="189"/>
      <c r="E1787" s="189"/>
      <c r="F1787" s="188"/>
    </row>
    <row r="1788" spans="1:6" s="190" customFormat="1" x14ac:dyDescent="0.25">
      <c r="A1788" s="185"/>
      <c r="B1788" s="189"/>
      <c r="C1788" s="189"/>
      <c r="D1788" s="189"/>
      <c r="E1788" s="189"/>
      <c r="F1788" s="188"/>
    </row>
    <row r="1789" spans="1:6" s="190" customFormat="1" x14ac:dyDescent="0.25">
      <c r="A1789" s="185"/>
      <c r="B1789" s="189"/>
      <c r="C1789" s="189"/>
      <c r="D1789" s="189"/>
      <c r="E1789" s="189"/>
      <c r="F1789" s="188"/>
    </row>
    <row r="1790" spans="1:6" s="190" customFormat="1" x14ac:dyDescent="0.25">
      <c r="A1790" s="185"/>
      <c r="B1790" s="189"/>
      <c r="C1790" s="189"/>
      <c r="D1790" s="189"/>
      <c r="E1790" s="189"/>
      <c r="F1790" s="188"/>
    </row>
    <row r="1791" spans="1:6" s="190" customFormat="1" x14ac:dyDescent="0.25">
      <c r="A1791" s="185"/>
      <c r="B1791" s="189"/>
      <c r="C1791" s="189"/>
      <c r="D1791" s="189"/>
      <c r="E1791" s="189"/>
      <c r="F1791" s="188"/>
    </row>
    <row r="1792" spans="1:6" s="190" customFormat="1" x14ac:dyDescent="0.25">
      <c r="A1792" s="185"/>
      <c r="B1792" s="189"/>
      <c r="C1792" s="189"/>
      <c r="D1792" s="189"/>
      <c r="E1792" s="189"/>
      <c r="F1792" s="188"/>
    </row>
    <row r="1793" spans="1:6" s="190" customFormat="1" x14ac:dyDescent="0.25">
      <c r="A1793" s="185"/>
      <c r="B1793" s="189"/>
      <c r="C1793" s="189"/>
      <c r="D1793" s="189"/>
      <c r="E1793" s="189"/>
      <c r="F1793" s="188"/>
    </row>
    <row r="1794" spans="1:6" s="190" customFormat="1" x14ac:dyDescent="0.25">
      <c r="A1794" s="185"/>
      <c r="B1794" s="189"/>
      <c r="C1794" s="189"/>
      <c r="D1794" s="189"/>
      <c r="E1794" s="189"/>
      <c r="F1794" s="188"/>
    </row>
    <row r="1795" spans="1:6" s="190" customFormat="1" x14ac:dyDescent="0.25">
      <c r="A1795" s="185"/>
      <c r="B1795" s="189"/>
      <c r="C1795" s="189"/>
      <c r="D1795" s="189"/>
      <c r="E1795" s="189"/>
      <c r="F1795" s="188"/>
    </row>
    <row r="1796" spans="1:6" s="190" customFormat="1" x14ac:dyDescent="0.25">
      <c r="A1796" s="185"/>
      <c r="B1796" s="189"/>
      <c r="C1796" s="189"/>
      <c r="D1796" s="189"/>
      <c r="E1796" s="189"/>
      <c r="F1796" s="188"/>
    </row>
    <row r="1797" spans="1:6" s="190" customFormat="1" x14ac:dyDescent="0.25">
      <c r="A1797" s="185"/>
      <c r="B1797" s="189"/>
      <c r="C1797" s="189"/>
      <c r="D1797" s="189"/>
      <c r="E1797" s="189"/>
      <c r="F1797" s="188"/>
    </row>
    <row r="1798" spans="1:6" s="190" customFormat="1" x14ac:dyDescent="0.25">
      <c r="A1798" s="185"/>
      <c r="B1798" s="189"/>
      <c r="C1798" s="189"/>
      <c r="D1798" s="189"/>
      <c r="E1798" s="189"/>
      <c r="F1798" s="188"/>
    </row>
    <row r="1799" spans="1:6" s="190" customFormat="1" x14ac:dyDescent="0.25">
      <c r="A1799" s="185"/>
      <c r="B1799" s="189"/>
      <c r="C1799" s="189"/>
      <c r="D1799" s="189"/>
      <c r="E1799" s="189"/>
      <c r="F1799" s="188"/>
    </row>
    <row r="1800" spans="1:6" s="190" customFormat="1" x14ac:dyDescent="0.25">
      <c r="A1800" s="185"/>
      <c r="B1800" s="189"/>
      <c r="C1800" s="189"/>
      <c r="D1800" s="189"/>
      <c r="E1800" s="189"/>
      <c r="F1800" s="188"/>
    </row>
    <row r="1801" spans="1:6" s="190" customFormat="1" x14ac:dyDescent="0.25">
      <c r="A1801" s="185"/>
      <c r="B1801" s="189"/>
      <c r="C1801" s="189"/>
      <c r="D1801" s="189"/>
      <c r="E1801" s="189"/>
      <c r="F1801" s="188"/>
    </row>
    <row r="1802" spans="1:6" s="190" customFormat="1" x14ac:dyDescent="0.25">
      <c r="A1802" s="185"/>
      <c r="B1802" s="189"/>
      <c r="C1802" s="189"/>
      <c r="D1802" s="189"/>
      <c r="E1802" s="189"/>
      <c r="F1802" s="188"/>
    </row>
    <row r="1803" spans="1:6" s="190" customFormat="1" x14ac:dyDescent="0.25">
      <c r="A1803" s="185"/>
      <c r="B1803" s="189"/>
      <c r="C1803" s="189"/>
      <c r="D1803" s="189"/>
      <c r="E1803" s="189"/>
      <c r="F1803" s="188"/>
    </row>
    <row r="1804" spans="1:6" s="190" customFormat="1" x14ac:dyDescent="0.25">
      <c r="A1804" s="185"/>
      <c r="B1804" s="189"/>
      <c r="C1804" s="189"/>
      <c r="D1804" s="189"/>
      <c r="E1804" s="189"/>
      <c r="F1804" s="188"/>
    </row>
    <row r="1805" spans="1:6" s="190" customFormat="1" x14ac:dyDescent="0.25">
      <c r="A1805" s="185"/>
      <c r="B1805" s="189"/>
      <c r="C1805" s="189"/>
      <c r="D1805" s="189"/>
      <c r="E1805" s="189"/>
      <c r="F1805" s="188"/>
    </row>
    <row r="1806" spans="1:6" s="190" customFormat="1" x14ac:dyDescent="0.25">
      <c r="A1806" s="185"/>
      <c r="B1806" s="189"/>
      <c r="C1806" s="189"/>
      <c r="D1806" s="189"/>
      <c r="E1806" s="189"/>
      <c r="F1806" s="188"/>
    </row>
    <row r="1807" spans="1:6" s="190" customFormat="1" x14ac:dyDescent="0.25">
      <c r="A1807" s="185"/>
      <c r="B1807" s="189"/>
      <c r="C1807" s="189"/>
      <c r="D1807" s="189"/>
      <c r="E1807" s="189"/>
      <c r="F1807" s="188"/>
    </row>
    <row r="1808" spans="1:6" s="190" customFormat="1" x14ac:dyDescent="0.25">
      <c r="A1808" s="185"/>
      <c r="B1808" s="189"/>
      <c r="C1808" s="189"/>
      <c r="D1808" s="189"/>
      <c r="E1808" s="189"/>
      <c r="F1808" s="188"/>
    </row>
    <row r="1809" spans="1:6" s="190" customFormat="1" x14ac:dyDescent="0.25">
      <c r="A1809" s="185"/>
      <c r="B1809" s="189"/>
      <c r="C1809" s="189"/>
      <c r="D1809" s="189"/>
      <c r="E1809" s="189"/>
      <c r="F1809" s="188"/>
    </row>
    <row r="1810" spans="1:6" s="190" customFormat="1" x14ac:dyDescent="0.25">
      <c r="A1810" s="185"/>
      <c r="B1810" s="189"/>
      <c r="C1810" s="189"/>
      <c r="D1810" s="189"/>
      <c r="E1810" s="189"/>
      <c r="F1810" s="188"/>
    </row>
    <row r="1811" spans="1:6" s="190" customFormat="1" x14ac:dyDescent="0.25">
      <c r="A1811" s="185"/>
      <c r="B1811" s="189"/>
      <c r="C1811" s="189"/>
      <c r="D1811" s="189"/>
      <c r="E1811" s="189"/>
      <c r="F1811" s="188"/>
    </row>
    <row r="1812" spans="1:6" s="190" customFormat="1" x14ac:dyDescent="0.25">
      <c r="A1812" s="185"/>
      <c r="B1812" s="189"/>
      <c r="C1812" s="189"/>
      <c r="D1812" s="189"/>
      <c r="E1812" s="189"/>
      <c r="F1812" s="188"/>
    </row>
    <row r="1813" spans="1:6" s="190" customFormat="1" x14ac:dyDescent="0.25">
      <c r="A1813" s="185"/>
      <c r="B1813" s="189"/>
      <c r="C1813" s="189"/>
      <c r="D1813" s="189"/>
      <c r="E1813" s="189"/>
      <c r="F1813" s="188"/>
    </row>
    <row r="1814" spans="1:6" s="190" customFormat="1" x14ac:dyDescent="0.25">
      <c r="A1814" s="185"/>
      <c r="B1814" s="189"/>
      <c r="C1814" s="189"/>
      <c r="D1814" s="189"/>
      <c r="E1814" s="189"/>
      <c r="F1814" s="188"/>
    </row>
    <row r="1815" spans="1:6" s="190" customFormat="1" x14ac:dyDescent="0.25">
      <c r="A1815" s="185"/>
      <c r="B1815" s="189"/>
      <c r="C1815" s="189"/>
      <c r="D1815" s="189"/>
      <c r="E1815" s="189"/>
      <c r="F1815" s="188"/>
    </row>
    <row r="1816" spans="1:6" s="190" customFormat="1" x14ac:dyDescent="0.25">
      <c r="A1816" s="185"/>
      <c r="B1816" s="189"/>
      <c r="C1816" s="189"/>
      <c r="D1816" s="189"/>
      <c r="E1816" s="189"/>
      <c r="F1816" s="188"/>
    </row>
    <row r="1817" spans="1:6" s="190" customFormat="1" x14ac:dyDescent="0.25">
      <c r="A1817" s="185"/>
      <c r="B1817" s="189"/>
      <c r="C1817" s="189"/>
      <c r="D1817" s="189"/>
      <c r="E1817" s="189"/>
      <c r="F1817" s="188"/>
    </row>
    <row r="1818" spans="1:6" s="190" customFormat="1" x14ac:dyDescent="0.25">
      <c r="A1818" s="185"/>
      <c r="B1818" s="189"/>
      <c r="C1818" s="189"/>
      <c r="D1818" s="189"/>
      <c r="E1818" s="189"/>
      <c r="F1818" s="188"/>
    </row>
    <row r="1819" spans="1:6" s="190" customFormat="1" x14ac:dyDescent="0.25">
      <c r="A1819" s="185"/>
      <c r="B1819" s="189"/>
      <c r="C1819" s="189"/>
      <c r="D1819" s="189"/>
      <c r="E1819" s="189"/>
      <c r="F1819" s="188"/>
    </row>
    <row r="1820" spans="1:6" s="190" customFormat="1" x14ac:dyDescent="0.25">
      <c r="A1820" s="185"/>
      <c r="B1820" s="189"/>
      <c r="C1820" s="189"/>
      <c r="D1820" s="189"/>
      <c r="E1820" s="189"/>
      <c r="F1820" s="188"/>
    </row>
    <row r="1821" spans="1:6" s="190" customFormat="1" x14ac:dyDescent="0.25">
      <c r="A1821" s="185"/>
      <c r="B1821" s="189"/>
      <c r="C1821" s="189"/>
      <c r="D1821" s="189"/>
      <c r="E1821" s="189"/>
      <c r="F1821" s="188"/>
    </row>
    <row r="1822" spans="1:6" s="190" customFormat="1" x14ac:dyDescent="0.25">
      <c r="A1822" s="185"/>
      <c r="B1822" s="189"/>
      <c r="C1822" s="189"/>
      <c r="D1822" s="189"/>
      <c r="E1822" s="189"/>
      <c r="F1822" s="188"/>
    </row>
    <row r="1823" spans="1:6" s="190" customFormat="1" x14ac:dyDescent="0.25">
      <c r="A1823" s="185"/>
      <c r="B1823" s="189"/>
      <c r="C1823" s="189"/>
      <c r="D1823" s="189"/>
      <c r="E1823" s="189"/>
      <c r="F1823" s="188"/>
    </row>
    <row r="1824" spans="1:6" s="190" customFormat="1" x14ac:dyDescent="0.25">
      <c r="A1824" s="185"/>
      <c r="B1824" s="189"/>
      <c r="C1824" s="189"/>
      <c r="D1824" s="189"/>
      <c r="E1824" s="189"/>
      <c r="F1824" s="188"/>
    </row>
    <row r="1825" spans="1:6" s="190" customFormat="1" x14ac:dyDescent="0.25">
      <c r="A1825" s="185"/>
      <c r="B1825" s="189"/>
      <c r="C1825" s="189"/>
      <c r="D1825" s="189"/>
      <c r="E1825" s="189"/>
      <c r="F1825" s="188"/>
    </row>
    <row r="1826" spans="1:6" s="190" customFormat="1" x14ac:dyDescent="0.25">
      <c r="A1826" s="185"/>
      <c r="B1826" s="189"/>
      <c r="C1826" s="189"/>
      <c r="D1826" s="189"/>
      <c r="E1826" s="189"/>
      <c r="F1826" s="188"/>
    </row>
    <row r="1827" spans="1:6" s="190" customFormat="1" x14ac:dyDescent="0.25">
      <c r="A1827" s="185"/>
      <c r="B1827" s="189"/>
      <c r="C1827" s="189"/>
      <c r="D1827" s="189"/>
      <c r="E1827" s="189"/>
      <c r="F1827" s="188"/>
    </row>
    <row r="1828" spans="1:6" s="190" customFormat="1" x14ac:dyDescent="0.25">
      <c r="A1828" s="185"/>
      <c r="B1828" s="189"/>
      <c r="C1828" s="189"/>
      <c r="D1828" s="189"/>
      <c r="E1828" s="189"/>
      <c r="F1828" s="188"/>
    </row>
    <row r="1829" spans="1:6" s="190" customFormat="1" x14ac:dyDescent="0.25">
      <c r="A1829" s="185"/>
      <c r="B1829" s="189"/>
      <c r="C1829" s="189"/>
      <c r="D1829" s="189"/>
      <c r="E1829" s="189"/>
      <c r="F1829" s="188"/>
    </row>
    <row r="1830" spans="1:6" s="190" customFormat="1" x14ac:dyDescent="0.25">
      <c r="A1830" s="185"/>
      <c r="B1830" s="189"/>
      <c r="C1830" s="189"/>
      <c r="D1830" s="189"/>
      <c r="E1830" s="189"/>
      <c r="F1830" s="188"/>
    </row>
    <row r="1831" spans="1:6" s="190" customFormat="1" x14ac:dyDescent="0.25">
      <c r="A1831" s="185"/>
      <c r="B1831" s="189"/>
      <c r="C1831" s="189"/>
      <c r="D1831" s="189"/>
      <c r="E1831" s="189"/>
      <c r="F1831" s="188"/>
    </row>
    <row r="1832" spans="1:6" s="190" customFormat="1" x14ac:dyDescent="0.25">
      <c r="A1832" s="185"/>
      <c r="B1832" s="189"/>
      <c r="C1832" s="189"/>
      <c r="D1832" s="189"/>
      <c r="E1832" s="189"/>
      <c r="F1832" s="188"/>
    </row>
    <row r="1833" spans="1:6" s="190" customFormat="1" x14ac:dyDescent="0.25">
      <c r="A1833" s="185"/>
      <c r="B1833" s="189"/>
      <c r="C1833" s="189"/>
      <c r="D1833" s="189"/>
      <c r="E1833" s="189"/>
      <c r="F1833" s="188"/>
    </row>
    <row r="1834" spans="1:6" s="190" customFormat="1" x14ac:dyDescent="0.25">
      <c r="A1834" s="185"/>
      <c r="B1834" s="189"/>
      <c r="C1834" s="189"/>
      <c r="D1834" s="189"/>
      <c r="E1834" s="189"/>
      <c r="F1834" s="188"/>
    </row>
    <row r="1835" spans="1:6" s="190" customFormat="1" x14ac:dyDescent="0.25">
      <c r="A1835" s="185"/>
      <c r="B1835" s="189"/>
      <c r="C1835" s="189"/>
      <c r="D1835" s="189"/>
      <c r="E1835" s="189"/>
      <c r="F1835" s="188"/>
    </row>
    <row r="1836" spans="1:6" s="190" customFormat="1" x14ac:dyDescent="0.25">
      <c r="A1836" s="185"/>
      <c r="B1836" s="189"/>
      <c r="C1836" s="189"/>
      <c r="D1836" s="189"/>
      <c r="E1836" s="189"/>
      <c r="F1836" s="188"/>
    </row>
    <row r="1837" spans="1:6" s="190" customFormat="1" x14ac:dyDescent="0.25">
      <c r="A1837" s="185"/>
      <c r="B1837" s="189"/>
      <c r="C1837" s="189"/>
      <c r="D1837" s="189"/>
      <c r="E1837" s="189"/>
      <c r="F1837" s="188"/>
    </row>
    <row r="1838" spans="1:6" s="190" customFormat="1" x14ac:dyDescent="0.25">
      <c r="A1838" s="185"/>
      <c r="B1838" s="189"/>
      <c r="C1838" s="189"/>
      <c r="D1838" s="189"/>
      <c r="E1838" s="189"/>
      <c r="F1838" s="188"/>
    </row>
    <row r="1839" spans="1:6" s="190" customFormat="1" x14ac:dyDescent="0.25">
      <c r="A1839" s="185"/>
      <c r="B1839" s="189"/>
      <c r="C1839" s="189"/>
      <c r="D1839" s="189"/>
      <c r="E1839" s="189"/>
      <c r="F1839" s="188"/>
    </row>
    <row r="1840" spans="1:6" s="190" customFormat="1" x14ac:dyDescent="0.25">
      <c r="A1840" s="185"/>
      <c r="B1840" s="189"/>
      <c r="C1840" s="189"/>
      <c r="D1840" s="189"/>
      <c r="E1840" s="189"/>
      <c r="F1840" s="188"/>
    </row>
    <row r="1841" spans="1:6" s="190" customFormat="1" x14ac:dyDescent="0.25">
      <c r="A1841" s="185"/>
      <c r="B1841" s="189"/>
      <c r="C1841" s="189"/>
      <c r="D1841" s="189"/>
      <c r="E1841" s="189"/>
      <c r="F1841" s="188"/>
    </row>
    <row r="1842" spans="1:6" s="190" customFormat="1" x14ac:dyDescent="0.25">
      <c r="A1842" s="185"/>
      <c r="B1842" s="189"/>
      <c r="C1842" s="189"/>
      <c r="D1842" s="189"/>
      <c r="E1842" s="189"/>
      <c r="F1842" s="188"/>
    </row>
    <row r="1843" spans="1:6" s="190" customFormat="1" x14ac:dyDescent="0.25">
      <c r="A1843" s="185"/>
      <c r="B1843" s="189"/>
      <c r="C1843" s="189"/>
      <c r="D1843" s="189"/>
      <c r="E1843" s="189"/>
      <c r="F1843" s="188"/>
    </row>
    <row r="1844" spans="1:6" s="190" customFormat="1" x14ac:dyDescent="0.25">
      <c r="A1844" s="185"/>
      <c r="B1844" s="189"/>
      <c r="C1844" s="189"/>
      <c r="D1844" s="189"/>
      <c r="E1844" s="189"/>
      <c r="F1844" s="188"/>
    </row>
    <row r="1845" spans="1:6" s="190" customFormat="1" x14ac:dyDescent="0.25">
      <c r="A1845" s="185"/>
      <c r="B1845" s="189"/>
      <c r="C1845" s="189"/>
      <c r="D1845" s="189"/>
      <c r="E1845" s="189"/>
      <c r="F1845" s="188"/>
    </row>
    <row r="1846" spans="1:6" s="190" customFormat="1" x14ac:dyDescent="0.25">
      <c r="A1846" s="185"/>
      <c r="B1846" s="189"/>
      <c r="C1846" s="189"/>
      <c r="D1846" s="189"/>
      <c r="E1846" s="189"/>
      <c r="F1846" s="188"/>
    </row>
    <row r="1847" spans="1:6" s="190" customFormat="1" x14ac:dyDescent="0.25">
      <c r="A1847" s="185"/>
      <c r="B1847" s="189"/>
      <c r="C1847" s="189"/>
      <c r="D1847" s="189"/>
      <c r="E1847" s="189"/>
      <c r="F1847" s="188"/>
    </row>
    <row r="1848" spans="1:6" s="190" customFormat="1" x14ac:dyDescent="0.25">
      <c r="A1848" s="185"/>
      <c r="B1848" s="189"/>
      <c r="C1848" s="189"/>
      <c r="D1848" s="189"/>
      <c r="E1848" s="189"/>
      <c r="F1848" s="188"/>
    </row>
    <row r="1849" spans="1:6" s="190" customFormat="1" x14ac:dyDescent="0.25">
      <c r="A1849" s="185"/>
      <c r="B1849" s="189"/>
      <c r="C1849" s="189"/>
      <c r="D1849" s="189"/>
      <c r="E1849" s="189"/>
      <c r="F1849" s="188"/>
    </row>
    <row r="1850" spans="1:6" s="190" customFormat="1" x14ac:dyDescent="0.25">
      <c r="A1850" s="185"/>
      <c r="B1850" s="189"/>
      <c r="C1850" s="189"/>
      <c r="D1850" s="189"/>
      <c r="E1850" s="189"/>
      <c r="F1850" s="188"/>
    </row>
    <row r="1851" spans="1:6" s="190" customFormat="1" x14ac:dyDescent="0.25">
      <c r="A1851" s="185"/>
      <c r="B1851" s="189"/>
      <c r="C1851" s="189"/>
      <c r="D1851" s="189"/>
      <c r="E1851" s="189"/>
      <c r="F1851" s="188"/>
    </row>
    <row r="1852" spans="1:6" s="190" customFormat="1" x14ac:dyDescent="0.25">
      <c r="A1852" s="185"/>
      <c r="B1852" s="189"/>
      <c r="C1852" s="189"/>
      <c r="D1852" s="189"/>
      <c r="E1852" s="189"/>
      <c r="F1852" s="188"/>
    </row>
    <row r="1853" spans="1:6" s="190" customFormat="1" x14ac:dyDescent="0.25">
      <c r="A1853" s="185"/>
      <c r="B1853" s="189"/>
      <c r="C1853" s="189"/>
      <c r="D1853" s="189"/>
      <c r="E1853" s="189"/>
      <c r="F1853" s="188"/>
    </row>
    <row r="1854" spans="1:6" s="190" customFormat="1" x14ac:dyDescent="0.25">
      <c r="A1854" s="185"/>
      <c r="B1854" s="189"/>
      <c r="C1854" s="189"/>
      <c r="D1854" s="189"/>
      <c r="E1854" s="189"/>
      <c r="F1854" s="188"/>
    </row>
    <row r="1855" spans="1:6" s="190" customFormat="1" x14ac:dyDescent="0.25">
      <c r="A1855" s="185"/>
      <c r="B1855" s="189"/>
      <c r="C1855" s="189"/>
      <c r="D1855" s="189"/>
      <c r="E1855" s="189"/>
      <c r="F1855" s="188"/>
    </row>
    <row r="1856" spans="1:6" s="190" customFormat="1" x14ac:dyDescent="0.25">
      <c r="A1856" s="185"/>
      <c r="B1856" s="189"/>
      <c r="C1856" s="189"/>
      <c r="D1856" s="189"/>
      <c r="E1856" s="189"/>
      <c r="F1856" s="188"/>
    </row>
    <row r="1857" spans="1:6" s="190" customFormat="1" x14ac:dyDescent="0.25">
      <c r="A1857" s="185"/>
      <c r="B1857" s="189"/>
      <c r="C1857" s="189"/>
      <c r="D1857" s="189"/>
      <c r="E1857" s="189"/>
      <c r="F1857" s="188"/>
    </row>
    <row r="1858" spans="1:6" s="190" customFormat="1" x14ac:dyDescent="0.25">
      <c r="A1858" s="185"/>
      <c r="B1858" s="189"/>
      <c r="C1858" s="189"/>
      <c r="D1858" s="189"/>
      <c r="E1858" s="189"/>
      <c r="F1858" s="188"/>
    </row>
    <row r="1859" spans="1:6" s="190" customFormat="1" x14ac:dyDescent="0.25">
      <c r="A1859" s="185"/>
      <c r="B1859" s="189"/>
      <c r="C1859" s="189"/>
      <c r="D1859" s="189"/>
      <c r="E1859" s="189"/>
      <c r="F1859" s="188"/>
    </row>
    <row r="1860" spans="1:6" s="190" customFormat="1" x14ac:dyDescent="0.25">
      <c r="A1860" s="185"/>
      <c r="B1860" s="189"/>
      <c r="C1860" s="189"/>
      <c r="D1860" s="189"/>
      <c r="E1860" s="189"/>
      <c r="F1860" s="188"/>
    </row>
    <row r="1861" spans="1:6" s="190" customFormat="1" x14ac:dyDescent="0.25">
      <c r="A1861" s="185"/>
      <c r="B1861" s="189"/>
      <c r="C1861" s="189"/>
      <c r="D1861" s="189"/>
      <c r="E1861" s="189"/>
      <c r="F1861" s="188"/>
    </row>
    <row r="1862" spans="1:6" s="190" customFormat="1" x14ac:dyDescent="0.25">
      <c r="A1862" s="185"/>
      <c r="B1862" s="189"/>
      <c r="C1862" s="189"/>
      <c r="D1862" s="189"/>
      <c r="E1862" s="189"/>
      <c r="F1862" s="188"/>
    </row>
    <row r="1863" spans="1:6" s="190" customFormat="1" x14ac:dyDescent="0.25">
      <c r="A1863" s="185"/>
      <c r="B1863" s="189"/>
      <c r="C1863" s="189"/>
      <c r="D1863" s="189"/>
      <c r="E1863" s="189"/>
      <c r="F1863" s="188"/>
    </row>
    <row r="1864" spans="1:6" s="190" customFormat="1" x14ac:dyDescent="0.25">
      <c r="A1864" s="185"/>
      <c r="B1864" s="189"/>
      <c r="C1864" s="189"/>
      <c r="D1864" s="189"/>
      <c r="E1864" s="189"/>
      <c r="F1864" s="188"/>
    </row>
    <row r="1865" spans="1:6" s="190" customFormat="1" x14ac:dyDescent="0.25">
      <c r="A1865" s="185"/>
      <c r="B1865" s="189"/>
      <c r="C1865" s="189"/>
      <c r="D1865" s="189"/>
      <c r="E1865" s="189"/>
      <c r="F1865" s="188"/>
    </row>
    <row r="1866" spans="1:6" s="190" customFormat="1" x14ac:dyDescent="0.25">
      <c r="A1866" s="185"/>
      <c r="B1866" s="189"/>
      <c r="C1866" s="189"/>
      <c r="D1866" s="189"/>
      <c r="E1866" s="189"/>
      <c r="F1866" s="188"/>
    </row>
    <row r="1867" spans="1:6" s="190" customFormat="1" x14ac:dyDescent="0.25">
      <c r="A1867" s="185"/>
      <c r="B1867" s="189"/>
      <c r="C1867" s="189"/>
      <c r="D1867" s="189"/>
      <c r="E1867" s="189"/>
      <c r="F1867" s="188"/>
    </row>
    <row r="1868" spans="1:6" s="190" customFormat="1" x14ac:dyDescent="0.25">
      <c r="A1868" s="185"/>
      <c r="B1868" s="189"/>
      <c r="C1868" s="189"/>
      <c r="D1868" s="189"/>
      <c r="E1868" s="189"/>
      <c r="F1868" s="188"/>
    </row>
    <row r="1869" spans="1:6" s="190" customFormat="1" x14ac:dyDescent="0.25">
      <c r="A1869" s="185"/>
      <c r="B1869" s="189"/>
      <c r="C1869" s="189"/>
      <c r="D1869" s="189"/>
      <c r="E1869" s="189"/>
      <c r="F1869" s="188"/>
    </row>
    <row r="1870" spans="1:6" s="190" customFormat="1" x14ac:dyDescent="0.25">
      <c r="A1870" s="185"/>
      <c r="B1870" s="189"/>
      <c r="C1870" s="189"/>
      <c r="D1870" s="189"/>
      <c r="E1870" s="189"/>
      <c r="F1870" s="188"/>
    </row>
    <row r="1871" spans="1:6" s="190" customFormat="1" x14ac:dyDescent="0.25">
      <c r="A1871" s="185"/>
      <c r="B1871" s="189"/>
      <c r="C1871" s="189"/>
      <c r="D1871" s="189"/>
      <c r="E1871" s="189"/>
      <c r="F1871" s="188"/>
    </row>
    <row r="1872" spans="1:6" s="190" customFormat="1" x14ac:dyDescent="0.25">
      <c r="A1872" s="185"/>
      <c r="B1872" s="189"/>
      <c r="C1872" s="189"/>
      <c r="D1872" s="189"/>
      <c r="E1872" s="189"/>
      <c r="F1872" s="188"/>
    </row>
    <row r="1873" spans="1:6" s="190" customFormat="1" x14ac:dyDescent="0.25">
      <c r="A1873" s="185"/>
      <c r="B1873" s="189"/>
      <c r="C1873" s="189"/>
      <c r="D1873" s="189"/>
      <c r="E1873" s="189"/>
      <c r="F1873" s="188"/>
    </row>
    <row r="1874" spans="1:6" s="190" customFormat="1" x14ac:dyDescent="0.25">
      <c r="A1874" s="185"/>
      <c r="B1874" s="189"/>
      <c r="C1874" s="189"/>
      <c r="D1874" s="189"/>
      <c r="E1874" s="189"/>
      <c r="F1874" s="188"/>
    </row>
    <row r="1875" spans="1:6" s="190" customFormat="1" x14ac:dyDescent="0.25">
      <c r="A1875" s="185"/>
      <c r="B1875" s="189"/>
      <c r="C1875" s="189"/>
      <c r="D1875" s="189"/>
      <c r="E1875" s="189"/>
      <c r="F1875" s="188"/>
    </row>
    <row r="1876" spans="1:6" s="190" customFormat="1" x14ac:dyDescent="0.25">
      <c r="A1876" s="185"/>
      <c r="B1876" s="189"/>
      <c r="C1876" s="189"/>
      <c r="D1876" s="189"/>
      <c r="E1876" s="189"/>
      <c r="F1876" s="188"/>
    </row>
    <row r="1877" spans="1:6" s="190" customFormat="1" x14ac:dyDescent="0.25">
      <c r="A1877" s="185"/>
      <c r="B1877" s="189"/>
      <c r="C1877" s="189"/>
      <c r="D1877" s="189"/>
      <c r="E1877" s="189"/>
      <c r="F1877" s="188"/>
    </row>
    <row r="1878" spans="1:6" s="190" customFormat="1" x14ac:dyDescent="0.25">
      <c r="A1878" s="185"/>
      <c r="B1878" s="189"/>
      <c r="C1878" s="189"/>
      <c r="D1878" s="189"/>
      <c r="E1878" s="189"/>
      <c r="F1878" s="188"/>
    </row>
    <row r="1879" spans="1:6" s="190" customFormat="1" x14ac:dyDescent="0.25">
      <c r="A1879" s="185"/>
      <c r="B1879" s="189"/>
      <c r="C1879" s="189"/>
      <c r="D1879" s="189"/>
      <c r="E1879" s="189"/>
      <c r="F1879" s="188"/>
    </row>
    <row r="1880" spans="1:6" s="190" customFormat="1" x14ac:dyDescent="0.25">
      <c r="A1880" s="185"/>
      <c r="B1880" s="189"/>
      <c r="C1880" s="189"/>
      <c r="D1880" s="189"/>
      <c r="E1880" s="189"/>
      <c r="F1880" s="188"/>
    </row>
    <row r="1881" spans="1:6" s="190" customFormat="1" x14ac:dyDescent="0.25">
      <c r="A1881" s="185"/>
      <c r="B1881" s="189"/>
      <c r="C1881" s="189"/>
      <c r="D1881" s="189"/>
      <c r="E1881" s="189"/>
      <c r="F1881" s="188"/>
    </row>
    <row r="1882" spans="1:6" s="190" customFormat="1" x14ac:dyDescent="0.25">
      <c r="A1882" s="185"/>
      <c r="B1882" s="189"/>
      <c r="C1882" s="189"/>
      <c r="D1882" s="189"/>
      <c r="E1882" s="189"/>
      <c r="F1882" s="188"/>
    </row>
    <row r="1883" spans="1:6" s="190" customFormat="1" x14ac:dyDescent="0.25">
      <c r="A1883" s="185"/>
      <c r="B1883" s="189"/>
      <c r="C1883" s="189"/>
      <c r="D1883" s="189"/>
      <c r="E1883" s="189"/>
      <c r="F1883" s="188"/>
    </row>
    <row r="1884" spans="1:6" s="190" customFormat="1" x14ac:dyDescent="0.25">
      <c r="A1884" s="185"/>
      <c r="B1884" s="189"/>
      <c r="C1884" s="189"/>
      <c r="D1884" s="189"/>
      <c r="E1884" s="189"/>
      <c r="F1884" s="188"/>
    </row>
    <row r="1885" spans="1:6" s="190" customFormat="1" x14ac:dyDescent="0.25">
      <c r="A1885" s="185"/>
      <c r="B1885" s="189"/>
      <c r="C1885" s="189"/>
      <c r="D1885" s="189"/>
      <c r="E1885" s="189"/>
      <c r="F1885" s="188"/>
    </row>
    <row r="1886" spans="1:6" s="190" customFormat="1" x14ac:dyDescent="0.25">
      <c r="A1886" s="185"/>
      <c r="B1886" s="189"/>
      <c r="C1886" s="189"/>
      <c r="D1886" s="189"/>
      <c r="E1886" s="189"/>
      <c r="F1886" s="188"/>
    </row>
    <row r="1887" spans="1:6" s="190" customFormat="1" x14ac:dyDescent="0.25">
      <c r="A1887" s="185"/>
      <c r="B1887" s="189"/>
      <c r="C1887" s="189"/>
      <c r="D1887" s="189"/>
      <c r="E1887" s="189"/>
      <c r="F1887" s="188"/>
    </row>
    <row r="1888" spans="1:6" s="190" customFormat="1" x14ac:dyDescent="0.25">
      <c r="A1888" s="185"/>
      <c r="B1888" s="189"/>
      <c r="C1888" s="189"/>
      <c r="D1888" s="189"/>
      <c r="E1888" s="189"/>
      <c r="F1888" s="188"/>
    </row>
    <row r="1889" spans="1:6" s="190" customFormat="1" x14ac:dyDescent="0.25">
      <c r="A1889" s="185"/>
      <c r="B1889" s="189"/>
      <c r="C1889" s="189"/>
      <c r="D1889" s="189"/>
      <c r="E1889" s="189"/>
      <c r="F1889" s="188"/>
    </row>
    <row r="1890" spans="1:6" s="190" customFormat="1" x14ac:dyDescent="0.25">
      <c r="A1890" s="185"/>
      <c r="B1890" s="189"/>
      <c r="C1890" s="189"/>
      <c r="D1890" s="189"/>
      <c r="E1890" s="189"/>
      <c r="F1890" s="188"/>
    </row>
    <row r="1891" spans="1:6" s="190" customFormat="1" x14ac:dyDescent="0.25">
      <c r="A1891" s="185"/>
      <c r="B1891" s="189"/>
      <c r="C1891" s="189"/>
      <c r="D1891" s="189"/>
      <c r="E1891" s="189"/>
      <c r="F1891" s="188"/>
    </row>
    <row r="1892" spans="1:6" s="190" customFormat="1" x14ac:dyDescent="0.25">
      <c r="A1892" s="185"/>
      <c r="B1892" s="189"/>
      <c r="C1892" s="189"/>
      <c r="D1892" s="189"/>
      <c r="E1892" s="189"/>
      <c r="F1892" s="188"/>
    </row>
    <row r="1893" spans="1:6" s="190" customFormat="1" x14ac:dyDescent="0.25">
      <c r="A1893" s="185"/>
      <c r="B1893" s="189"/>
      <c r="C1893" s="189"/>
      <c r="D1893" s="189"/>
      <c r="E1893" s="189"/>
      <c r="F1893" s="188"/>
    </row>
    <row r="1894" spans="1:6" s="190" customFormat="1" x14ac:dyDescent="0.25">
      <c r="A1894" s="185"/>
      <c r="B1894" s="189"/>
      <c r="C1894" s="189"/>
      <c r="D1894" s="189"/>
      <c r="E1894" s="189"/>
      <c r="F1894" s="188"/>
    </row>
    <row r="1895" spans="1:6" s="190" customFormat="1" x14ac:dyDescent="0.25">
      <c r="A1895" s="185"/>
      <c r="B1895" s="189"/>
      <c r="C1895" s="189"/>
      <c r="D1895" s="189"/>
      <c r="E1895" s="189"/>
      <c r="F1895" s="188"/>
    </row>
    <row r="1896" spans="1:6" s="190" customFormat="1" x14ac:dyDescent="0.25">
      <c r="A1896" s="185"/>
      <c r="B1896" s="189"/>
      <c r="C1896" s="189"/>
      <c r="D1896" s="189"/>
      <c r="E1896" s="189"/>
      <c r="F1896" s="188"/>
    </row>
    <row r="1897" spans="1:6" s="190" customFormat="1" x14ac:dyDescent="0.25">
      <c r="A1897" s="185"/>
      <c r="B1897" s="189"/>
      <c r="C1897" s="189"/>
      <c r="D1897" s="189"/>
      <c r="E1897" s="189"/>
      <c r="F1897" s="188"/>
    </row>
    <row r="1898" spans="1:6" s="190" customFormat="1" x14ac:dyDescent="0.25">
      <c r="A1898" s="185"/>
      <c r="B1898" s="189"/>
      <c r="C1898" s="189"/>
      <c r="D1898" s="189"/>
      <c r="E1898" s="189"/>
      <c r="F1898" s="188"/>
    </row>
    <row r="1899" spans="1:6" s="190" customFormat="1" x14ac:dyDescent="0.25">
      <c r="A1899" s="185"/>
      <c r="B1899" s="189"/>
      <c r="C1899" s="189"/>
      <c r="D1899" s="189"/>
      <c r="E1899" s="189"/>
      <c r="F1899" s="188"/>
    </row>
    <row r="1900" spans="1:6" s="190" customFormat="1" x14ac:dyDescent="0.25">
      <c r="A1900" s="185"/>
      <c r="B1900" s="189"/>
      <c r="C1900" s="189"/>
      <c r="D1900" s="189"/>
      <c r="E1900" s="189"/>
      <c r="F1900" s="188"/>
    </row>
    <row r="1901" spans="1:6" s="190" customFormat="1" x14ac:dyDescent="0.25">
      <c r="A1901" s="185"/>
      <c r="B1901" s="189"/>
      <c r="C1901" s="189"/>
      <c r="D1901" s="189"/>
      <c r="E1901" s="189"/>
      <c r="F1901" s="188"/>
    </row>
    <row r="1902" spans="1:6" s="190" customFormat="1" x14ac:dyDescent="0.25">
      <c r="A1902" s="185"/>
      <c r="B1902" s="189"/>
      <c r="C1902" s="189"/>
      <c r="D1902" s="189"/>
      <c r="E1902" s="189"/>
      <c r="F1902" s="188"/>
    </row>
    <row r="1903" spans="1:6" s="190" customFormat="1" x14ac:dyDescent="0.25">
      <c r="A1903" s="185"/>
      <c r="B1903" s="189"/>
      <c r="C1903" s="189"/>
      <c r="D1903" s="189"/>
      <c r="E1903" s="189"/>
      <c r="F1903" s="188"/>
    </row>
    <row r="1904" spans="1:6" s="190" customFormat="1" x14ac:dyDescent="0.25">
      <c r="A1904" s="185"/>
      <c r="B1904" s="189"/>
      <c r="C1904" s="189"/>
      <c r="D1904" s="189"/>
      <c r="E1904" s="189"/>
      <c r="F1904" s="188"/>
    </row>
    <row r="1905" spans="1:6" s="190" customFormat="1" x14ac:dyDescent="0.25">
      <c r="A1905" s="185"/>
      <c r="B1905" s="189"/>
      <c r="C1905" s="189"/>
      <c r="D1905" s="189"/>
      <c r="E1905" s="189"/>
      <c r="F1905" s="188"/>
    </row>
    <row r="1906" spans="1:6" s="190" customFormat="1" x14ac:dyDescent="0.25">
      <c r="A1906" s="185"/>
      <c r="B1906" s="189"/>
      <c r="C1906" s="189"/>
      <c r="D1906" s="189"/>
      <c r="E1906" s="189"/>
      <c r="F1906" s="188"/>
    </row>
    <row r="1907" spans="1:6" s="190" customFormat="1" x14ac:dyDescent="0.25">
      <c r="A1907" s="185"/>
      <c r="B1907" s="189"/>
      <c r="C1907" s="189"/>
      <c r="D1907" s="189"/>
      <c r="E1907" s="189"/>
      <c r="F1907" s="188"/>
    </row>
    <row r="1908" spans="1:6" s="190" customFormat="1" x14ac:dyDescent="0.25">
      <c r="A1908" s="185"/>
      <c r="B1908" s="189"/>
      <c r="C1908" s="189"/>
      <c r="D1908" s="189"/>
      <c r="E1908" s="189"/>
      <c r="F1908" s="188"/>
    </row>
    <row r="1909" spans="1:6" s="190" customFormat="1" x14ac:dyDescent="0.25">
      <c r="A1909" s="185"/>
      <c r="B1909" s="189"/>
      <c r="C1909" s="189"/>
      <c r="D1909" s="189"/>
      <c r="E1909" s="189"/>
      <c r="F1909" s="188"/>
    </row>
    <row r="1910" spans="1:6" s="190" customFormat="1" x14ac:dyDescent="0.25">
      <c r="A1910" s="185"/>
      <c r="B1910" s="189"/>
      <c r="C1910" s="189"/>
      <c r="D1910" s="189"/>
      <c r="E1910" s="189"/>
      <c r="F1910" s="188"/>
    </row>
    <row r="1911" spans="1:6" s="190" customFormat="1" x14ac:dyDescent="0.25">
      <c r="A1911" s="185"/>
      <c r="B1911" s="189"/>
      <c r="C1911" s="189"/>
      <c r="D1911" s="189"/>
      <c r="E1911" s="189"/>
      <c r="F1911" s="188"/>
    </row>
    <row r="1912" spans="1:6" s="190" customFormat="1" x14ac:dyDescent="0.25">
      <c r="A1912" s="185"/>
      <c r="B1912" s="189"/>
      <c r="C1912" s="189"/>
      <c r="D1912" s="189"/>
      <c r="E1912" s="189"/>
      <c r="F1912" s="188"/>
    </row>
    <row r="1913" spans="1:6" s="190" customFormat="1" x14ac:dyDescent="0.25">
      <c r="A1913" s="185"/>
      <c r="B1913" s="189"/>
      <c r="C1913" s="189"/>
      <c r="D1913" s="189"/>
      <c r="E1913" s="189"/>
      <c r="F1913" s="188"/>
    </row>
    <row r="1914" spans="1:6" s="190" customFormat="1" x14ac:dyDescent="0.25">
      <c r="A1914" s="185"/>
      <c r="B1914" s="189"/>
      <c r="C1914" s="189"/>
      <c r="D1914" s="189"/>
      <c r="E1914" s="189"/>
      <c r="F1914" s="188"/>
    </row>
    <row r="1915" spans="1:6" s="190" customFormat="1" x14ac:dyDescent="0.25">
      <c r="A1915" s="185"/>
      <c r="B1915" s="189"/>
      <c r="C1915" s="189"/>
      <c r="D1915" s="189"/>
      <c r="E1915" s="189"/>
      <c r="F1915" s="188"/>
    </row>
    <row r="1916" spans="1:6" s="190" customFormat="1" x14ac:dyDescent="0.25">
      <c r="A1916" s="185"/>
      <c r="B1916" s="189"/>
      <c r="C1916" s="189"/>
      <c r="D1916" s="189"/>
      <c r="E1916" s="189"/>
      <c r="F1916" s="188"/>
    </row>
    <row r="1917" spans="1:6" s="190" customFormat="1" x14ac:dyDescent="0.25">
      <c r="A1917" s="185"/>
      <c r="B1917" s="189"/>
      <c r="C1917" s="189"/>
      <c r="D1917" s="189"/>
      <c r="E1917" s="189"/>
      <c r="F1917" s="188"/>
    </row>
    <row r="1918" spans="1:6" s="190" customFormat="1" x14ac:dyDescent="0.25">
      <c r="A1918" s="185"/>
      <c r="B1918" s="189"/>
      <c r="C1918" s="189"/>
      <c r="D1918" s="189"/>
      <c r="E1918" s="189"/>
      <c r="F1918" s="188"/>
    </row>
    <row r="1919" spans="1:6" s="190" customFormat="1" x14ac:dyDescent="0.25">
      <c r="A1919" s="185"/>
      <c r="B1919" s="189"/>
      <c r="C1919" s="189"/>
      <c r="D1919" s="189"/>
      <c r="E1919" s="189"/>
      <c r="F1919" s="188"/>
    </row>
    <row r="1920" spans="1:6" s="190" customFormat="1" x14ac:dyDescent="0.25">
      <c r="A1920" s="185"/>
      <c r="B1920" s="189"/>
      <c r="C1920" s="189"/>
      <c r="D1920" s="189"/>
      <c r="E1920" s="189"/>
      <c r="F1920" s="188"/>
    </row>
    <row r="1921" spans="1:6" s="190" customFormat="1" x14ac:dyDescent="0.25">
      <c r="A1921" s="185"/>
      <c r="B1921" s="189"/>
      <c r="C1921" s="189"/>
      <c r="D1921" s="189"/>
      <c r="E1921" s="189"/>
      <c r="F1921" s="188"/>
    </row>
    <row r="1922" spans="1:6" s="190" customFormat="1" x14ac:dyDescent="0.25">
      <c r="A1922" s="185"/>
      <c r="B1922" s="189"/>
      <c r="C1922" s="189"/>
      <c r="D1922" s="189"/>
      <c r="E1922" s="189"/>
      <c r="F1922" s="188"/>
    </row>
    <row r="1923" spans="1:6" s="190" customFormat="1" x14ac:dyDescent="0.25">
      <c r="A1923" s="185"/>
      <c r="B1923" s="189"/>
      <c r="C1923" s="189"/>
      <c r="D1923" s="189"/>
      <c r="E1923" s="189"/>
      <c r="F1923" s="188"/>
    </row>
    <row r="1924" spans="1:6" s="190" customFormat="1" x14ac:dyDescent="0.25">
      <c r="A1924" s="185"/>
      <c r="B1924" s="189"/>
      <c r="C1924" s="189"/>
      <c r="D1924" s="189"/>
      <c r="E1924" s="189"/>
      <c r="F1924" s="188"/>
    </row>
    <row r="1925" spans="1:6" s="190" customFormat="1" x14ac:dyDescent="0.25">
      <c r="A1925" s="185"/>
      <c r="B1925" s="189"/>
      <c r="C1925" s="189"/>
      <c r="D1925" s="189"/>
      <c r="E1925" s="189"/>
      <c r="F1925" s="188"/>
    </row>
    <row r="1926" spans="1:6" s="190" customFormat="1" x14ac:dyDescent="0.25">
      <c r="A1926" s="185"/>
      <c r="B1926" s="189"/>
      <c r="C1926" s="189"/>
      <c r="D1926" s="189"/>
      <c r="E1926" s="189"/>
      <c r="F1926" s="188"/>
    </row>
    <row r="1927" spans="1:6" s="190" customFormat="1" x14ac:dyDescent="0.25">
      <c r="A1927" s="185"/>
      <c r="B1927" s="189"/>
      <c r="C1927" s="189"/>
      <c r="D1927" s="189"/>
      <c r="E1927" s="189"/>
      <c r="F1927" s="188"/>
    </row>
    <row r="1928" spans="1:6" s="190" customFormat="1" x14ac:dyDescent="0.25">
      <c r="A1928" s="185"/>
      <c r="B1928" s="189"/>
      <c r="C1928" s="189"/>
      <c r="D1928" s="189"/>
      <c r="E1928" s="189"/>
      <c r="F1928" s="188"/>
    </row>
    <row r="1929" spans="1:6" s="190" customFormat="1" x14ac:dyDescent="0.25">
      <c r="A1929" s="185"/>
      <c r="B1929" s="189"/>
      <c r="C1929" s="189"/>
      <c r="D1929" s="189"/>
      <c r="E1929" s="189"/>
      <c r="F1929" s="188"/>
    </row>
    <row r="1930" spans="1:6" s="190" customFormat="1" x14ac:dyDescent="0.25">
      <c r="A1930" s="185"/>
      <c r="B1930" s="189"/>
      <c r="C1930" s="189"/>
      <c r="D1930" s="189"/>
      <c r="E1930" s="189"/>
      <c r="F1930" s="188"/>
    </row>
    <row r="1931" spans="1:6" s="190" customFormat="1" x14ac:dyDescent="0.25">
      <c r="A1931" s="185"/>
      <c r="B1931" s="189"/>
      <c r="C1931" s="189"/>
      <c r="D1931" s="189"/>
      <c r="E1931" s="189"/>
      <c r="F1931" s="188"/>
    </row>
    <row r="1932" spans="1:6" s="190" customFormat="1" x14ac:dyDescent="0.25">
      <c r="A1932" s="185"/>
      <c r="B1932" s="189"/>
      <c r="C1932" s="189"/>
      <c r="D1932" s="189"/>
      <c r="E1932" s="189"/>
      <c r="F1932" s="188"/>
    </row>
    <row r="1933" spans="1:6" s="190" customFormat="1" x14ac:dyDescent="0.25">
      <c r="A1933" s="185"/>
      <c r="B1933" s="189"/>
      <c r="C1933" s="189"/>
      <c r="D1933" s="189"/>
      <c r="E1933" s="189"/>
      <c r="F1933" s="188"/>
    </row>
    <row r="1934" spans="1:6" s="190" customFormat="1" x14ac:dyDescent="0.25">
      <c r="A1934" s="185"/>
      <c r="B1934" s="189"/>
      <c r="C1934" s="189"/>
      <c r="D1934" s="189"/>
      <c r="E1934" s="189"/>
      <c r="F1934" s="188"/>
    </row>
    <row r="1935" spans="1:6" s="190" customFormat="1" x14ac:dyDescent="0.25">
      <c r="A1935" s="185"/>
      <c r="B1935" s="189"/>
      <c r="C1935" s="189"/>
      <c r="D1935" s="189"/>
      <c r="E1935" s="189"/>
      <c r="F1935" s="188"/>
    </row>
    <row r="1936" spans="1:6" s="190" customFormat="1" x14ac:dyDescent="0.25">
      <c r="A1936" s="185"/>
      <c r="B1936" s="189"/>
      <c r="C1936" s="189"/>
      <c r="D1936" s="189"/>
      <c r="E1936" s="189"/>
      <c r="F1936" s="188"/>
    </row>
    <row r="1937" spans="1:6" s="190" customFormat="1" x14ac:dyDescent="0.25">
      <c r="A1937" s="185"/>
      <c r="B1937" s="189"/>
      <c r="C1937" s="189"/>
      <c r="D1937" s="189"/>
      <c r="E1937" s="189"/>
      <c r="F1937" s="188"/>
    </row>
    <row r="1938" spans="1:6" s="190" customFormat="1" x14ac:dyDescent="0.25">
      <c r="A1938" s="185"/>
      <c r="B1938" s="189"/>
      <c r="C1938" s="189"/>
      <c r="D1938" s="189"/>
      <c r="E1938" s="189"/>
      <c r="F1938" s="188"/>
    </row>
    <row r="1939" spans="1:6" s="190" customFormat="1" x14ac:dyDescent="0.25">
      <c r="A1939" s="185"/>
      <c r="B1939" s="189"/>
      <c r="C1939" s="189"/>
      <c r="D1939" s="189"/>
      <c r="E1939" s="189"/>
      <c r="F1939" s="188"/>
    </row>
    <row r="1940" spans="1:6" s="190" customFormat="1" x14ac:dyDescent="0.25">
      <c r="A1940" s="185"/>
      <c r="B1940" s="189"/>
      <c r="C1940" s="189"/>
      <c r="D1940" s="189"/>
      <c r="E1940" s="189"/>
      <c r="F1940" s="188"/>
    </row>
    <row r="1941" spans="1:6" s="190" customFormat="1" x14ac:dyDescent="0.25">
      <c r="A1941" s="185"/>
      <c r="B1941" s="191"/>
      <c r="C1941" s="191"/>
      <c r="D1941" s="191"/>
      <c r="E1941" s="191"/>
      <c r="F1941" s="188"/>
    </row>
    <row r="1942" spans="1:6" s="190" customFormat="1" x14ac:dyDescent="0.25">
      <c r="A1942" s="185"/>
      <c r="B1942" s="191"/>
      <c r="C1942" s="191"/>
      <c r="D1942" s="191"/>
      <c r="E1942" s="191"/>
      <c r="F1942" s="188"/>
    </row>
    <row r="1943" spans="1:6" s="190" customFormat="1" x14ac:dyDescent="0.25">
      <c r="A1943" s="185"/>
      <c r="B1943" s="191"/>
      <c r="C1943" s="191"/>
      <c r="D1943" s="191"/>
      <c r="E1943" s="191"/>
      <c r="F1943" s="188"/>
    </row>
    <row r="1944" spans="1:6" s="190" customFormat="1" x14ac:dyDescent="0.25">
      <c r="A1944" s="185"/>
      <c r="B1944" s="191"/>
      <c r="C1944" s="191"/>
      <c r="D1944" s="191"/>
      <c r="E1944" s="191"/>
      <c r="F1944" s="188"/>
    </row>
    <row r="1945" spans="1:6" s="190" customFormat="1" x14ac:dyDescent="0.25">
      <c r="A1945" s="185"/>
      <c r="B1945" s="191"/>
      <c r="C1945" s="191"/>
      <c r="D1945" s="191"/>
      <c r="E1945" s="191"/>
      <c r="F1945" s="188"/>
    </row>
    <row r="1946" spans="1:6" s="190" customFormat="1" x14ac:dyDescent="0.25">
      <c r="A1946" s="185"/>
      <c r="B1946" s="191"/>
      <c r="C1946" s="191"/>
      <c r="D1946" s="191"/>
      <c r="E1946" s="191"/>
      <c r="F1946" s="188"/>
    </row>
    <row r="1947" spans="1:6" s="190" customFormat="1" x14ac:dyDescent="0.25">
      <c r="A1947" s="185"/>
      <c r="B1947" s="191"/>
      <c r="C1947" s="191"/>
      <c r="D1947" s="191"/>
      <c r="E1947" s="191"/>
      <c r="F1947" s="188"/>
    </row>
    <row r="1948" spans="1:6" s="190" customFormat="1" x14ac:dyDescent="0.25">
      <c r="A1948" s="185"/>
      <c r="B1948" s="191"/>
      <c r="C1948" s="191"/>
      <c r="D1948" s="191"/>
      <c r="E1948" s="191"/>
      <c r="F1948" s="188"/>
    </row>
    <row r="1949" spans="1:6" s="190" customFormat="1" x14ac:dyDescent="0.25">
      <c r="A1949" s="185"/>
      <c r="B1949" s="191"/>
      <c r="C1949" s="191"/>
      <c r="D1949" s="191"/>
      <c r="E1949" s="191"/>
      <c r="F1949" s="188"/>
    </row>
    <row r="1950" spans="1:6" s="190" customFormat="1" x14ac:dyDescent="0.25">
      <c r="A1950" s="185"/>
      <c r="B1950" s="191"/>
      <c r="C1950" s="191"/>
      <c r="D1950" s="191"/>
      <c r="E1950" s="191"/>
      <c r="F1950" s="188"/>
    </row>
    <row r="1951" spans="1:6" s="190" customFormat="1" x14ac:dyDescent="0.25">
      <c r="A1951" s="185"/>
      <c r="B1951" s="191"/>
      <c r="C1951" s="191"/>
      <c r="D1951" s="191"/>
      <c r="E1951" s="191"/>
      <c r="F1951" s="188"/>
    </row>
    <row r="1952" spans="1:6" s="190" customFormat="1" x14ac:dyDescent="0.25">
      <c r="A1952" s="185"/>
      <c r="B1952" s="191"/>
      <c r="C1952" s="191"/>
      <c r="D1952" s="191"/>
      <c r="E1952" s="191"/>
      <c r="F1952" s="188"/>
    </row>
    <row r="1953" spans="1:6" s="190" customFormat="1" x14ac:dyDescent="0.25">
      <c r="A1953" s="185"/>
      <c r="B1953" s="191"/>
      <c r="C1953" s="191"/>
      <c r="D1953" s="191"/>
      <c r="E1953" s="191"/>
      <c r="F1953" s="188"/>
    </row>
    <row r="1954" spans="1:6" s="190" customFormat="1" x14ac:dyDescent="0.25">
      <c r="A1954" s="185"/>
      <c r="B1954" s="191"/>
      <c r="C1954" s="191"/>
      <c r="D1954" s="191"/>
      <c r="E1954" s="191"/>
      <c r="F1954" s="188"/>
    </row>
    <row r="1955" spans="1:6" s="190" customFormat="1" x14ac:dyDescent="0.25">
      <c r="A1955" s="185"/>
      <c r="B1955" s="191"/>
      <c r="C1955" s="191"/>
      <c r="D1955" s="191"/>
      <c r="E1955" s="191"/>
      <c r="F1955" s="188"/>
    </row>
    <row r="1956" spans="1:6" s="190" customFormat="1" x14ac:dyDescent="0.25">
      <c r="A1956" s="185"/>
      <c r="B1956" s="191"/>
      <c r="C1956" s="191"/>
      <c r="D1956" s="191"/>
      <c r="E1956" s="191"/>
      <c r="F1956" s="188"/>
    </row>
    <row r="1957" spans="1:6" s="190" customFormat="1" x14ac:dyDescent="0.25">
      <c r="A1957" s="185"/>
      <c r="B1957" s="191"/>
      <c r="C1957" s="191"/>
      <c r="D1957" s="191"/>
      <c r="E1957" s="191"/>
      <c r="F1957" s="188"/>
    </row>
    <row r="1958" spans="1:6" s="190" customFormat="1" x14ac:dyDescent="0.25">
      <c r="A1958" s="185"/>
      <c r="B1958" s="191"/>
      <c r="C1958" s="191"/>
      <c r="D1958" s="191"/>
      <c r="E1958" s="191"/>
      <c r="F1958" s="188"/>
    </row>
    <row r="1959" spans="1:6" s="190" customFormat="1" x14ac:dyDescent="0.25">
      <c r="A1959" s="185"/>
      <c r="B1959" s="191"/>
      <c r="C1959" s="191"/>
      <c r="D1959" s="191"/>
      <c r="E1959" s="191"/>
      <c r="F1959" s="188"/>
    </row>
    <row r="1960" spans="1:6" s="190" customFormat="1" x14ac:dyDescent="0.25">
      <c r="A1960" s="185"/>
      <c r="B1960" s="191"/>
      <c r="C1960" s="191"/>
      <c r="D1960" s="191"/>
      <c r="E1960" s="191"/>
      <c r="F1960" s="188"/>
    </row>
    <row r="1961" spans="1:6" s="190" customFormat="1" x14ac:dyDescent="0.25">
      <c r="A1961" s="185"/>
      <c r="B1961" s="191"/>
      <c r="C1961" s="191"/>
      <c r="D1961" s="191"/>
      <c r="E1961" s="191"/>
      <c r="F1961" s="188"/>
    </row>
    <row r="1962" spans="1:6" s="190" customFormat="1" x14ac:dyDescent="0.25">
      <c r="A1962" s="185"/>
      <c r="B1962" s="191"/>
      <c r="C1962" s="191"/>
      <c r="D1962" s="191"/>
      <c r="E1962" s="191"/>
      <c r="F1962" s="188"/>
    </row>
    <row r="1963" spans="1:6" s="190" customFormat="1" x14ac:dyDescent="0.25">
      <c r="A1963" s="185"/>
      <c r="B1963" s="191"/>
      <c r="C1963" s="191"/>
      <c r="D1963" s="191"/>
      <c r="E1963" s="191"/>
      <c r="F1963" s="188"/>
    </row>
    <row r="1964" spans="1:6" s="190" customFormat="1" x14ac:dyDescent="0.25">
      <c r="A1964" s="185"/>
      <c r="B1964" s="191"/>
      <c r="C1964" s="191"/>
      <c r="D1964" s="191"/>
      <c r="E1964" s="191"/>
      <c r="F1964" s="188"/>
    </row>
    <row r="1965" spans="1:6" s="190" customFormat="1" x14ac:dyDescent="0.25">
      <c r="A1965" s="185"/>
      <c r="B1965" s="191"/>
      <c r="C1965" s="191"/>
      <c r="D1965" s="191"/>
      <c r="E1965" s="191"/>
      <c r="F1965" s="188"/>
    </row>
    <row r="1966" spans="1:6" s="190" customFormat="1" x14ac:dyDescent="0.25">
      <c r="A1966" s="185"/>
      <c r="B1966" s="191"/>
      <c r="C1966" s="191"/>
      <c r="D1966" s="191"/>
      <c r="E1966" s="191"/>
      <c r="F1966" s="188"/>
    </row>
    <row r="1967" spans="1:6" s="190" customFormat="1" x14ac:dyDescent="0.25">
      <c r="A1967" s="185"/>
      <c r="B1967" s="191"/>
      <c r="C1967" s="191"/>
      <c r="D1967" s="191"/>
      <c r="E1967" s="191"/>
      <c r="F1967" s="188"/>
    </row>
    <row r="1968" spans="1:6" s="190" customFormat="1" x14ac:dyDescent="0.25">
      <c r="A1968" s="185"/>
      <c r="B1968" s="191"/>
      <c r="C1968" s="191"/>
      <c r="D1968" s="191"/>
      <c r="E1968" s="191"/>
      <c r="F1968" s="188"/>
    </row>
    <row r="1969" spans="1:6" s="190" customFormat="1" x14ac:dyDescent="0.25">
      <c r="A1969" s="185"/>
      <c r="B1969" s="191"/>
      <c r="C1969" s="191"/>
      <c r="D1969" s="191"/>
      <c r="E1969" s="191"/>
      <c r="F1969" s="188"/>
    </row>
    <row r="1970" spans="1:6" s="190" customFormat="1" x14ac:dyDescent="0.25">
      <c r="A1970" s="185"/>
      <c r="B1970" s="191"/>
      <c r="C1970" s="191"/>
      <c r="D1970" s="191"/>
      <c r="E1970" s="191"/>
      <c r="F1970" s="188"/>
    </row>
    <row r="1971" spans="1:6" s="190" customFormat="1" x14ac:dyDescent="0.25">
      <c r="A1971" s="185"/>
      <c r="B1971" s="191"/>
      <c r="C1971" s="191"/>
      <c r="D1971" s="191"/>
      <c r="E1971" s="191"/>
      <c r="F1971" s="188"/>
    </row>
    <row r="1972" spans="1:6" s="190" customFormat="1" x14ac:dyDescent="0.25">
      <c r="A1972" s="185"/>
      <c r="B1972" s="191"/>
      <c r="C1972" s="191"/>
      <c r="D1972" s="191"/>
      <c r="E1972" s="191"/>
      <c r="F1972" s="188"/>
    </row>
    <row r="1973" spans="1:6" s="190" customFormat="1" x14ac:dyDescent="0.25">
      <c r="A1973" s="185"/>
      <c r="B1973" s="191"/>
      <c r="C1973" s="191"/>
      <c r="D1973" s="191"/>
      <c r="E1973" s="191"/>
      <c r="F1973" s="188"/>
    </row>
    <row r="1974" spans="1:6" s="190" customFormat="1" x14ac:dyDescent="0.25">
      <c r="A1974" s="185"/>
      <c r="B1974" s="191"/>
      <c r="C1974" s="191"/>
      <c r="D1974" s="191"/>
      <c r="E1974" s="191"/>
      <c r="F1974" s="188"/>
    </row>
    <row r="1975" spans="1:6" s="190" customFormat="1" x14ac:dyDescent="0.25">
      <c r="A1975" s="185"/>
      <c r="B1975" s="191"/>
      <c r="C1975" s="191"/>
      <c r="D1975" s="191"/>
      <c r="E1975" s="191"/>
      <c r="F1975" s="188"/>
    </row>
    <row r="1976" spans="1:6" s="190" customFormat="1" x14ac:dyDescent="0.25">
      <c r="A1976" s="185"/>
      <c r="B1976" s="191"/>
      <c r="C1976" s="191"/>
      <c r="D1976" s="191"/>
      <c r="E1976" s="191"/>
      <c r="F1976" s="188"/>
    </row>
    <row r="1977" spans="1:6" s="190" customFormat="1" x14ac:dyDescent="0.25">
      <c r="A1977" s="185"/>
      <c r="B1977" s="191"/>
      <c r="C1977" s="191"/>
      <c r="D1977" s="191"/>
      <c r="E1977" s="191"/>
      <c r="F1977" s="188"/>
    </row>
    <row r="1978" spans="1:6" s="190" customFormat="1" x14ac:dyDescent="0.25">
      <c r="A1978" s="185"/>
      <c r="B1978" s="191"/>
      <c r="C1978" s="191"/>
      <c r="D1978" s="191"/>
      <c r="E1978" s="191"/>
      <c r="F1978" s="188"/>
    </row>
    <row r="1979" spans="1:6" s="190" customFormat="1" x14ac:dyDescent="0.25">
      <c r="A1979" s="185"/>
      <c r="B1979" s="191"/>
      <c r="C1979" s="191"/>
      <c r="D1979" s="191"/>
      <c r="E1979" s="191"/>
      <c r="F1979" s="188"/>
    </row>
    <row r="1980" spans="1:6" s="190" customFormat="1" x14ac:dyDescent="0.25">
      <c r="A1980" s="185"/>
      <c r="B1980" s="191"/>
      <c r="C1980" s="191"/>
      <c r="D1980" s="191"/>
      <c r="E1980" s="191"/>
      <c r="F1980" s="188"/>
    </row>
    <row r="1981" spans="1:6" s="190" customFormat="1" x14ac:dyDescent="0.25">
      <c r="A1981" s="185"/>
      <c r="B1981" s="191"/>
      <c r="C1981" s="191"/>
      <c r="D1981" s="191"/>
      <c r="E1981" s="191"/>
      <c r="F1981" s="188"/>
    </row>
    <row r="1982" spans="1:6" s="190" customFormat="1" x14ac:dyDescent="0.25">
      <c r="A1982" s="185"/>
      <c r="B1982" s="191"/>
      <c r="C1982" s="191"/>
      <c r="D1982" s="191"/>
      <c r="E1982" s="191"/>
      <c r="F1982" s="188"/>
    </row>
    <row r="1983" spans="1:6" s="190" customFormat="1" x14ac:dyDescent="0.25">
      <c r="A1983" s="185"/>
      <c r="B1983" s="191"/>
      <c r="C1983" s="191"/>
      <c r="D1983" s="191"/>
      <c r="E1983" s="191"/>
      <c r="F1983" s="188"/>
    </row>
    <row r="1984" spans="1:6" s="190" customFormat="1" x14ac:dyDescent="0.25">
      <c r="A1984" s="185"/>
      <c r="B1984" s="191"/>
      <c r="C1984" s="191"/>
      <c r="D1984" s="191"/>
      <c r="E1984" s="191"/>
      <c r="F1984" s="188"/>
    </row>
    <row r="1985" spans="1:6" s="190" customFormat="1" x14ac:dyDescent="0.25">
      <c r="A1985" s="185"/>
      <c r="B1985" s="191"/>
      <c r="C1985" s="191"/>
      <c r="D1985" s="191"/>
      <c r="E1985" s="191"/>
      <c r="F1985" s="188"/>
    </row>
    <row r="1986" spans="1:6" s="190" customFormat="1" x14ac:dyDescent="0.25">
      <c r="A1986" s="185"/>
      <c r="B1986" s="191"/>
      <c r="C1986" s="191"/>
      <c r="D1986" s="191"/>
      <c r="E1986" s="191"/>
      <c r="F1986" s="188"/>
    </row>
    <row r="1987" spans="1:6" s="190" customFormat="1" x14ac:dyDescent="0.25">
      <c r="A1987" s="185"/>
      <c r="B1987" s="191"/>
      <c r="C1987" s="191"/>
      <c r="D1987" s="191"/>
      <c r="E1987" s="191"/>
      <c r="F1987" s="188"/>
    </row>
    <row r="1988" spans="1:6" s="190" customFormat="1" x14ac:dyDescent="0.25">
      <c r="A1988" s="185"/>
      <c r="B1988" s="191"/>
      <c r="C1988" s="191"/>
      <c r="D1988" s="191"/>
      <c r="E1988" s="191"/>
      <c r="F1988" s="188"/>
    </row>
    <row r="1989" spans="1:6" s="190" customFormat="1" x14ac:dyDescent="0.25">
      <c r="A1989" s="185"/>
      <c r="B1989" s="191"/>
      <c r="C1989" s="191"/>
      <c r="D1989" s="191"/>
      <c r="E1989" s="191"/>
      <c r="F1989" s="188"/>
    </row>
    <row r="1990" spans="1:6" s="190" customFormat="1" x14ac:dyDescent="0.25">
      <c r="A1990" s="185"/>
      <c r="B1990" s="191"/>
      <c r="C1990" s="191"/>
      <c r="D1990" s="191"/>
      <c r="E1990" s="191"/>
      <c r="F1990" s="188"/>
    </row>
    <row r="1991" spans="1:6" s="190" customFormat="1" x14ac:dyDescent="0.25">
      <c r="A1991" s="185"/>
      <c r="B1991" s="191"/>
      <c r="C1991" s="191"/>
      <c r="D1991" s="191"/>
      <c r="E1991" s="191"/>
      <c r="F1991" s="188"/>
    </row>
    <row r="1992" spans="1:6" s="190" customFormat="1" x14ac:dyDescent="0.25">
      <c r="A1992" s="185"/>
      <c r="B1992" s="191"/>
      <c r="C1992" s="191"/>
      <c r="D1992" s="191"/>
      <c r="E1992" s="191"/>
      <c r="F1992" s="188"/>
    </row>
    <row r="1993" spans="1:6" s="190" customFormat="1" x14ac:dyDescent="0.25">
      <c r="A1993" s="185"/>
      <c r="B1993" s="191"/>
      <c r="C1993" s="191"/>
      <c r="D1993" s="191"/>
      <c r="E1993" s="191"/>
      <c r="F1993" s="188"/>
    </row>
    <row r="1994" spans="1:6" s="190" customFormat="1" x14ac:dyDescent="0.25">
      <c r="A1994" s="185"/>
      <c r="B1994" s="191"/>
      <c r="C1994" s="191"/>
      <c r="D1994" s="191"/>
      <c r="E1994" s="191"/>
      <c r="F1994" s="188"/>
    </row>
    <row r="1995" spans="1:6" s="190" customFormat="1" x14ac:dyDescent="0.25">
      <c r="A1995" s="185"/>
      <c r="B1995" s="191"/>
      <c r="C1995" s="191"/>
      <c r="D1995" s="191"/>
      <c r="E1995" s="191"/>
      <c r="F1995" s="188"/>
    </row>
    <row r="1996" spans="1:6" s="190" customFormat="1" x14ac:dyDescent="0.25">
      <c r="A1996" s="185"/>
      <c r="B1996" s="191"/>
      <c r="C1996" s="191"/>
      <c r="D1996" s="191"/>
      <c r="E1996" s="191"/>
      <c r="F1996" s="188"/>
    </row>
    <row r="1997" spans="1:6" s="190" customFormat="1" x14ac:dyDescent="0.25">
      <c r="A1997" s="185"/>
      <c r="B1997" s="191"/>
      <c r="C1997" s="191"/>
      <c r="D1997" s="191"/>
      <c r="E1997" s="191"/>
      <c r="F1997" s="188"/>
    </row>
    <row r="1998" spans="1:6" s="190" customFormat="1" x14ac:dyDescent="0.25">
      <c r="A1998" s="185"/>
      <c r="B1998" s="191"/>
      <c r="C1998" s="191"/>
      <c r="D1998" s="191"/>
      <c r="E1998" s="191"/>
      <c r="F1998" s="188"/>
    </row>
    <row r="1999" spans="1:6" s="190" customFormat="1" x14ac:dyDescent="0.25">
      <c r="A1999" s="185"/>
      <c r="B1999" s="191"/>
      <c r="C1999" s="191"/>
      <c r="D1999" s="191"/>
      <c r="E1999" s="191"/>
      <c r="F1999" s="188"/>
    </row>
    <row r="2000" spans="1:6" s="190" customFormat="1" x14ac:dyDescent="0.25">
      <c r="A2000" s="185"/>
      <c r="B2000" s="191"/>
      <c r="C2000" s="191"/>
      <c r="D2000" s="191"/>
      <c r="E2000" s="191"/>
      <c r="F2000" s="188"/>
    </row>
    <row r="2001" spans="1:6" s="190" customFormat="1" x14ac:dyDescent="0.25">
      <c r="A2001" s="185"/>
      <c r="B2001" s="191"/>
      <c r="C2001" s="191"/>
      <c r="D2001" s="191"/>
      <c r="E2001" s="191"/>
      <c r="F2001" s="188"/>
    </row>
    <row r="2002" spans="1:6" s="190" customFormat="1" x14ac:dyDescent="0.25">
      <c r="A2002" s="185"/>
      <c r="B2002" s="191"/>
      <c r="C2002" s="191"/>
      <c r="D2002" s="191"/>
      <c r="E2002" s="191"/>
      <c r="F2002" s="188"/>
    </row>
    <row r="2003" spans="1:6" s="190" customFormat="1" x14ac:dyDescent="0.25">
      <c r="A2003" s="185"/>
      <c r="B2003" s="191"/>
      <c r="C2003" s="191"/>
      <c r="D2003" s="191"/>
      <c r="E2003" s="191"/>
      <c r="F2003" s="188"/>
    </row>
    <row r="2004" spans="1:6" s="190" customFormat="1" x14ac:dyDescent="0.25">
      <c r="A2004" s="185"/>
      <c r="B2004" s="191"/>
      <c r="C2004" s="191"/>
      <c r="D2004" s="191"/>
      <c r="E2004" s="191"/>
      <c r="F2004" s="188"/>
    </row>
    <row r="2005" spans="1:6" s="190" customFormat="1" x14ac:dyDescent="0.25">
      <c r="A2005" s="185"/>
      <c r="B2005" s="191"/>
      <c r="C2005" s="191"/>
      <c r="D2005" s="191"/>
      <c r="E2005" s="191"/>
      <c r="F2005" s="188"/>
    </row>
    <row r="2006" spans="1:6" s="190" customFormat="1" x14ac:dyDescent="0.25">
      <c r="A2006" s="185"/>
      <c r="B2006" s="191"/>
      <c r="C2006" s="191"/>
      <c r="D2006" s="191"/>
      <c r="E2006" s="191"/>
      <c r="F2006" s="188"/>
    </row>
    <row r="2007" spans="1:6" s="190" customFormat="1" x14ac:dyDescent="0.25">
      <c r="A2007" s="185"/>
      <c r="B2007" s="191"/>
      <c r="C2007" s="191"/>
      <c r="D2007" s="191"/>
      <c r="E2007" s="191"/>
      <c r="F2007" s="188"/>
    </row>
    <row r="2008" spans="1:6" s="190" customFormat="1" x14ac:dyDescent="0.25">
      <c r="A2008" s="185"/>
      <c r="B2008" s="191"/>
      <c r="C2008" s="191"/>
      <c r="D2008" s="191"/>
      <c r="E2008" s="191"/>
      <c r="F2008" s="188"/>
    </row>
    <row r="2009" spans="1:6" s="190" customFormat="1" x14ac:dyDescent="0.25">
      <c r="A2009" s="185"/>
      <c r="B2009" s="191"/>
      <c r="C2009" s="191"/>
      <c r="D2009" s="191"/>
      <c r="E2009" s="191"/>
      <c r="F2009" s="188"/>
    </row>
    <row r="2010" spans="1:6" s="190" customFormat="1" x14ac:dyDescent="0.25">
      <c r="A2010" s="185"/>
      <c r="B2010" s="191"/>
      <c r="C2010" s="191"/>
      <c r="D2010" s="191"/>
      <c r="E2010" s="191"/>
      <c r="F2010" s="188"/>
    </row>
    <row r="2011" spans="1:6" s="190" customFormat="1" x14ac:dyDescent="0.25">
      <c r="A2011" s="185"/>
      <c r="B2011" s="191"/>
      <c r="C2011" s="191"/>
      <c r="D2011" s="191"/>
      <c r="E2011" s="191"/>
      <c r="F2011" s="188"/>
    </row>
    <row r="2012" spans="1:6" s="190" customFormat="1" x14ac:dyDescent="0.25">
      <c r="A2012" s="185"/>
      <c r="B2012" s="191"/>
      <c r="C2012" s="191"/>
      <c r="D2012" s="191"/>
      <c r="E2012" s="191"/>
      <c r="F2012" s="188"/>
    </row>
    <row r="2013" spans="1:6" s="190" customFormat="1" x14ac:dyDescent="0.25">
      <c r="A2013" s="185"/>
      <c r="B2013" s="191"/>
      <c r="C2013" s="191"/>
      <c r="D2013" s="191"/>
      <c r="E2013" s="191"/>
      <c r="F2013" s="188"/>
    </row>
    <row r="2014" spans="1:6" s="190" customFormat="1" x14ac:dyDescent="0.25">
      <c r="A2014" s="185"/>
      <c r="B2014" s="191"/>
      <c r="C2014" s="191"/>
      <c r="D2014" s="191"/>
      <c r="E2014" s="191"/>
      <c r="F2014" s="188"/>
    </row>
    <row r="2015" spans="1:6" s="190" customFormat="1" x14ac:dyDescent="0.25">
      <c r="A2015" s="185"/>
      <c r="B2015" s="191"/>
      <c r="C2015" s="191"/>
      <c r="D2015" s="191"/>
      <c r="E2015" s="191"/>
      <c r="F2015" s="188"/>
    </row>
    <row r="2016" spans="1:6" s="190" customFormat="1" x14ac:dyDescent="0.25">
      <c r="A2016" s="185"/>
      <c r="B2016" s="191"/>
      <c r="C2016" s="191"/>
      <c r="D2016" s="191"/>
      <c r="E2016" s="191"/>
      <c r="F2016" s="188"/>
    </row>
    <row r="2017" spans="1:6" s="190" customFormat="1" x14ac:dyDescent="0.25">
      <c r="A2017" s="185"/>
      <c r="B2017" s="191"/>
      <c r="C2017" s="191"/>
      <c r="D2017" s="191"/>
      <c r="E2017" s="191"/>
      <c r="F2017" s="188"/>
    </row>
    <row r="2018" spans="1:6" s="190" customFormat="1" x14ac:dyDescent="0.25">
      <c r="A2018" s="185"/>
      <c r="B2018" s="191"/>
      <c r="C2018" s="191"/>
      <c r="D2018" s="191"/>
      <c r="E2018" s="191"/>
      <c r="F2018" s="188"/>
    </row>
    <row r="2019" spans="1:6" s="190" customFormat="1" x14ac:dyDescent="0.25">
      <c r="A2019" s="185"/>
      <c r="B2019" s="191"/>
      <c r="C2019" s="191"/>
      <c r="D2019" s="191"/>
      <c r="E2019" s="191"/>
      <c r="F2019" s="188"/>
    </row>
    <row r="2020" spans="1:6" s="190" customFormat="1" x14ac:dyDescent="0.25">
      <c r="A2020" s="185"/>
      <c r="B2020" s="191"/>
      <c r="C2020" s="191"/>
      <c r="D2020" s="191"/>
      <c r="E2020" s="191"/>
      <c r="F2020" s="188"/>
    </row>
    <row r="2021" spans="1:6" s="190" customFormat="1" x14ac:dyDescent="0.25">
      <c r="A2021" s="185"/>
      <c r="B2021" s="191"/>
      <c r="C2021" s="191"/>
      <c r="D2021" s="191"/>
      <c r="E2021" s="191"/>
      <c r="F2021" s="188"/>
    </row>
    <row r="2022" spans="1:6" s="190" customFormat="1" x14ac:dyDescent="0.25">
      <c r="A2022" s="185"/>
      <c r="B2022" s="191"/>
      <c r="C2022" s="191"/>
      <c r="D2022" s="191"/>
      <c r="E2022" s="191"/>
      <c r="F2022" s="188"/>
    </row>
    <row r="2023" spans="1:6" s="190" customFormat="1" x14ac:dyDescent="0.25">
      <c r="A2023" s="185"/>
      <c r="B2023" s="191"/>
      <c r="C2023" s="191"/>
      <c r="D2023" s="191"/>
      <c r="E2023" s="191"/>
      <c r="F2023" s="188"/>
    </row>
    <row r="2024" spans="1:6" s="190" customFormat="1" x14ac:dyDescent="0.25">
      <c r="A2024" s="185"/>
      <c r="B2024" s="191"/>
      <c r="C2024" s="191"/>
      <c r="D2024" s="191"/>
      <c r="E2024" s="191"/>
      <c r="F2024" s="188"/>
    </row>
    <row r="2025" spans="1:6" s="190" customFormat="1" x14ac:dyDescent="0.25">
      <c r="A2025" s="185"/>
      <c r="B2025" s="191"/>
      <c r="C2025" s="191"/>
      <c r="D2025" s="191"/>
      <c r="E2025" s="191"/>
      <c r="F2025" s="188"/>
    </row>
    <row r="2026" spans="1:6" s="190" customFormat="1" x14ac:dyDescent="0.25">
      <c r="A2026" s="185"/>
      <c r="B2026" s="191"/>
      <c r="C2026" s="191"/>
      <c r="D2026" s="191"/>
      <c r="E2026" s="191"/>
      <c r="F2026" s="188"/>
    </row>
    <row r="2027" spans="1:6" s="190" customFormat="1" x14ac:dyDescent="0.25">
      <c r="A2027" s="185"/>
      <c r="B2027" s="191"/>
      <c r="C2027" s="191"/>
      <c r="D2027" s="191"/>
      <c r="E2027" s="191"/>
      <c r="F2027" s="188"/>
    </row>
    <row r="2028" spans="1:6" s="190" customFormat="1" x14ac:dyDescent="0.25">
      <c r="A2028" s="185"/>
      <c r="B2028" s="191"/>
      <c r="C2028" s="191"/>
      <c r="D2028" s="191"/>
      <c r="E2028" s="191"/>
      <c r="F2028" s="188"/>
    </row>
    <row r="2029" spans="1:6" s="190" customFormat="1" x14ac:dyDescent="0.25">
      <c r="A2029" s="185"/>
      <c r="B2029" s="191"/>
      <c r="C2029" s="191"/>
      <c r="D2029" s="191"/>
      <c r="E2029" s="191"/>
      <c r="F2029" s="188"/>
    </row>
    <row r="2030" spans="1:6" s="190" customFormat="1" x14ac:dyDescent="0.25">
      <c r="A2030" s="185"/>
      <c r="B2030" s="191"/>
      <c r="C2030" s="191"/>
      <c r="D2030" s="191"/>
      <c r="E2030" s="191"/>
      <c r="F2030" s="188"/>
    </row>
    <row r="2031" spans="1:6" s="190" customFormat="1" x14ac:dyDescent="0.25">
      <c r="A2031" s="185"/>
      <c r="B2031" s="191"/>
      <c r="C2031" s="191"/>
      <c r="D2031" s="191"/>
      <c r="E2031" s="191"/>
      <c r="F2031" s="188"/>
    </row>
    <row r="2032" spans="1:6" s="190" customFormat="1" x14ac:dyDescent="0.25">
      <c r="A2032" s="185"/>
      <c r="B2032" s="191"/>
      <c r="C2032" s="191"/>
      <c r="D2032" s="191"/>
      <c r="E2032" s="191"/>
      <c r="F2032" s="188"/>
    </row>
    <row r="2033" spans="1:6" s="190" customFormat="1" x14ac:dyDescent="0.25">
      <c r="A2033" s="185"/>
      <c r="B2033" s="191"/>
      <c r="C2033" s="191"/>
      <c r="D2033" s="191"/>
      <c r="E2033" s="191"/>
      <c r="F2033" s="188"/>
    </row>
    <row r="2034" spans="1:6" s="190" customFormat="1" x14ac:dyDescent="0.25">
      <c r="A2034" s="185"/>
      <c r="B2034" s="191"/>
      <c r="C2034" s="191"/>
      <c r="D2034" s="191"/>
      <c r="E2034" s="191"/>
      <c r="F2034" s="188"/>
    </row>
    <row r="2035" spans="1:6" s="190" customFormat="1" x14ac:dyDescent="0.25">
      <c r="A2035" s="185"/>
      <c r="B2035" s="191"/>
      <c r="C2035" s="191"/>
      <c r="D2035" s="191"/>
      <c r="E2035" s="191"/>
      <c r="F2035" s="188"/>
    </row>
    <row r="2036" spans="1:6" s="190" customFormat="1" x14ac:dyDescent="0.25">
      <c r="A2036" s="185"/>
      <c r="B2036" s="191"/>
      <c r="C2036" s="191"/>
      <c r="D2036" s="191"/>
      <c r="E2036" s="191"/>
      <c r="F2036" s="188"/>
    </row>
    <row r="2037" spans="1:6" s="190" customFormat="1" x14ac:dyDescent="0.25">
      <c r="A2037" s="185"/>
      <c r="B2037" s="191"/>
      <c r="C2037" s="191"/>
      <c r="D2037" s="191"/>
      <c r="E2037" s="191"/>
      <c r="F2037" s="188"/>
    </row>
    <row r="2038" spans="1:6" s="190" customFormat="1" x14ac:dyDescent="0.25">
      <c r="A2038" s="185"/>
      <c r="B2038" s="191"/>
      <c r="C2038" s="191"/>
      <c r="D2038" s="191"/>
      <c r="E2038" s="191"/>
      <c r="F2038" s="188"/>
    </row>
    <row r="2039" spans="1:6" s="190" customFormat="1" x14ac:dyDescent="0.25">
      <c r="A2039" s="185"/>
      <c r="B2039" s="191"/>
      <c r="C2039" s="191"/>
      <c r="D2039" s="191"/>
      <c r="E2039" s="191"/>
      <c r="F2039" s="188"/>
    </row>
    <row r="2040" spans="1:6" s="190" customFormat="1" x14ac:dyDescent="0.25">
      <c r="A2040" s="185"/>
      <c r="B2040" s="191"/>
      <c r="C2040" s="191"/>
      <c r="D2040" s="191"/>
      <c r="E2040" s="191"/>
      <c r="F2040" s="188"/>
    </row>
    <row r="2041" spans="1:6" s="190" customFormat="1" x14ac:dyDescent="0.25">
      <c r="A2041" s="185"/>
      <c r="B2041" s="191"/>
      <c r="C2041" s="191"/>
      <c r="D2041" s="191"/>
      <c r="E2041" s="191"/>
      <c r="F2041" s="188"/>
    </row>
    <row r="2042" spans="1:6" s="190" customFormat="1" x14ac:dyDescent="0.25">
      <c r="A2042" s="185"/>
      <c r="B2042" s="191"/>
      <c r="C2042" s="191"/>
      <c r="D2042" s="191"/>
      <c r="E2042" s="191"/>
      <c r="F2042" s="188"/>
    </row>
    <row r="2043" spans="1:6" s="190" customFormat="1" x14ac:dyDescent="0.25">
      <c r="A2043" s="185"/>
      <c r="B2043" s="191"/>
      <c r="C2043" s="191"/>
      <c r="D2043" s="191"/>
      <c r="E2043" s="191"/>
      <c r="F2043" s="188"/>
    </row>
    <row r="2044" spans="1:6" s="190" customFormat="1" x14ac:dyDescent="0.25">
      <c r="A2044" s="185"/>
      <c r="B2044" s="191"/>
      <c r="C2044" s="191"/>
      <c r="D2044" s="191"/>
      <c r="E2044" s="191"/>
      <c r="F2044" s="188"/>
    </row>
    <row r="2045" spans="1:6" s="190" customFormat="1" x14ac:dyDescent="0.25">
      <c r="A2045" s="185"/>
      <c r="B2045" s="191"/>
      <c r="C2045" s="191"/>
      <c r="D2045" s="191"/>
      <c r="E2045" s="191"/>
      <c r="F2045" s="188"/>
    </row>
    <row r="2046" spans="1:6" s="190" customFormat="1" x14ac:dyDescent="0.25">
      <c r="A2046" s="185"/>
      <c r="B2046" s="191"/>
      <c r="C2046" s="191"/>
      <c r="D2046" s="191"/>
      <c r="E2046" s="191"/>
      <c r="F2046" s="188"/>
    </row>
    <row r="2047" spans="1:6" s="190" customFormat="1" x14ac:dyDescent="0.25">
      <c r="A2047" s="185"/>
      <c r="B2047" s="191"/>
      <c r="C2047" s="191"/>
      <c r="D2047" s="191"/>
      <c r="E2047" s="191"/>
      <c r="F2047" s="188"/>
    </row>
    <row r="2048" spans="1:6" s="190" customFormat="1" x14ac:dyDescent="0.25">
      <c r="A2048" s="185"/>
      <c r="B2048" s="191"/>
      <c r="C2048" s="191"/>
      <c r="D2048" s="191"/>
      <c r="E2048" s="191"/>
      <c r="F2048" s="188"/>
    </row>
    <row r="2049" spans="1:6" s="190" customFormat="1" x14ac:dyDescent="0.25">
      <c r="A2049" s="185"/>
      <c r="B2049" s="191"/>
      <c r="C2049" s="191"/>
      <c r="D2049" s="191"/>
      <c r="E2049" s="191"/>
      <c r="F2049" s="188"/>
    </row>
    <row r="2050" spans="1:6" s="190" customFormat="1" x14ac:dyDescent="0.25">
      <c r="A2050" s="185"/>
      <c r="B2050" s="191"/>
      <c r="C2050" s="191"/>
      <c r="D2050" s="191"/>
      <c r="E2050" s="191"/>
      <c r="F2050" s="188"/>
    </row>
    <row r="2051" spans="1:6" s="190" customFormat="1" x14ac:dyDescent="0.25">
      <c r="A2051" s="185"/>
      <c r="B2051" s="191"/>
      <c r="C2051" s="191"/>
      <c r="D2051" s="191"/>
      <c r="E2051" s="191"/>
      <c r="F2051" s="188"/>
    </row>
    <row r="2052" spans="1:6" s="190" customFormat="1" x14ac:dyDescent="0.25">
      <c r="A2052" s="185"/>
      <c r="B2052" s="191"/>
      <c r="C2052" s="191"/>
      <c r="D2052" s="191"/>
      <c r="E2052" s="191"/>
      <c r="F2052" s="188"/>
    </row>
    <row r="2053" spans="1:6" s="190" customFormat="1" x14ac:dyDescent="0.25">
      <c r="A2053" s="185"/>
      <c r="B2053" s="191"/>
      <c r="C2053" s="191"/>
      <c r="D2053" s="191"/>
      <c r="E2053" s="191"/>
      <c r="F2053" s="188"/>
    </row>
    <row r="2054" spans="1:6" s="190" customFormat="1" x14ac:dyDescent="0.25">
      <c r="A2054" s="185"/>
      <c r="B2054" s="191"/>
      <c r="C2054" s="191"/>
      <c r="D2054" s="191"/>
      <c r="E2054" s="191"/>
      <c r="F2054" s="188"/>
    </row>
    <row r="2055" spans="1:6" s="190" customFormat="1" x14ac:dyDescent="0.25">
      <c r="A2055" s="185"/>
      <c r="B2055" s="191"/>
      <c r="C2055" s="191"/>
      <c r="D2055" s="191"/>
      <c r="E2055" s="191"/>
      <c r="F2055" s="188"/>
    </row>
    <row r="2056" spans="1:6" s="190" customFormat="1" x14ac:dyDescent="0.25">
      <c r="A2056" s="185"/>
      <c r="B2056" s="191"/>
      <c r="C2056" s="191"/>
      <c r="D2056" s="191"/>
      <c r="E2056" s="191"/>
      <c r="F2056" s="188"/>
    </row>
    <row r="2057" spans="1:6" s="190" customFormat="1" x14ac:dyDescent="0.25">
      <c r="A2057" s="185"/>
      <c r="B2057" s="191"/>
      <c r="C2057" s="191"/>
      <c r="D2057" s="191"/>
      <c r="E2057" s="191"/>
      <c r="F2057" s="188"/>
    </row>
    <row r="2058" spans="1:6" s="190" customFormat="1" x14ac:dyDescent="0.25">
      <c r="A2058" s="185"/>
      <c r="B2058" s="191"/>
      <c r="C2058" s="191"/>
      <c r="D2058" s="191"/>
      <c r="E2058" s="191"/>
      <c r="F2058" s="188"/>
    </row>
    <row r="2059" spans="1:6" s="190" customFormat="1" x14ac:dyDescent="0.25">
      <c r="A2059" s="185"/>
      <c r="B2059" s="191"/>
      <c r="C2059" s="191"/>
      <c r="D2059" s="191"/>
      <c r="E2059" s="191"/>
      <c r="F2059" s="188"/>
    </row>
    <row r="2060" spans="1:6" s="190" customFormat="1" x14ac:dyDescent="0.25">
      <c r="A2060" s="185"/>
      <c r="B2060" s="191"/>
      <c r="C2060" s="191"/>
      <c r="D2060" s="191"/>
      <c r="E2060" s="191"/>
      <c r="F2060" s="188"/>
    </row>
    <row r="2061" spans="1:6" s="190" customFormat="1" x14ac:dyDescent="0.25">
      <c r="A2061" s="185"/>
      <c r="B2061" s="191"/>
      <c r="C2061" s="191"/>
      <c r="D2061" s="191"/>
      <c r="E2061" s="191"/>
      <c r="F2061" s="188"/>
    </row>
    <row r="2062" spans="1:6" s="190" customFormat="1" x14ac:dyDescent="0.25">
      <c r="A2062" s="185"/>
      <c r="B2062" s="191"/>
      <c r="C2062" s="191"/>
      <c r="D2062" s="191"/>
      <c r="E2062" s="191"/>
      <c r="F2062" s="188"/>
    </row>
    <row r="2063" spans="1:6" s="190" customFormat="1" x14ac:dyDescent="0.25">
      <c r="A2063" s="185"/>
      <c r="B2063" s="191"/>
      <c r="C2063" s="191"/>
      <c r="D2063" s="191"/>
      <c r="E2063" s="191"/>
      <c r="F2063" s="188"/>
    </row>
    <row r="2064" spans="1:6" s="190" customFormat="1" x14ac:dyDescent="0.25">
      <c r="A2064" s="185"/>
      <c r="B2064" s="191"/>
      <c r="C2064" s="191"/>
      <c r="D2064" s="191"/>
      <c r="E2064" s="191"/>
      <c r="F2064" s="188"/>
    </row>
    <row r="2065" spans="1:6" s="190" customFormat="1" x14ac:dyDescent="0.25">
      <c r="A2065" s="185"/>
      <c r="B2065" s="191"/>
      <c r="C2065" s="191"/>
      <c r="D2065" s="191"/>
      <c r="E2065" s="191"/>
      <c r="F2065" s="188"/>
    </row>
    <row r="2066" spans="1:6" s="190" customFormat="1" x14ac:dyDescent="0.25">
      <c r="A2066" s="185"/>
      <c r="B2066" s="191"/>
      <c r="C2066" s="191"/>
      <c r="D2066" s="191"/>
      <c r="E2066" s="191"/>
      <c r="F2066" s="188"/>
    </row>
    <row r="2067" spans="1:6" s="190" customFormat="1" x14ac:dyDescent="0.25">
      <c r="A2067" s="185"/>
      <c r="B2067" s="191"/>
      <c r="C2067" s="191"/>
      <c r="D2067" s="191"/>
      <c r="E2067" s="191"/>
      <c r="F2067" s="188"/>
    </row>
    <row r="2068" spans="1:6" s="190" customFormat="1" x14ac:dyDescent="0.25">
      <c r="A2068" s="185"/>
      <c r="B2068" s="191"/>
      <c r="C2068" s="191"/>
      <c r="D2068" s="191"/>
      <c r="E2068" s="191"/>
      <c r="F2068" s="188"/>
    </row>
    <row r="2069" spans="1:6" s="190" customFormat="1" x14ac:dyDescent="0.25">
      <c r="A2069" s="185"/>
      <c r="B2069" s="191"/>
      <c r="C2069" s="191"/>
      <c r="D2069" s="191"/>
      <c r="E2069" s="191"/>
      <c r="F2069" s="188"/>
    </row>
    <row r="2070" spans="1:6" s="190" customFormat="1" x14ac:dyDescent="0.25">
      <c r="A2070" s="185"/>
      <c r="B2070" s="191"/>
      <c r="C2070" s="191"/>
      <c r="D2070" s="191"/>
      <c r="E2070" s="191"/>
      <c r="F2070" s="188"/>
    </row>
    <row r="2071" spans="1:6" s="190" customFormat="1" x14ac:dyDescent="0.25">
      <c r="A2071" s="185"/>
      <c r="B2071" s="191"/>
      <c r="C2071" s="191"/>
      <c r="D2071" s="191"/>
      <c r="E2071" s="191"/>
      <c r="F2071" s="188"/>
    </row>
    <row r="2072" spans="1:6" s="190" customFormat="1" x14ac:dyDescent="0.25">
      <c r="A2072" s="185"/>
      <c r="B2072" s="191"/>
      <c r="C2072" s="191"/>
      <c r="D2072" s="191"/>
      <c r="E2072" s="191"/>
      <c r="F2072" s="188"/>
    </row>
    <row r="2073" spans="1:6" s="190" customFormat="1" x14ac:dyDescent="0.25">
      <c r="A2073" s="185"/>
      <c r="B2073" s="191"/>
      <c r="C2073" s="191"/>
      <c r="D2073" s="191"/>
      <c r="E2073" s="191"/>
      <c r="F2073" s="188"/>
    </row>
    <row r="2074" spans="1:6" s="190" customFormat="1" x14ac:dyDescent="0.25">
      <c r="A2074" s="185"/>
      <c r="B2074" s="191"/>
      <c r="C2074" s="191"/>
      <c r="D2074" s="191"/>
      <c r="E2074" s="191"/>
      <c r="F2074" s="188"/>
    </row>
    <row r="2075" spans="1:6" s="190" customFormat="1" x14ac:dyDescent="0.25">
      <c r="A2075" s="185"/>
      <c r="B2075" s="191"/>
      <c r="C2075" s="191"/>
      <c r="D2075" s="191"/>
      <c r="E2075" s="191"/>
      <c r="F2075" s="188"/>
    </row>
    <row r="2076" spans="1:6" s="190" customFormat="1" x14ac:dyDescent="0.25">
      <c r="A2076" s="185"/>
      <c r="B2076" s="191"/>
      <c r="C2076" s="191"/>
      <c r="D2076" s="191"/>
      <c r="E2076" s="191"/>
      <c r="F2076" s="188"/>
    </row>
    <row r="2077" spans="1:6" s="190" customFormat="1" x14ac:dyDescent="0.25">
      <c r="A2077" s="185"/>
      <c r="B2077" s="191"/>
      <c r="C2077" s="191"/>
      <c r="D2077" s="191"/>
      <c r="E2077" s="191"/>
      <c r="F2077" s="188"/>
    </row>
    <row r="2078" spans="1:6" s="190" customFormat="1" x14ac:dyDescent="0.25">
      <c r="A2078" s="185"/>
      <c r="B2078" s="191"/>
      <c r="C2078" s="191"/>
      <c r="D2078" s="191"/>
      <c r="E2078" s="191"/>
      <c r="F2078" s="188"/>
    </row>
    <row r="2079" spans="1:6" s="190" customFormat="1" x14ac:dyDescent="0.25">
      <c r="A2079" s="185"/>
      <c r="B2079" s="191"/>
      <c r="C2079" s="191"/>
      <c r="D2079" s="191"/>
      <c r="E2079" s="191"/>
      <c r="F2079" s="188"/>
    </row>
    <row r="2080" spans="1:6" s="190" customFormat="1" x14ac:dyDescent="0.25">
      <c r="A2080" s="185"/>
      <c r="B2080" s="191"/>
      <c r="C2080" s="191"/>
      <c r="D2080" s="191"/>
      <c r="E2080" s="191"/>
      <c r="F2080" s="188"/>
    </row>
    <row r="2081" spans="1:6" s="190" customFormat="1" x14ac:dyDescent="0.25">
      <c r="A2081" s="185"/>
      <c r="B2081" s="191"/>
      <c r="C2081" s="191"/>
      <c r="D2081" s="191"/>
      <c r="E2081" s="191"/>
      <c r="F2081" s="188"/>
    </row>
    <row r="2082" spans="1:6" s="190" customFormat="1" x14ac:dyDescent="0.25">
      <c r="A2082" s="185"/>
      <c r="B2082" s="191"/>
      <c r="C2082" s="191"/>
      <c r="D2082" s="191"/>
      <c r="E2082" s="191"/>
      <c r="F2082" s="188"/>
    </row>
    <row r="2083" spans="1:6" s="190" customFormat="1" x14ac:dyDescent="0.25">
      <c r="A2083" s="185"/>
      <c r="B2083" s="191"/>
      <c r="C2083" s="191"/>
      <c r="D2083" s="191"/>
      <c r="E2083" s="191"/>
      <c r="F2083" s="188"/>
    </row>
    <row r="2084" spans="1:6" s="190" customFormat="1" x14ac:dyDescent="0.25">
      <c r="A2084" s="185"/>
      <c r="B2084" s="191"/>
      <c r="C2084" s="191"/>
      <c r="D2084" s="191"/>
      <c r="E2084" s="191"/>
      <c r="F2084" s="188"/>
    </row>
    <row r="2085" spans="1:6" s="190" customFormat="1" x14ac:dyDescent="0.25">
      <c r="A2085" s="185"/>
      <c r="B2085" s="191"/>
      <c r="C2085" s="191"/>
      <c r="D2085" s="191"/>
      <c r="E2085" s="191"/>
      <c r="F2085" s="188"/>
    </row>
    <row r="2086" spans="1:6" s="190" customFormat="1" x14ac:dyDescent="0.25">
      <c r="A2086" s="185"/>
      <c r="B2086" s="191"/>
      <c r="C2086" s="191"/>
      <c r="D2086" s="191"/>
      <c r="E2086" s="191"/>
      <c r="F2086" s="188"/>
    </row>
    <row r="2087" spans="1:6" s="190" customFormat="1" x14ac:dyDescent="0.25">
      <c r="A2087" s="185"/>
      <c r="B2087" s="191"/>
      <c r="C2087" s="191"/>
      <c r="D2087" s="191"/>
      <c r="E2087" s="191"/>
      <c r="F2087" s="188"/>
    </row>
    <row r="2088" spans="1:6" s="190" customFormat="1" x14ac:dyDescent="0.25">
      <c r="A2088" s="185"/>
      <c r="B2088" s="191"/>
      <c r="C2088" s="191"/>
      <c r="D2088" s="191"/>
      <c r="E2088" s="191"/>
      <c r="F2088" s="188"/>
    </row>
    <row r="2089" spans="1:6" s="190" customFormat="1" x14ac:dyDescent="0.25">
      <c r="A2089" s="185"/>
      <c r="B2089" s="191"/>
      <c r="C2089" s="191"/>
      <c r="D2089" s="191"/>
      <c r="E2089" s="191"/>
      <c r="F2089" s="188"/>
    </row>
    <row r="2090" spans="1:6" s="190" customFormat="1" x14ac:dyDescent="0.25">
      <c r="A2090" s="185"/>
      <c r="B2090" s="191"/>
      <c r="C2090" s="191"/>
      <c r="D2090" s="191"/>
      <c r="E2090" s="191"/>
      <c r="F2090" s="188"/>
    </row>
    <row r="2091" spans="1:6" s="190" customFormat="1" x14ac:dyDescent="0.25">
      <c r="A2091" s="185"/>
      <c r="B2091" s="191"/>
      <c r="C2091" s="191"/>
      <c r="D2091" s="191"/>
      <c r="E2091" s="191"/>
      <c r="F2091" s="188"/>
    </row>
    <row r="2092" spans="1:6" s="190" customFormat="1" x14ac:dyDescent="0.25">
      <c r="A2092" s="185"/>
      <c r="B2092" s="191"/>
      <c r="C2092" s="191"/>
      <c r="D2092" s="191"/>
      <c r="E2092" s="191"/>
      <c r="F2092" s="188"/>
    </row>
    <row r="2093" spans="1:6" s="190" customFormat="1" x14ac:dyDescent="0.25">
      <c r="A2093" s="185"/>
      <c r="B2093" s="191"/>
      <c r="C2093" s="191"/>
      <c r="D2093" s="191"/>
      <c r="E2093" s="191"/>
      <c r="F2093" s="188"/>
    </row>
    <row r="2094" spans="1:6" s="190" customFormat="1" x14ac:dyDescent="0.25">
      <c r="A2094" s="185"/>
      <c r="B2094" s="191"/>
      <c r="C2094" s="191"/>
      <c r="D2094" s="191"/>
      <c r="E2094" s="191"/>
      <c r="F2094" s="188"/>
    </row>
    <row r="2095" spans="1:6" s="190" customFormat="1" x14ac:dyDescent="0.25">
      <c r="A2095" s="185"/>
      <c r="B2095" s="191"/>
      <c r="C2095" s="191"/>
      <c r="D2095" s="191"/>
      <c r="E2095" s="191"/>
      <c r="F2095" s="188"/>
    </row>
    <row r="2096" spans="1:6" s="190" customFormat="1" x14ac:dyDescent="0.25">
      <c r="A2096" s="185"/>
      <c r="B2096" s="191"/>
      <c r="C2096" s="191"/>
      <c r="D2096" s="191"/>
      <c r="E2096" s="191"/>
      <c r="F2096" s="188"/>
    </row>
    <row r="2097" spans="1:6" s="190" customFormat="1" x14ac:dyDescent="0.25">
      <c r="A2097" s="185"/>
      <c r="B2097" s="191"/>
      <c r="C2097" s="191"/>
      <c r="D2097" s="191"/>
      <c r="E2097" s="191"/>
      <c r="F2097" s="188"/>
    </row>
    <row r="2098" spans="1:6" s="190" customFormat="1" x14ac:dyDescent="0.25">
      <c r="A2098" s="185"/>
      <c r="B2098" s="191"/>
      <c r="C2098" s="191"/>
      <c r="D2098" s="191"/>
      <c r="E2098" s="191"/>
      <c r="F2098" s="188"/>
    </row>
    <row r="2099" spans="1:6" s="190" customFormat="1" x14ac:dyDescent="0.25">
      <c r="A2099" s="185"/>
      <c r="B2099" s="191"/>
      <c r="C2099" s="191"/>
      <c r="D2099" s="191"/>
      <c r="E2099" s="191"/>
      <c r="F2099" s="188"/>
    </row>
    <row r="2100" spans="1:6" s="190" customFormat="1" x14ac:dyDescent="0.25">
      <c r="A2100" s="185"/>
      <c r="B2100" s="191"/>
      <c r="C2100" s="191"/>
      <c r="D2100" s="191"/>
      <c r="E2100" s="191"/>
      <c r="F2100" s="188"/>
    </row>
    <row r="2101" spans="1:6" s="190" customFormat="1" x14ac:dyDescent="0.25">
      <c r="A2101" s="185"/>
      <c r="B2101" s="191"/>
      <c r="C2101" s="191"/>
      <c r="D2101" s="191"/>
      <c r="E2101" s="191"/>
      <c r="F2101" s="188"/>
    </row>
    <row r="2102" spans="1:6" s="190" customFormat="1" x14ac:dyDescent="0.25">
      <c r="A2102" s="185"/>
      <c r="B2102" s="191"/>
      <c r="C2102" s="191"/>
      <c r="D2102" s="191"/>
      <c r="E2102" s="191"/>
      <c r="F2102" s="188"/>
    </row>
    <row r="2103" spans="1:6" s="190" customFormat="1" x14ac:dyDescent="0.25">
      <c r="A2103" s="185"/>
      <c r="B2103" s="191"/>
      <c r="C2103" s="191"/>
      <c r="D2103" s="191"/>
      <c r="E2103" s="191"/>
      <c r="F2103" s="188"/>
    </row>
    <row r="2104" spans="1:6" s="190" customFormat="1" x14ac:dyDescent="0.25">
      <c r="A2104" s="185"/>
      <c r="B2104" s="191"/>
      <c r="C2104" s="191"/>
      <c r="D2104" s="191"/>
      <c r="E2104" s="191"/>
      <c r="F2104" s="188"/>
    </row>
    <row r="2105" spans="1:6" s="190" customFormat="1" x14ac:dyDescent="0.25">
      <c r="A2105" s="185"/>
      <c r="B2105" s="191"/>
      <c r="C2105" s="191"/>
      <c r="D2105" s="191"/>
      <c r="E2105" s="191"/>
      <c r="F2105" s="188"/>
    </row>
    <row r="2106" spans="1:6" s="190" customFormat="1" x14ac:dyDescent="0.25">
      <c r="A2106" s="185"/>
      <c r="B2106" s="191"/>
      <c r="C2106" s="191"/>
      <c r="D2106" s="191"/>
      <c r="E2106" s="191"/>
      <c r="F2106" s="188"/>
    </row>
    <row r="2107" spans="1:6" s="190" customFormat="1" x14ac:dyDescent="0.25">
      <c r="A2107" s="185"/>
      <c r="B2107" s="191"/>
      <c r="C2107" s="191"/>
      <c r="D2107" s="191"/>
      <c r="E2107" s="191"/>
      <c r="F2107" s="188"/>
    </row>
    <row r="2108" spans="1:6" s="190" customFormat="1" x14ac:dyDescent="0.25">
      <c r="A2108" s="185"/>
      <c r="B2108" s="191"/>
      <c r="C2108" s="191"/>
      <c r="D2108" s="191"/>
      <c r="E2108" s="191"/>
      <c r="F2108" s="188"/>
    </row>
    <row r="2109" spans="1:6" s="190" customFormat="1" x14ac:dyDescent="0.25">
      <c r="A2109" s="185"/>
      <c r="B2109" s="191"/>
      <c r="C2109" s="191"/>
      <c r="D2109" s="191"/>
      <c r="E2109" s="191"/>
      <c r="F2109" s="188"/>
    </row>
    <row r="2110" spans="1:6" s="190" customFormat="1" x14ac:dyDescent="0.25">
      <c r="A2110" s="185"/>
      <c r="B2110" s="191"/>
      <c r="C2110" s="191"/>
      <c r="D2110" s="191"/>
      <c r="E2110" s="191"/>
      <c r="F2110" s="188"/>
    </row>
    <row r="2111" spans="1:6" s="190" customFormat="1" x14ac:dyDescent="0.25">
      <c r="A2111" s="185"/>
      <c r="B2111" s="191"/>
      <c r="C2111" s="191"/>
      <c r="D2111" s="191"/>
      <c r="E2111" s="191"/>
      <c r="F2111" s="188"/>
    </row>
    <row r="2112" spans="1:6" s="190" customFormat="1" x14ac:dyDescent="0.25">
      <c r="A2112" s="185"/>
      <c r="B2112" s="191"/>
      <c r="C2112" s="191"/>
      <c r="D2112" s="191"/>
      <c r="E2112" s="191"/>
      <c r="F2112" s="188"/>
    </row>
    <row r="2113" spans="1:6" s="190" customFormat="1" x14ac:dyDescent="0.25">
      <c r="A2113" s="185"/>
      <c r="B2113" s="191"/>
      <c r="C2113" s="191"/>
      <c r="D2113" s="191"/>
      <c r="E2113" s="191"/>
      <c r="F2113" s="188"/>
    </row>
    <row r="2114" spans="1:6" s="190" customFormat="1" x14ac:dyDescent="0.25">
      <c r="A2114" s="185"/>
      <c r="B2114" s="191"/>
      <c r="C2114" s="191"/>
      <c r="D2114" s="191"/>
      <c r="E2114" s="191"/>
      <c r="F2114" s="188"/>
    </row>
    <row r="2115" spans="1:6" s="190" customFormat="1" x14ac:dyDescent="0.25">
      <c r="A2115" s="185"/>
      <c r="B2115" s="191"/>
      <c r="C2115" s="191"/>
      <c r="D2115" s="191"/>
      <c r="E2115" s="191"/>
      <c r="F2115" s="188"/>
    </row>
    <row r="2116" spans="1:6" s="190" customFormat="1" x14ac:dyDescent="0.25">
      <c r="A2116" s="185"/>
      <c r="B2116" s="191"/>
      <c r="C2116" s="191"/>
      <c r="D2116" s="191"/>
      <c r="E2116" s="191"/>
      <c r="F2116" s="188"/>
    </row>
    <row r="2117" spans="1:6" s="190" customFormat="1" x14ac:dyDescent="0.25">
      <c r="A2117" s="185"/>
      <c r="B2117" s="191"/>
      <c r="C2117" s="191"/>
      <c r="D2117" s="191"/>
      <c r="E2117" s="191"/>
      <c r="F2117" s="188"/>
    </row>
    <row r="2118" spans="1:6" s="190" customFormat="1" x14ac:dyDescent="0.25">
      <c r="A2118" s="185"/>
      <c r="B2118" s="191"/>
      <c r="C2118" s="191"/>
      <c r="D2118" s="191"/>
      <c r="E2118" s="191"/>
      <c r="F2118" s="188"/>
    </row>
    <row r="2119" spans="1:6" s="190" customFormat="1" x14ac:dyDescent="0.25">
      <c r="A2119" s="185"/>
      <c r="B2119" s="191"/>
      <c r="C2119" s="191"/>
      <c r="D2119" s="191"/>
      <c r="E2119" s="191"/>
      <c r="F2119" s="188"/>
    </row>
    <row r="2120" spans="1:6" s="190" customFormat="1" x14ac:dyDescent="0.25">
      <c r="A2120" s="185"/>
      <c r="B2120" s="191"/>
      <c r="C2120" s="191"/>
      <c r="D2120" s="191"/>
      <c r="E2120" s="191"/>
      <c r="F2120" s="188"/>
    </row>
    <row r="2121" spans="1:6" s="190" customFormat="1" x14ac:dyDescent="0.25">
      <c r="A2121" s="185"/>
      <c r="B2121" s="191"/>
      <c r="C2121" s="191"/>
      <c r="D2121" s="191"/>
      <c r="E2121" s="191"/>
      <c r="F2121" s="188"/>
    </row>
    <row r="2122" spans="1:6" s="190" customFormat="1" x14ac:dyDescent="0.25">
      <c r="A2122" s="185"/>
      <c r="B2122" s="191"/>
      <c r="C2122" s="191"/>
      <c r="D2122" s="191"/>
      <c r="E2122" s="191"/>
      <c r="F2122" s="188"/>
    </row>
    <row r="2123" spans="1:6" s="190" customFormat="1" x14ac:dyDescent="0.25">
      <c r="A2123" s="185"/>
      <c r="B2123" s="191"/>
      <c r="C2123" s="191"/>
      <c r="D2123" s="191"/>
      <c r="E2123" s="191"/>
      <c r="F2123" s="188"/>
    </row>
    <row r="2124" spans="1:6" s="190" customFormat="1" x14ac:dyDescent="0.25">
      <c r="A2124" s="185"/>
      <c r="B2124" s="191"/>
      <c r="C2124" s="191"/>
      <c r="D2124" s="191"/>
      <c r="E2124" s="191"/>
      <c r="F2124" s="188"/>
    </row>
    <row r="2125" spans="1:6" s="190" customFormat="1" x14ac:dyDescent="0.25">
      <c r="A2125" s="185"/>
      <c r="B2125" s="191"/>
      <c r="C2125" s="191"/>
      <c r="D2125" s="191"/>
      <c r="E2125" s="191"/>
      <c r="F2125" s="188"/>
    </row>
    <row r="2126" spans="1:6" s="190" customFormat="1" x14ac:dyDescent="0.25">
      <c r="A2126" s="185"/>
      <c r="B2126" s="191"/>
      <c r="C2126" s="191"/>
      <c r="D2126" s="191"/>
      <c r="E2126" s="191"/>
      <c r="F2126" s="188"/>
    </row>
    <row r="2127" spans="1:6" s="190" customFormat="1" x14ac:dyDescent="0.25">
      <c r="A2127" s="185"/>
      <c r="B2127" s="191"/>
      <c r="C2127" s="191"/>
      <c r="D2127" s="191"/>
      <c r="E2127" s="191"/>
      <c r="F2127" s="188"/>
    </row>
    <row r="2128" spans="1:6" s="190" customFormat="1" x14ac:dyDescent="0.25">
      <c r="A2128" s="185"/>
      <c r="B2128" s="191"/>
      <c r="C2128" s="191"/>
      <c r="D2128" s="191"/>
      <c r="E2128" s="191"/>
      <c r="F2128" s="188"/>
    </row>
    <row r="2129" spans="1:6" s="190" customFormat="1" x14ac:dyDescent="0.25">
      <c r="A2129" s="185"/>
      <c r="B2129" s="191"/>
      <c r="C2129" s="191"/>
      <c r="D2129" s="191"/>
      <c r="E2129" s="191"/>
      <c r="F2129" s="188"/>
    </row>
    <row r="2130" spans="1:6" s="190" customFormat="1" x14ac:dyDescent="0.25">
      <c r="A2130" s="185"/>
      <c r="B2130" s="191"/>
      <c r="C2130" s="191"/>
      <c r="D2130" s="191"/>
      <c r="E2130" s="191"/>
      <c r="F2130" s="188"/>
    </row>
    <row r="2131" spans="1:6" s="190" customFormat="1" x14ac:dyDescent="0.25">
      <c r="A2131" s="185"/>
      <c r="B2131" s="191"/>
      <c r="C2131" s="191"/>
      <c r="D2131" s="191"/>
      <c r="E2131" s="191"/>
      <c r="F2131" s="188"/>
    </row>
    <row r="2132" spans="1:6" s="190" customFormat="1" x14ac:dyDescent="0.25">
      <c r="A2132" s="185"/>
      <c r="B2132" s="191"/>
      <c r="C2132" s="191"/>
      <c r="D2132" s="191"/>
      <c r="E2132" s="191"/>
      <c r="F2132" s="188"/>
    </row>
    <row r="2133" spans="1:6" s="190" customFormat="1" x14ac:dyDescent="0.25">
      <c r="A2133" s="185"/>
      <c r="B2133" s="191"/>
      <c r="C2133" s="191"/>
      <c r="D2133" s="191"/>
      <c r="E2133" s="191"/>
      <c r="F2133" s="188"/>
    </row>
    <row r="2134" spans="1:6" s="190" customFormat="1" x14ac:dyDescent="0.25">
      <c r="A2134" s="185"/>
      <c r="B2134" s="191"/>
      <c r="C2134" s="191"/>
      <c r="D2134" s="191"/>
      <c r="E2134" s="191"/>
      <c r="F2134" s="188"/>
    </row>
    <row r="2135" spans="1:6" s="190" customFormat="1" x14ac:dyDescent="0.25">
      <c r="A2135" s="185"/>
      <c r="B2135" s="191"/>
      <c r="C2135" s="191"/>
      <c r="D2135" s="191"/>
      <c r="E2135" s="191"/>
      <c r="F2135" s="188"/>
    </row>
    <row r="2136" spans="1:6" s="190" customFormat="1" x14ac:dyDescent="0.25">
      <c r="A2136" s="185"/>
      <c r="B2136" s="191"/>
      <c r="C2136" s="191"/>
      <c r="D2136" s="191"/>
      <c r="E2136" s="191"/>
      <c r="F2136" s="188"/>
    </row>
    <row r="2137" spans="1:6" s="190" customFormat="1" x14ac:dyDescent="0.25">
      <c r="A2137" s="185"/>
      <c r="B2137" s="191"/>
      <c r="C2137" s="191"/>
      <c r="D2137" s="191"/>
      <c r="E2137" s="191"/>
      <c r="F2137" s="188"/>
    </row>
    <row r="2138" spans="1:6" s="190" customFormat="1" x14ac:dyDescent="0.25">
      <c r="A2138" s="185"/>
      <c r="B2138" s="191"/>
      <c r="C2138" s="191"/>
      <c r="D2138" s="191"/>
      <c r="E2138" s="191"/>
      <c r="F2138" s="188"/>
    </row>
    <row r="2139" spans="1:6" s="190" customFormat="1" x14ac:dyDescent="0.25">
      <c r="A2139" s="185"/>
      <c r="B2139" s="191"/>
      <c r="C2139" s="191"/>
      <c r="D2139" s="191"/>
      <c r="E2139" s="191"/>
      <c r="F2139" s="188"/>
    </row>
    <row r="2140" spans="1:6" s="190" customFormat="1" x14ac:dyDescent="0.25">
      <c r="A2140" s="185"/>
      <c r="B2140" s="191"/>
      <c r="C2140" s="191"/>
      <c r="D2140" s="191"/>
      <c r="E2140" s="191"/>
      <c r="F2140" s="188"/>
    </row>
    <row r="2141" spans="1:6" s="190" customFormat="1" x14ac:dyDescent="0.25">
      <c r="A2141" s="185"/>
      <c r="B2141" s="191"/>
      <c r="C2141" s="191"/>
      <c r="D2141" s="191"/>
      <c r="E2141" s="191"/>
      <c r="F2141" s="188"/>
    </row>
    <row r="2142" spans="1:6" s="190" customFormat="1" x14ac:dyDescent="0.25">
      <c r="A2142" s="185"/>
      <c r="B2142" s="191"/>
      <c r="C2142" s="191"/>
      <c r="D2142" s="191"/>
      <c r="E2142" s="191"/>
      <c r="F2142" s="188"/>
    </row>
    <row r="2143" spans="1:6" s="190" customFormat="1" x14ac:dyDescent="0.25">
      <c r="A2143" s="185"/>
      <c r="B2143" s="191"/>
      <c r="C2143" s="191"/>
      <c r="D2143" s="191"/>
      <c r="E2143" s="191"/>
      <c r="F2143" s="188"/>
    </row>
    <row r="2144" spans="1:6" s="190" customFormat="1" x14ac:dyDescent="0.25">
      <c r="A2144" s="185"/>
      <c r="B2144" s="191"/>
      <c r="C2144" s="191"/>
      <c r="D2144" s="191"/>
      <c r="E2144" s="191"/>
      <c r="F2144" s="188"/>
    </row>
    <row r="2145" spans="1:6" s="190" customFormat="1" x14ac:dyDescent="0.25">
      <c r="A2145" s="185"/>
      <c r="B2145" s="191"/>
      <c r="C2145" s="191"/>
      <c r="D2145" s="191"/>
      <c r="E2145" s="191"/>
      <c r="F2145" s="188"/>
    </row>
    <row r="2146" spans="1:6" s="190" customFormat="1" x14ac:dyDescent="0.25">
      <c r="A2146" s="185"/>
      <c r="B2146" s="191"/>
      <c r="C2146" s="191"/>
      <c r="D2146" s="191"/>
      <c r="E2146" s="191"/>
      <c r="F2146" s="188"/>
    </row>
    <row r="2147" spans="1:6" s="190" customFormat="1" x14ac:dyDescent="0.25">
      <c r="A2147" s="185"/>
      <c r="B2147" s="191"/>
      <c r="C2147" s="191"/>
      <c r="D2147" s="191"/>
      <c r="E2147" s="191"/>
      <c r="F2147" s="188"/>
    </row>
    <row r="2148" spans="1:6" s="190" customFormat="1" x14ac:dyDescent="0.25">
      <c r="A2148" s="185"/>
      <c r="B2148" s="191"/>
      <c r="C2148" s="191"/>
      <c r="D2148" s="191"/>
      <c r="E2148" s="191"/>
      <c r="F2148" s="188"/>
    </row>
    <row r="2149" spans="1:6" s="190" customFormat="1" x14ac:dyDescent="0.25">
      <c r="A2149" s="185"/>
      <c r="B2149" s="191"/>
      <c r="C2149" s="191"/>
      <c r="D2149" s="191"/>
      <c r="E2149" s="191"/>
      <c r="F2149" s="188"/>
    </row>
    <row r="2150" spans="1:6" s="190" customFormat="1" x14ac:dyDescent="0.25">
      <c r="A2150" s="185"/>
      <c r="B2150" s="191"/>
      <c r="C2150" s="191"/>
      <c r="D2150" s="191"/>
      <c r="E2150" s="191"/>
      <c r="F2150" s="188"/>
    </row>
    <row r="2151" spans="1:6" s="190" customFormat="1" x14ac:dyDescent="0.25">
      <c r="A2151" s="185"/>
      <c r="B2151" s="191"/>
      <c r="C2151" s="191"/>
      <c r="D2151" s="191"/>
      <c r="E2151" s="191"/>
      <c r="F2151" s="188"/>
    </row>
    <row r="2152" spans="1:6" s="190" customFormat="1" x14ac:dyDescent="0.25">
      <c r="A2152" s="185"/>
      <c r="B2152" s="191"/>
      <c r="C2152" s="191"/>
      <c r="D2152" s="191"/>
      <c r="E2152" s="191"/>
      <c r="F2152" s="188"/>
    </row>
    <row r="2153" spans="1:6" s="190" customFormat="1" x14ac:dyDescent="0.25">
      <c r="A2153" s="185"/>
      <c r="B2153" s="191"/>
      <c r="C2153" s="191"/>
      <c r="D2153" s="191"/>
      <c r="E2153" s="191"/>
      <c r="F2153" s="188"/>
    </row>
    <row r="2154" spans="1:6" s="190" customFormat="1" x14ac:dyDescent="0.25">
      <c r="A2154" s="185"/>
      <c r="B2154" s="191"/>
      <c r="C2154" s="191"/>
      <c r="D2154" s="191"/>
      <c r="E2154" s="191"/>
      <c r="F2154" s="188"/>
    </row>
    <row r="2155" spans="1:6" s="190" customFormat="1" x14ac:dyDescent="0.25">
      <c r="A2155" s="185"/>
      <c r="B2155" s="191"/>
      <c r="C2155" s="191"/>
      <c r="D2155" s="191"/>
      <c r="E2155" s="191"/>
      <c r="F2155" s="188"/>
    </row>
    <row r="2156" spans="1:6" s="190" customFormat="1" x14ac:dyDescent="0.25">
      <c r="A2156" s="185"/>
      <c r="B2156" s="191"/>
      <c r="C2156" s="191"/>
      <c r="D2156" s="191"/>
      <c r="E2156" s="191"/>
      <c r="F2156" s="188"/>
    </row>
    <row r="2157" spans="1:6" s="190" customFormat="1" x14ac:dyDescent="0.25">
      <c r="A2157" s="185"/>
      <c r="B2157" s="191"/>
      <c r="C2157" s="191"/>
      <c r="D2157" s="191"/>
      <c r="E2157" s="191"/>
      <c r="F2157" s="188"/>
    </row>
    <row r="2158" spans="1:6" s="190" customFormat="1" x14ac:dyDescent="0.25">
      <c r="A2158" s="185"/>
      <c r="B2158" s="191"/>
      <c r="C2158" s="191"/>
      <c r="D2158" s="191"/>
      <c r="E2158" s="191"/>
      <c r="F2158" s="188"/>
    </row>
    <row r="2159" spans="1:6" s="190" customFormat="1" x14ac:dyDescent="0.25">
      <c r="A2159" s="185"/>
      <c r="B2159" s="191"/>
      <c r="C2159" s="191"/>
      <c r="D2159" s="191"/>
      <c r="E2159" s="191"/>
      <c r="F2159" s="188"/>
    </row>
    <row r="2160" spans="1:6" s="190" customFormat="1" x14ac:dyDescent="0.25">
      <c r="A2160" s="185"/>
      <c r="B2160" s="191"/>
      <c r="C2160" s="191"/>
      <c r="D2160" s="191"/>
      <c r="E2160" s="191"/>
      <c r="F2160" s="188"/>
    </row>
    <row r="2161" spans="1:6" s="190" customFormat="1" x14ac:dyDescent="0.25">
      <c r="A2161" s="185"/>
      <c r="B2161" s="191"/>
      <c r="C2161" s="191"/>
      <c r="D2161" s="191"/>
      <c r="E2161" s="191"/>
      <c r="F2161" s="188"/>
    </row>
    <row r="2162" spans="1:6" s="190" customFormat="1" x14ac:dyDescent="0.25">
      <c r="A2162" s="185"/>
      <c r="B2162" s="191"/>
      <c r="C2162" s="191"/>
      <c r="D2162" s="191"/>
      <c r="E2162" s="191"/>
      <c r="F2162" s="188"/>
    </row>
    <row r="2163" spans="1:6" s="190" customFormat="1" x14ac:dyDescent="0.25">
      <c r="A2163" s="185"/>
      <c r="B2163" s="191"/>
      <c r="C2163" s="191"/>
      <c r="D2163" s="191"/>
      <c r="E2163" s="191"/>
      <c r="F2163" s="188"/>
    </row>
    <row r="2164" spans="1:6" s="190" customFormat="1" x14ac:dyDescent="0.25">
      <c r="A2164" s="185"/>
      <c r="B2164" s="191"/>
      <c r="C2164" s="191"/>
      <c r="D2164" s="191"/>
      <c r="E2164" s="191"/>
      <c r="F2164" s="188"/>
    </row>
    <row r="2165" spans="1:6" s="190" customFormat="1" x14ac:dyDescent="0.25">
      <c r="A2165" s="185"/>
      <c r="B2165" s="191"/>
      <c r="C2165" s="191"/>
      <c r="D2165" s="191"/>
      <c r="E2165" s="191"/>
      <c r="F2165" s="188"/>
    </row>
    <row r="2166" spans="1:6" s="190" customFormat="1" x14ac:dyDescent="0.25">
      <c r="A2166" s="185"/>
      <c r="B2166" s="191"/>
      <c r="C2166" s="191"/>
      <c r="D2166" s="191"/>
      <c r="E2166" s="191"/>
      <c r="F2166" s="188"/>
    </row>
    <row r="2167" spans="1:6" s="190" customFormat="1" x14ac:dyDescent="0.25">
      <c r="A2167" s="185"/>
      <c r="B2167" s="191"/>
      <c r="C2167" s="191"/>
      <c r="D2167" s="191"/>
      <c r="E2167" s="191"/>
      <c r="F2167" s="188"/>
    </row>
    <row r="2168" spans="1:6" s="190" customFormat="1" x14ac:dyDescent="0.25">
      <c r="A2168" s="185"/>
      <c r="B2168" s="191"/>
      <c r="C2168" s="191"/>
      <c r="D2168" s="191"/>
      <c r="E2168" s="191"/>
      <c r="F2168" s="188"/>
    </row>
    <row r="2169" spans="1:6" s="190" customFormat="1" x14ac:dyDescent="0.25">
      <c r="A2169" s="185"/>
      <c r="B2169" s="191"/>
      <c r="C2169" s="191"/>
      <c r="D2169" s="191"/>
      <c r="E2169" s="191"/>
      <c r="F2169" s="188"/>
    </row>
    <row r="2170" spans="1:6" s="190" customFormat="1" x14ac:dyDescent="0.25">
      <c r="A2170" s="185"/>
      <c r="B2170" s="191"/>
      <c r="C2170" s="191"/>
      <c r="D2170" s="191"/>
      <c r="E2170" s="191"/>
      <c r="F2170" s="188"/>
    </row>
    <row r="2171" spans="1:6" s="190" customFormat="1" x14ac:dyDescent="0.25">
      <c r="A2171" s="185"/>
      <c r="B2171" s="191"/>
      <c r="C2171" s="191"/>
      <c r="D2171" s="191"/>
      <c r="E2171" s="191"/>
      <c r="F2171" s="188"/>
    </row>
    <row r="2172" spans="1:6" s="190" customFormat="1" x14ac:dyDescent="0.25">
      <c r="A2172" s="185"/>
      <c r="B2172" s="191"/>
      <c r="C2172" s="191"/>
      <c r="D2172" s="191"/>
      <c r="E2172" s="191"/>
      <c r="F2172" s="188"/>
    </row>
    <row r="2173" spans="1:6" s="190" customFormat="1" x14ac:dyDescent="0.25">
      <c r="A2173" s="185"/>
      <c r="B2173" s="191"/>
      <c r="C2173" s="191"/>
      <c r="D2173" s="191"/>
      <c r="E2173" s="191"/>
      <c r="F2173" s="188"/>
    </row>
    <row r="2174" spans="1:6" s="190" customFormat="1" x14ac:dyDescent="0.25">
      <c r="A2174" s="185"/>
      <c r="B2174" s="191"/>
      <c r="C2174" s="191"/>
      <c r="D2174" s="191"/>
      <c r="E2174" s="191"/>
      <c r="F2174" s="188"/>
    </row>
    <row r="2175" spans="1:6" s="190" customFormat="1" x14ac:dyDescent="0.25">
      <c r="A2175" s="185"/>
      <c r="B2175" s="191"/>
      <c r="C2175" s="191"/>
      <c r="D2175" s="191"/>
      <c r="E2175" s="191"/>
      <c r="F2175" s="188"/>
    </row>
    <row r="2176" spans="1:6" s="190" customFormat="1" x14ac:dyDescent="0.25">
      <c r="A2176" s="185"/>
      <c r="B2176" s="191"/>
      <c r="C2176" s="191"/>
      <c r="D2176" s="191"/>
      <c r="E2176" s="191"/>
      <c r="F2176" s="188"/>
    </row>
    <row r="2177" spans="1:6" s="190" customFormat="1" x14ac:dyDescent="0.25">
      <c r="A2177" s="185"/>
      <c r="B2177" s="191"/>
      <c r="C2177" s="191"/>
      <c r="D2177" s="191"/>
      <c r="E2177" s="191"/>
      <c r="F2177" s="188"/>
    </row>
    <row r="2178" spans="1:6" s="190" customFormat="1" x14ac:dyDescent="0.25">
      <c r="A2178" s="185"/>
      <c r="B2178" s="191"/>
      <c r="C2178" s="191"/>
      <c r="D2178" s="191"/>
      <c r="E2178" s="191"/>
      <c r="F2178" s="188"/>
    </row>
    <row r="2179" spans="1:6" s="190" customFormat="1" x14ac:dyDescent="0.25">
      <c r="A2179" s="185"/>
      <c r="B2179" s="191"/>
      <c r="C2179" s="191"/>
      <c r="D2179" s="191"/>
      <c r="E2179" s="191"/>
      <c r="F2179" s="188"/>
    </row>
    <row r="2180" spans="1:6" s="190" customFormat="1" x14ac:dyDescent="0.25">
      <c r="A2180" s="185"/>
      <c r="B2180" s="191"/>
      <c r="C2180" s="191"/>
      <c r="D2180" s="191"/>
      <c r="E2180" s="191"/>
      <c r="F2180" s="188"/>
    </row>
    <row r="2181" spans="1:6" s="190" customFormat="1" x14ac:dyDescent="0.25">
      <c r="A2181" s="185"/>
      <c r="B2181" s="191"/>
      <c r="C2181" s="191"/>
      <c r="D2181" s="191"/>
      <c r="E2181" s="191"/>
      <c r="F2181" s="188"/>
    </row>
    <row r="2182" spans="1:6" s="190" customFormat="1" x14ac:dyDescent="0.25">
      <c r="A2182" s="185"/>
      <c r="B2182" s="191"/>
      <c r="C2182" s="191"/>
      <c r="D2182" s="191"/>
      <c r="E2182" s="191"/>
      <c r="F2182" s="188"/>
    </row>
    <row r="2183" spans="1:6" s="190" customFormat="1" x14ac:dyDescent="0.25">
      <c r="A2183" s="185"/>
      <c r="B2183" s="191"/>
      <c r="C2183" s="191"/>
      <c r="D2183" s="191"/>
      <c r="E2183" s="191"/>
      <c r="F2183" s="188"/>
    </row>
    <row r="2184" spans="1:6" s="190" customFormat="1" x14ac:dyDescent="0.25">
      <c r="A2184" s="185"/>
      <c r="B2184" s="191"/>
      <c r="C2184" s="191"/>
      <c r="D2184" s="191"/>
      <c r="E2184" s="191"/>
      <c r="F2184" s="188"/>
    </row>
    <row r="2185" spans="1:6" s="190" customFormat="1" x14ac:dyDescent="0.25">
      <c r="A2185" s="185"/>
      <c r="B2185" s="191"/>
      <c r="C2185" s="191"/>
      <c r="D2185" s="191"/>
      <c r="E2185" s="191"/>
      <c r="F2185" s="188"/>
    </row>
    <row r="2186" spans="1:6" s="190" customFormat="1" x14ac:dyDescent="0.25">
      <c r="A2186" s="185"/>
      <c r="B2186" s="191"/>
      <c r="C2186" s="191"/>
      <c r="D2186" s="191"/>
      <c r="E2186" s="191"/>
      <c r="F2186" s="188"/>
    </row>
    <row r="2187" spans="1:6" s="190" customFormat="1" x14ac:dyDescent="0.25">
      <c r="A2187" s="185"/>
      <c r="B2187" s="191"/>
      <c r="C2187" s="191"/>
      <c r="D2187" s="191"/>
      <c r="E2187" s="191"/>
      <c r="F2187" s="188"/>
    </row>
    <row r="2188" spans="1:6" s="190" customFormat="1" x14ac:dyDescent="0.25">
      <c r="A2188" s="185"/>
      <c r="B2188" s="191"/>
      <c r="C2188" s="191"/>
      <c r="D2188" s="191"/>
      <c r="E2188" s="191"/>
      <c r="F2188" s="188"/>
    </row>
    <row r="2189" spans="1:6" s="190" customFormat="1" x14ac:dyDescent="0.25">
      <c r="A2189" s="185"/>
      <c r="B2189" s="191"/>
      <c r="C2189" s="191"/>
      <c r="D2189" s="191"/>
      <c r="E2189" s="191"/>
      <c r="F2189" s="188"/>
    </row>
    <row r="2190" spans="1:6" s="190" customFormat="1" x14ac:dyDescent="0.25">
      <c r="A2190" s="185"/>
      <c r="B2190" s="191"/>
      <c r="C2190" s="191"/>
      <c r="D2190" s="191"/>
      <c r="E2190" s="191"/>
      <c r="F2190" s="188"/>
    </row>
    <row r="2191" spans="1:6" s="190" customFormat="1" x14ac:dyDescent="0.25">
      <c r="A2191" s="185"/>
      <c r="B2191" s="191"/>
      <c r="C2191" s="191"/>
      <c r="D2191" s="191"/>
      <c r="E2191" s="191"/>
      <c r="F2191" s="188"/>
    </row>
    <row r="2192" spans="1:6" s="190" customFormat="1" x14ac:dyDescent="0.25">
      <c r="A2192" s="185"/>
      <c r="B2192" s="191"/>
      <c r="C2192" s="191"/>
      <c r="D2192" s="191"/>
      <c r="E2192" s="191"/>
      <c r="F2192" s="188"/>
    </row>
    <row r="2193" spans="1:6" s="190" customFormat="1" x14ac:dyDescent="0.25">
      <c r="A2193" s="185"/>
      <c r="B2193" s="191"/>
      <c r="C2193" s="191"/>
      <c r="D2193" s="191"/>
      <c r="E2193" s="191"/>
      <c r="F2193" s="188"/>
    </row>
    <row r="2194" spans="1:6" s="190" customFormat="1" x14ac:dyDescent="0.25">
      <c r="A2194" s="185"/>
      <c r="B2194" s="191"/>
      <c r="C2194" s="191"/>
      <c r="D2194" s="191"/>
      <c r="E2194" s="191"/>
      <c r="F2194" s="188"/>
    </row>
    <row r="2195" spans="1:6" s="190" customFormat="1" x14ac:dyDescent="0.25">
      <c r="A2195" s="185"/>
      <c r="B2195" s="191"/>
      <c r="C2195" s="191"/>
      <c r="D2195" s="191"/>
      <c r="E2195" s="191"/>
      <c r="F2195" s="188"/>
    </row>
    <row r="2196" spans="1:6" s="190" customFormat="1" x14ac:dyDescent="0.25">
      <c r="A2196" s="185"/>
      <c r="B2196" s="191"/>
      <c r="C2196" s="191"/>
      <c r="D2196" s="191"/>
      <c r="E2196" s="191"/>
      <c r="F2196" s="188"/>
    </row>
    <row r="2197" spans="1:6" s="190" customFormat="1" x14ac:dyDescent="0.25">
      <c r="A2197" s="185"/>
      <c r="B2197" s="191"/>
      <c r="C2197" s="191"/>
      <c r="D2197" s="191"/>
      <c r="E2197" s="191"/>
      <c r="F2197" s="188"/>
    </row>
    <row r="2198" spans="1:6" s="190" customFormat="1" x14ac:dyDescent="0.25">
      <c r="A2198" s="185"/>
      <c r="B2198" s="191"/>
      <c r="C2198" s="191"/>
      <c r="D2198" s="191"/>
      <c r="E2198" s="191"/>
      <c r="F2198" s="188"/>
    </row>
    <row r="2199" spans="1:6" s="190" customFormat="1" x14ac:dyDescent="0.25">
      <c r="A2199" s="185"/>
      <c r="B2199" s="191"/>
      <c r="C2199" s="191"/>
      <c r="D2199" s="191"/>
      <c r="E2199" s="191"/>
      <c r="F2199" s="188"/>
    </row>
    <row r="2200" spans="1:6" s="190" customFormat="1" x14ac:dyDescent="0.25">
      <c r="A2200" s="185"/>
      <c r="B2200" s="191"/>
      <c r="C2200" s="191"/>
      <c r="D2200" s="191"/>
      <c r="E2200" s="191"/>
      <c r="F2200" s="188"/>
    </row>
    <row r="2201" spans="1:6" s="190" customFormat="1" x14ac:dyDescent="0.25">
      <c r="A2201" s="185"/>
      <c r="B2201" s="191"/>
      <c r="C2201" s="191"/>
      <c r="D2201" s="191"/>
      <c r="E2201" s="191"/>
      <c r="F2201" s="188"/>
    </row>
    <row r="2202" spans="1:6" s="190" customFormat="1" x14ac:dyDescent="0.25">
      <c r="A2202" s="185"/>
      <c r="B2202" s="191"/>
      <c r="C2202" s="191"/>
      <c r="D2202" s="191"/>
      <c r="E2202" s="191"/>
      <c r="F2202" s="188"/>
    </row>
    <row r="2203" spans="1:6" s="190" customFormat="1" x14ac:dyDescent="0.25">
      <c r="A2203" s="185"/>
      <c r="B2203" s="191"/>
      <c r="C2203" s="191"/>
      <c r="D2203" s="191"/>
      <c r="E2203" s="191"/>
      <c r="F2203" s="188"/>
    </row>
    <row r="2204" spans="1:6" s="190" customFormat="1" x14ac:dyDescent="0.25">
      <c r="A2204" s="185"/>
      <c r="B2204" s="191"/>
      <c r="C2204" s="191"/>
      <c r="D2204" s="191"/>
      <c r="E2204" s="191"/>
      <c r="F2204" s="188"/>
    </row>
    <row r="2205" spans="1:6" s="190" customFormat="1" x14ac:dyDescent="0.25">
      <c r="A2205" s="185"/>
      <c r="B2205" s="191"/>
      <c r="C2205" s="191"/>
      <c r="D2205" s="191"/>
      <c r="E2205" s="191"/>
      <c r="F2205" s="188"/>
    </row>
    <row r="2206" spans="1:6" s="190" customFormat="1" x14ac:dyDescent="0.25">
      <c r="A2206" s="185"/>
      <c r="B2206" s="191"/>
      <c r="C2206" s="191"/>
      <c r="D2206" s="191"/>
      <c r="E2206" s="191"/>
      <c r="F2206" s="188"/>
    </row>
    <row r="2207" spans="1:6" s="190" customFormat="1" x14ac:dyDescent="0.25">
      <c r="A2207" s="185"/>
      <c r="B2207" s="191"/>
      <c r="C2207" s="191"/>
      <c r="D2207" s="191"/>
      <c r="E2207" s="191"/>
      <c r="F2207" s="188"/>
    </row>
    <row r="2208" spans="1:6" s="190" customFormat="1" x14ac:dyDescent="0.25">
      <c r="A2208" s="185"/>
      <c r="B2208" s="191"/>
      <c r="C2208" s="191"/>
      <c r="D2208" s="191"/>
      <c r="E2208" s="191"/>
      <c r="F2208" s="188"/>
    </row>
    <row r="2209" spans="1:6" s="190" customFormat="1" x14ac:dyDescent="0.25">
      <c r="A2209" s="185"/>
      <c r="B2209" s="191"/>
      <c r="C2209" s="191"/>
      <c r="D2209" s="191"/>
      <c r="E2209" s="191"/>
      <c r="F2209" s="188"/>
    </row>
    <row r="2210" spans="1:6" s="190" customFormat="1" x14ac:dyDescent="0.25">
      <c r="A2210" s="185"/>
      <c r="B2210" s="191"/>
      <c r="C2210" s="191"/>
      <c r="D2210" s="191"/>
      <c r="E2210" s="191"/>
      <c r="F2210" s="188"/>
    </row>
    <row r="2211" spans="1:6" s="190" customFormat="1" x14ac:dyDescent="0.25">
      <c r="A2211" s="185"/>
      <c r="B2211" s="191"/>
      <c r="C2211" s="191"/>
      <c r="D2211" s="191"/>
      <c r="E2211" s="191"/>
      <c r="F2211" s="188"/>
    </row>
    <row r="2212" spans="1:6" s="190" customFormat="1" x14ac:dyDescent="0.25">
      <c r="A2212" s="185"/>
      <c r="B2212" s="191"/>
      <c r="C2212" s="191"/>
      <c r="D2212" s="191"/>
      <c r="E2212" s="191"/>
      <c r="F2212" s="188"/>
    </row>
    <row r="2213" spans="1:6" s="190" customFormat="1" x14ac:dyDescent="0.25">
      <c r="A2213" s="185"/>
      <c r="B2213" s="191"/>
      <c r="C2213" s="191"/>
      <c r="D2213" s="191"/>
      <c r="E2213" s="191"/>
      <c r="F2213" s="188"/>
    </row>
    <row r="2214" spans="1:6" s="190" customFormat="1" x14ac:dyDescent="0.25">
      <c r="A2214" s="185"/>
      <c r="B2214" s="191"/>
      <c r="C2214" s="191"/>
      <c r="D2214" s="191"/>
      <c r="E2214" s="191"/>
      <c r="F2214" s="188"/>
    </row>
    <row r="2215" spans="1:6" s="190" customFormat="1" x14ac:dyDescent="0.25">
      <c r="A2215" s="185"/>
      <c r="B2215" s="191"/>
      <c r="C2215" s="191"/>
      <c r="D2215" s="191"/>
      <c r="E2215" s="191"/>
      <c r="F2215" s="188"/>
    </row>
    <row r="2216" spans="1:6" s="190" customFormat="1" x14ac:dyDescent="0.25">
      <c r="A2216" s="185"/>
      <c r="B2216" s="191"/>
      <c r="C2216" s="191"/>
      <c r="D2216" s="191"/>
      <c r="E2216" s="191"/>
      <c r="F2216" s="188"/>
    </row>
    <row r="2217" spans="1:6" s="190" customFormat="1" x14ac:dyDescent="0.25">
      <c r="A2217" s="185"/>
      <c r="B2217" s="191"/>
      <c r="C2217" s="191"/>
      <c r="D2217" s="191"/>
      <c r="E2217" s="191"/>
      <c r="F2217" s="188"/>
    </row>
    <row r="2218" spans="1:6" s="190" customFormat="1" x14ac:dyDescent="0.25">
      <c r="A2218" s="185"/>
      <c r="B2218" s="191"/>
      <c r="C2218" s="191"/>
      <c r="D2218" s="191"/>
      <c r="E2218" s="191"/>
      <c r="F2218" s="188"/>
    </row>
    <row r="2219" spans="1:6" s="190" customFormat="1" x14ac:dyDescent="0.25">
      <c r="A2219" s="185"/>
      <c r="B2219" s="191"/>
      <c r="C2219" s="191"/>
      <c r="D2219" s="191"/>
      <c r="E2219" s="191"/>
      <c r="F2219" s="188"/>
    </row>
    <row r="2220" spans="1:6" s="190" customFormat="1" x14ac:dyDescent="0.25">
      <c r="A2220" s="185"/>
      <c r="B2220" s="191"/>
      <c r="C2220" s="191"/>
      <c r="D2220" s="191"/>
      <c r="E2220" s="191"/>
      <c r="F2220" s="188"/>
    </row>
    <row r="2221" spans="1:6" s="190" customFormat="1" x14ac:dyDescent="0.25">
      <c r="A2221" s="185"/>
      <c r="B2221" s="191"/>
      <c r="C2221" s="191"/>
      <c r="D2221" s="191"/>
      <c r="E2221" s="191"/>
      <c r="F2221" s="188"/>
    </row>
    <row r="2222" spans="1:6" s="190" customFormat="1" x14ac:dyDescent="0.25">
      <c r="A2222" s="185"/>
      <c r="B2222" s="191"/>
      <c r="C2222" s="191"/>
      <c r="D2222" s="191"/>
      <c r="E2222" s="191"/>
      <c r="F2222" s="188"/>
    </row>
    <row r="2223" spans="1:6" s="190" customFormat="1" x14ac:dyDescent="0.25">
      <c r="A2223" s="185"/>
      <c r="B2223" s="191"/>
      <c r="C2223" s="191"/>
      <c r="D2223" s="191"/>
      <c r="E2223" s="191"/>
      <c r="F2223" s="188"/>
    </row>
    <row r="2224" spans="1:6" s="190" customFormat="1" x14ac:dyDescent="0.25">
      <c r="A2224" s="185"/>
      <c r="B2224" s="191"/>
      <c r="C2224" s="191"/>
      <c r="D2224" s="191"/>
      <c r="E2224" s="191"/>
      <c r="F2224" s="188"/>
    </row>
    <row r="2225" spans="1:6" s="190" customFormat="1" x14ac:dyDescent="0.25">
      <c r="A2225" s="185"/>
      <c r="B2225" s="191"/>
      <c r="C2225" s="191"/>
      <c r="D2225" s="191"/>
      <c r="E2225" s="191"/>
      <c r="F2225" s="188"/>
    </row>
    <row r="2226" spans="1:6" s="190" customFormat="1" x14ac:dyDescent="0.25">
      <c r="A2226" s="185"/>
      <c r="B2226" s="191"/>
      <c r="C2226" s="191"/>
      <c r="D2226" s="191"/>
      <c r="E2226" s="191"/>
      <c r="F2226" s="188"/>
    </row>
    <row r="2227" spans="1:6" s="190" customFormat="1" x14ac:dyDescent="0.25">
      <c r="A2227" s="185"/>
      <c r="B2227" s="191"/>
      <c r="C2227" s="191"/>
      <c r="D2227" s="191"/>
      <c r="E2227" s="191"/>
      <c r="F2227" s="188"/>
    </row>
    <row r="2228" spans="1:6" s="190" customFormat="1" x14ac:dyDescent="0.25">
      <c r="A2228" s="185"/>
      <c r="B2228" s="191"/>
      <c r="C2228" s="191"/>
      <c r="D2228" s="191"/>
      <c r="E2228" s="191"/>
      <c r="F2228" s="188"/>
    </row>
    <row r="2229" spans="1:6" s="190" customFormat="1" x14ac:dyDescent="0.25">
      <c r="A2229" s="185"/>
      <c r="B2229" s="191"/>
      <c r="C2229" s="191"/>
      <c r="D2229" s="191"/>
      <c r="E2229" s="191"/>
      <c r="F2229" s="188"/>
    </row>
    <row r="2230" spans="1:6" s="190" customFormat="1" x14ac:dyDescent="0.25">
      <c r="A2230" s="185"/>
      <c r="B2230" s="191"/>
      <c r="C2230" s="191"/>
      <c r="D2230" s="191"/>
      <c r="E2230" s="191"/>
      <c r="F2230" s="188"/>
    </row>
    <row r="2231" spans="1:6" s="190" customFormat="1" x14ac:dyDescent="0.25">
      <c r="A2231" s="185"/>
      <c r="B2231" s="191"/>
      <c r="C2231" s="191"/>
      <c r="D2231" s="191"/>
      <c r="E2231" s="191"/>
      <c r="F2231" s="188"/>
    </row>
    <row r="2232" spans="1:6" s="190" customFormat="1" x14ac:dyDescent="0.25">
      <c r="A2232" s="185"/>
      <c r="B2232" s="191"/>
      <c r="C2232" s="191"/>
      <c r="D2232" s="191"/>
      <c r="E2232" s="191"/>
      <c r="F2232" s="188"/>
    </row>
    <row r="2233" spans="1:6" s="190" customFormat="1" x14ac:dyDescent="0.25">
      <c r="A2233" s="185"/>
      <c r="B2233" s="191"/>
      <c r="C2233" s="191"/>
      <c r="D2233" s="191"/>
      <c r="E2233" s="191"/>
      <c r="F2233" s="188"/>
    </row>
    <row r="2234" spans="1:6" s="190" customFormat="1" x14ac:dyDescent="0.25">
      <c r="A2234" s="185"/>
      <c r="B2234" s="191"/>
      <c r="C2234" s="191"/>
      <c r="D2234" s="191"/>
      <c r="E2234" s="191"/>
      <c r="F2234" s="188"/>
    </row>
    <row r="2235" spans="1:6" s="190" customFormat="1" x14ac:dyDescent="0.25">
      <c r="A2235" s="185"/>
      <c r="B2235" s="191"/>
      <c r="C2235" s="191"/>
      <c r="D2235" s="191"/>
      <c r="E2235" s="191"/>
      <c r="F2235" s="188"/>
    </row>
    <row r="2236" spans="1:6" s="190" customFormat="1" x14ac:dyDescent="0.25">
      <c r="A2236" s="185"/>
      <c r="B2236" s="191"/>
      <c r="C2236" s="191"/>
      <c r="D2236" s="191"/>
      <c r="E2236" s="191"/>
      <c r="F2236" s="188"/>
    </row>
    <row r="2237" spans="1:6" s="190" customFormat="1" x14ac:dyDescent="0.25">
      <c r="A2237" s="185"/>
      <c r="B2237" s="191"/>
      <c r="C2237" s="191"/>
      <c r="D2237" s="191"/>
      <c r="E2237" s="191"/>
      <c r="F2237" s="188"/>
    </row>
    <row r="2238" spans="1:6" s="190" customFormat="1" x14ac:dyDescent="0.25">
      <c r="A2238" s="185"/>
      <c r="B2238" s="191"/>
      <c r="C2238" s="191"/>
      <c r="D2238" s="191"/>
      <c r="E2238" s="191"/>
      <c r="F2238" s="188"/>
    </row>
    <row r="2239" spans="1:6" s="190" customFormat="1" x14ac:dyDescent="0.25">
      <c r="A2239" s="185"/>
      <c r="B2239" s="191"/>
      <c r="C2239" s="191"/>
      <c r="D2239" s="191"/>
      <c r="E2239" s="191"/>
      <c r="F2239" s="188"/>
    </row>
    <row r="2240" spans="1:6" s="190" customFormat="1" x14ac:dyDescent="0.25">
      <c r="A2240" s="185"/>
      <c r="B2240" s="191"/>
      <c r="C2240" s="191"/>
      <c r="D2240" s="191"/>
      <c r="E2240" s="191"/>
      <c r="F2240" s="188"/>
    </row>
    <row r="2241" spans="1:6" s="190" customFormat="1" x14ac:dyDescent="0.25">
      <c r="A2241" s="185"/>
      <c r="B2241" s="191"/>
      <c r="C2241" s="191"/>
      <c r="D2241" s="191"/>
      <c r="E2241" s="191"/>
      <c r="F2241" s="188"/>
    </row>
    <row r="2242" spans="1:6" s="190" customFormat="1" x14ac:dyDescent="0.25">
      <c r="A2242" s="185"/>
      <c r="B2242" s="191"/>
      <c r="C2242" s="191"/>
      <c r="D2242" s="191"/>
      <c r="E2242" s="191"/>
      <c r="F2242" s="188"/>
    </row>
    <row r="2243" spans="1:6" s="190" customFormat="1" x14ac:dyDescent="0.25">
      <c r="A2243" s="185"/>
      <c r="B2243" s="191"/>
      <c r="C2243" s="191"/>
      <c r="D2243" s="191"/>
      <c r="E2243" s="191"/>
      <c r="F2243" s="188"/>
    </row>
    <row r="2244" spans="1:6" s="190" customFormat="1" x14ac:dyDescent="0.25">
      <c r="A2244" s="185"/>
      <c r="B2244" s="191"/>
      <c r="C2244" s="191"/>
      <c r="D2244" s="191"/>
      <c r="E2244" s="191"/>
      <c r="F2244" s="188"/>
    </row>
    <row r="2245" spans="1:6" s="190" customFormat="1" x14ac:dyDescent="0.25">
      <c r="A2245" s="185"/>
      <c r="B2245" s="191"/>
      <c r="C2245" s="191"/>
      <c r="D2245" s="191"/>
      <c r="E2245" s="191"/>
      <c r="F2245" s="188"/>
    </row>
    <row r="2246" spans="1:6" s="190" customFormat="1" x14ac:dyDescent="0.25">
      <c r="A2246" s="185"/>
      <c r="B2246" s="191"/>
      <c r="C2246" s="191"/>
      <c r="D2246" s="191"/>
      <c r="E2246" s="191"/>
      <c r="F2246" s="188"/>
    </row>
    <row r="2247" spans="1:6" s="190" customFormat="1" x14ac:dyDescent="0.25">
      <c r="A2247" s="185"/>
      <c r="B2247" s="191"/>
      <c r="C2247" s="191"/>
      <c r="D2247" s="191"/>
      <c r="E2247" s="191"/>
      <c r="F2247" s="188"/>
    </row>
    <row r="2248" spans="1:6" s="190" customFormat="1" x14ac:dyDescent="0.25">
      <c r="A2248" s="185"/>
      <c r="B2248" s="191"/>
      <c r="C2248" s="191"/>
      <c r="D2248" s="191"/>
      <c r="E2248" s="191"/>
      <c r="F2248" s="192"/>
    </row>
    <row r="2249" spans="1:6" s="190" customFormat="1" x14ac:dyDescent="0.25">
      <c r="A2249" s="185"/>
      <c r="B2249" s="191"/>
      <c r="C2249" s="191"/>
      <c r="D2249" s="191"/>
      <c r="E2249" s="191"/>
      <c r="F2249" s="192"/>
    </row>
    <row r="2250" spans="1:6" s="190" customFormat="1" x14ac:dyDescent="0.25">
      <c r="A2250" s="185"/>
      <c r="B2250" s="191"/>
      <c r="C2250" s="191"/>
      <c r="D2250" s="191"/>
      <c r="E2250" s="191"/>
      <c r="F2250" s="192"/>
    </row>
    <row r="2251" spans="1:6" s="190" customFormat="1" x14ac:dyDescent="0.25">
      <c r="A2251" s="185"/>
      <c r="B2251" s="191"/>
      <c r="C2251" s="191"/>
      <c r="D2251" s="191"/>
      <c r="E2251" s="191"/>
      <c r="F2251" s="192"/>
    </row>
    <row r="2252" spans="1:6" s="190" customFormat="1" x14ac:dyDescent="0.25">
      <c r="A2252" s="185"/>
      <c r="B2252" s="191"/>
      <c r="C2252" s="191"/>
      <c r="D2252" s="191"/>
      <c r="E2252" s="191"/>
      <c r="F2252" s="192"/>
    </row>
    <row r="2253" spans="1:6" s="190" customFormat="1" x14ac:dyDescent="0.25">
      <c r="A2253" s="185"/>
      <c r="B2253" s="191"/>
      <c r="C2253" s="191"/>
      <c r="D2253" s="191"/>
      <c r="E2253" s="191"/>
      <c r="F2253" s="192"/>
    </row>
    <row r="2254" spans="1:6" s="190" customFormat="1" x14ac:dyDescent="0.25">
      <c r="A2254" s="185"/>
      <c r="B2254" s="191"/>
      <c r="C2254" s="191"/>
      <c r="D2254" s="191"/>
      <c r="E2254" s="191"/>
      <c r="F2254" s="192"/>
    </row>
    <row r="2255" spans="1:6" s="190" customFormat="1" x14ac:dyDescent="0.25">
      <c r="A2255" s="185"/>
      <c r="B2255" s="191"/>
      <c r="C2255" s="191"/>
      <c r="D2255" s="191"/>
      <c r="E2255" s="191"/>
      <c r="F2255" s="192"/>
    </row>
    <row r="2256" spans="1:6" s="190" customFormat="1" x14ac:dyDescent="0.25">
      <c r="A2256" s="185"/>
      <c r="B2256" s="191"/>
      <c r="C2256" s="191"/>
      <c r="D2256" s="191"/>
      <c r="E2256" s="191"/>
      <c r="F2256" s="192"/>
    </row>
    <row r="2257" spans="1:6" s="190" customFormat="1" x14ac:dyDescent="0.25">
      <c r="A2257" s="185"/>
      <c r="B2257" s="191"/>
      <c r="C2257" s="191"/>
      <c r="D2257" s="191"/>
      <c r="E2257" s="191"/>
      <c r="F2257" s="192"/>
    </row>
    <row r="2258" spans="1:6" s="190" customFormat="1" x14ac:dyDescent="0.25">
      <c r="A2258" s="185"/>
      <c r="B2258" s="191"/>
      <c r="C2258" s="191"/>
      <c r="D2258" s="191"/>
      <c r="E2258" s="191"/>
      <c r="F2258" s="192"/>
    </row>
    <row r="2259" spans="1:6" s="190" customFormat="1" x14ac:dyDescent="0.25">
      <c r="A2259" s="185"/>
      <c r="B2259" s="191"/>
      <c r="C2259" s="191"/>
      <c r="D2259" s="191"/>
      <c r="E2259" s="191"/>
      <c r="F2259" s="192"/>
    </row>
    <row r="2260" spans="1:6" s="190" customFormat="1" x14ac:dyDescent="0.25">
      <c r="A2260" s="185"/>
      <c r="B2260" s="191"/>
      <c r="C2260" s="191"/>
      <c r="D2260" s="191"/>
      <c r="E2260" s="191"/>
      <c r="F2260" s="192"/>
    </row>
    <row r="2261" spans="1:6" s="190" customFormat="1" x14ac:dyDescent="0.25">
      <c r="A2261" s="185"/>
      <c r="B2261" s="191"/>
      <c r="C2261" s="191"/>
      <c r="D2261" s="191"/>
      <c r="E2261" s="191"/>
      <c r="F2261" s="192"/>
    </row>
    <row r="2262" spans="1:6" s="190" customFormat="1" x14ac:dyDescent="0.25">
      <c r="A2262" s="185"/>
      <c r="B2262" s="191"/>
      <c r="C2262" s="191"/>
      <c r="D2262" s="191"/>
      <c r="E2262" s="191"/>
      <c r="F2262" s="192"/>
    </row>
    <row r="2263" spans="1:6" s="190" customFormat="1" x14ac:dyDescent="0.25">
      <c r="A2263" s="185"/>
      <c r="B2263" s="191"/>
      <c r="C2263" s="191"/>
      <c r="D2263" s="191"/>
      <c r="E2263" s="191"/>
      <c r="F2263" s="192"/>
    </row>
    <row r="2264" spans="1:6" s="190" customFormat="1" x14ac:dyDescent="0.25">
      <c r="A2264" s="185"/>
      <c r="B2264" s="191"/>
      <c r="C2264" s="191"/>
      <c r="D2264" s="191"/>
      <c r="E2264" s="191"/>
      <c r="F2264" s="192"/>
    </row>
    <row r="2265" spans="1:6" s="190" customFormat="1" x14ac:dyDescent="0.25">
      <c r="A2265" s="185"/>
      <c r="B2265" s="191"/>
      <c r="C2265" s="191"/>
      <c r="D2265" s="191"/>
      <c r="E2265" s="191"/>
      <c r="F2265" s="192"/>
    </row>
    <row r="2266" spans="1:6" s="190" customFormat="1" x14ac:dyDescent="0.25">
      <c r="A2266" s="185"/>
      <c r="B2266" s="191"/>
      <c r="C2266" s="191"/>
      <c r="D2266" s="191"/>
      <c r="E2266" s="191"/>
      <c r="F2266" s="192"/>
    </row>
    <row r="2267" spans="1:6" s="190" customFormat="1" x14ac:dyDescent="0.25">
      <c r="A2267" s="185"/>
      <c r="B2267" s="191"/>
      <c r="C2267" s="191"/>
      <c r="D2267" s="191"/>
      <c r="E2267" s="191"/>
      <c r="F2267" s="192"/>
    </row>
    <row r="2268" spans="1:6" s="190" customFormat="1" x14ac:dyDescent="0.25">
      <c r="A2268" s="185"/>
      <c r="B2268" s="191"/>
      <c r="C2268" s="191"/>
      <c r="D2268" s="191"/>
      <c r="E2268" s="191"/>
      <c r="F2268" s="192"/>
    </row>
    <row r="2269" spans="1:6" s="190" customFormat="1" x14ac:dyDescent="0.25">
      <c r="A2269" s="185"/>
      <c r="B2269" s="191"/>
      <c r="C2269" s="191"/>
      <c r="D2269" s="191"/>
      <c r="E2269" s="191"/>
      <c r="F2269" s="192"/>
    </row>
    <row r="2270" spans="1:6" s="190" customFormat="1" x14ac:dyDescent="0.25">
      <c r="A2270" s="185"/>
      <c r="B2270" s="191"/>
      <c r="C2270" s="191"/>
      <c r="D2270" s="191"/>
      <c r="E2270" s="191"/>
      <c r="F2270" s="192"/>
    </row>
    <row r="2271" spans="1:6" s="190" customFormat="1" x14ac:dyDescent="0.25">
      <c r="A2271" s="185"/>
      <c r="B2271" s="191"/>
      <c r="C2271" s="191"/>
      <c r="D2271" s="191"/>
      <c r="E2271" s="191"/>
      <c r="F2271" s="192"/>
    </row>
    <row r="2272" spans="1:6" s="190" customFormat="1" x14ac:dyDescent="0.25">
      <c r="A2272" s="185"/>
      <c r="B2272" s="191"/>
      <c r="C2272" s="191"/>
      <c r="D2272" s="191"/>
      <c r="E2272" s="191"/>
      <c r="F2272" s="192"/>
    </row>
    <row r="2273" spans="1:6" s="190" customFormat="1" x14ac:dyDescent="0.25">
      <c r="A2273" s="185"/>
      <c r="B2273" s="191"/>
      <c r="C2273" s="191"/>
      <c r="D2273" s="191"/>
      <c r="E2273" s="191"/>
      <c r="F2273" s="192"/>
    </row>
    <row r="2274" spans="1:6" s="190" customFormat="1" x14ac:dyDescent="0.25">
      <c r="A2274" s="185"/>
      <c r="B2274" s="191"/>
      <c r="C2274" s="191"/>
      <c r="D2274" s="191"/>
      <c r="E2274" s="191"/>
      <c r="F2274" s="192"/>
    </row>
    <row r="2275" spans="1:6" s="190" customFormat="1" x14ac:dyDescent="0.25">
      <c r="A2275" s="185"/>
      <c r="B2275" s="191"/>
      <c r="C2275" s="191"/>
      <c r="D2275" s="191"/>
      <c r="E2275" s="191"/>
      <c r="F2275" s="192"/>
    </row>
    <row r="2276" spans="1:6" s="190" customFormat="1" x14ac:dyDescent="0.25">
      <c r="A2276" s="185"/>
      <c r="B2276" s="191"/>
      <c r="C2276" s="191"/>
      <c r="D2276" s="191"/>
      <c r="E2276" s="191"/>
      <c r="F2276" s="192"/>
    </row>
    <row r="2277" spans="1:6" s="190" customFormat="1" x14ac:dyDescent="0.25">
      <c r="A2277" s="185"/>
      <c r="B2277" s="191"/>
      <c r="C2277" s="191"/>
      <c r="D2277" s="191"/>
      <c r="E2277" s="191"/>
      <c r="F2277" s="192"/>
    </row>
    <row r="2278" spans="1:6" s="190" customFormat="1" x14ac:dyDescent="0.25">
      <c r="A2278" s="185"/>
      <c r="B2278" s="191"/>
      <c r="C2278" s="191"/>
      <c r="D2278" s="191"/>
      <c r="E2278" s="191"/>
      <c r="F2278" s="192"/>
    </row>
    <row r="2279" spans="1:6" s="190" customFormat="1" x14ac:dyDescent="0.25">
      <c r="A2279" s="185"/>
      <c r="B2279" s="191"/>
      <c r="C2279" s="191"/>
      <c r="D2279" s="191"/>
      <c r="E2279" s="191"/>
      <c r="F2279" s="192"/>
    </row>
    <row r="2280" spans="1:6" s="190" customFormat="1" x14ac:dyDescent="0.25">
      <c r="A2280" s="185"/>
      <c r="B2280" s="191"/>
      <c r="C2280" s="191"/>
      <c r="D2280" s="191"/>
      <c r="E2280" s="191"/>
      <c r="F2280" s="192"/>
    </row>
    <row r="2281" spans="1:6" s="190" customFormat="1" x14ac:dyDescent="0.25">
      <c r="A2281" s="185"/>
      <c r="B2281" s="191"/>
      <c r="C2281" s="191"/>
      <c r="D2281" s="191"/>
      <c r="E2281" s="191"/>
      <c r="F2281" s="192"/>
    </row>
    <row r="2282" spans="1:6" s="190" customFormat="1" x14ac:dyDescent="0.25">
      <c r="A2282" s="185"/>
      <c r="B2282" s="191"/>
      <c r="C2282" s="191"/>
      <c r="D2282" s="191"/>
      <c r="E2282" s="191"/>
      <c r="F2282" s="192"/>
    </row>
    <row r="2283" spans="1:6" s="190" customFormat="1" x14ac:dyDescent="0.25">
      <c r="A2283" s="185"/>
      <c r="B2283" s="191"/>
      <c r="C2283" s="191"/>
      <c r="D2283" s="191"/>
      <c r="E2283" s="191"/>
      <c r="F2283" s="192"/>
    </row>
    <row r="2284" spans="1:6" s="190" customFormat="1" x14ac:dyDescent="0.25">
      <c r="A2284" s="185"/>
      <c r="B2284" s="191"/>
      <c r="C2284" s="191"/>
      <c r="D2284" s="191"/>
      <c r="E2284" s="191"/>
      <c r="F2284" s="192"/>
    </row>
    <row r="2285" spans="1:6" s="190" customFormat="1" x14ac:dyDescent="0.25">
      <c r="A2285" s="185"/>
      <c r="B2285" s="191"/>
      <c r="C2285" s="191"/>
      <c r="D2285" s="191"/>
      <c r="E2285" s="191"/>
      <c r="F2285" s="192"/>
    </row>
    <row r="2286" spans="1:6" s="190" customFormat="1" x14ac:dyDescent="0.25">
      <c r="A2286" s="185"/>
      <c r="B2286" s="191"/>
      <c r="C2286" s="191"/>
      <c r="D2286" s="191"/>
      <c r="E2286" s="191"/>
      <c r="F2286" s="192"/>
    </row>
    <row r="2287" spans="1:6" s="190" customFormat="1" x14ac:dyDescent="0.25">
      <c r="A2287" s="185"/>
      <c r="B2287" s="191"/>
      <c r="C2287" s="191"/>
      <c r="D2287" s="191"/>
      <c r="E2287" s="191"/>
      <c r="F2287" s="192"/>
    </row>
    <row r="2288" spans="1:6" s="190" customFormat="1" x14ac:dyDescent="0.25">
      <c r="A2288" s="185"/>
      <c r="B2288" s="191"/>
      <c r="C2288" s="191"/>
      <c r="D2288" s="191"/>
      <c r="E2288" s="191"/>
      <c r="F2288" s="192"/>
    </row>
    <row r="2289" spans="1:6" s="190" customFormat="1" x14ac:dyDescent="0.25">
      <c r="A2289" s="185"/>
      <c r="B2289" s="191"/>
      <c r="C2289" s="191"/>
      <c r="D2289" s="191"/>
      <c r="E2289" s="191"/>
      <c r="F2289" s="192"/>
    </row>
    <row r="2290" spans="1:6" s="190" customFormat="1" x14ac:dyDescent="0.25">
      <c r="A2290" s="185"/>
      <c r="B2290" s="191"/>
      <c r="C2290" s="191"/>
      <c r="D2290" s="191"/>
      <c r="E2290" s="191"/>
      <c r="F2290" s="192"/>
    </row>
    <row r="2291" spans="1:6" s="190" customFormat="1" x14ac:dyDescent="0.25">
      <c r="A2291" s="185"/>
      <c r="B2291" s="191"/>
      <c r="C2291" s="191"/>
      <c r="D2291" s="191"/>
      <c r="E2291" s="191"/>
      <c r="F2291" s="192"/>
    </row>
    <row r="2292" spans="1:6" s="190" customFormat="1" x14ac:dyDescent="0.25">
      <c r="A2292" s="185"/>
      <c r="B2292" s="191"/>
      <c r="C2292" s="191"/>
      <c r="D2292" s="191"/>
      <c r="E2292" s="191"/>
      <c r="F2292" s="192"/>
    </row>
    <row r="2293" spans="1:6" s="190" customFormat="1" x14ac:dyDescent="0.25">
      <c r="A2293" s="185"/>
      <c r="B2293" s="191"/>
      <c r="C2293" s="191"/>
      <c r="D2293" s="191"/>
      <c r="E2293" s="191"/>
      <c r="F2293" s="192"/>
    </row>
    <row r="2294" spans="1:6" s="190" customFormat="1" x14ac:dyDescent="0.25">
      <c r="A2294" s="185"/>
      <c r="B2294" s="191"/>
      <c r="C2294" s="191"/>
      <c r="D2294" s="191"/>
      <c r="E2294" s="191"/>
      <c r="F2294" s="192"/>
    </row>
    <row r="2295" spans="1:6" s="190" customFormat="1" x14ac:dyDescent="0.25">
      <c r="A2295" s="185"/>
      <c r="B2295" s="191"/>
      <c r="C2295" s="191"/>
      <c r="D2295" s="191"/>
      <c r="E2295" s="191"/>
      <c r="F2295" s="192"/>
    </row>
    <row r="2296" spans="1:6" s="190" customFormat="1" x14ac:dyDescent="0.25">
      <c r="A2296" s="185"/>
      <c r="B2296" s="191"/>
      <c r="C2296" s="191"/>
      <c r="D2296" s="191"/>
      <c r="E2296" s="191"/>
      <c r="F2296" s="192"/>
    </row>
    <row r="2297" spans="1:6" s="190" customFormat="1" x14ac:dyDescent="0.25">
      <c r="A2297" s="185"/>
      <c r="B2297" s="191"/>
      <c r="C2297" s="191"/>
      <c r="D2297" s="191"/>
      <c r="E2297" s="191"/>
      <c r="F2297" s="192"/>
    </row>
    <row r="2298" spans="1:6" s="190" customFormat="1" x14ac:dyDescent="0.25">
      <c r="A2298" s="185"/>
      <c r="B2298" s="191"/>
      <c r="C2298" s="191"/>
      <c r="D2298" s="191"/>
      <c r="E2298" s="191"/>
      <c r="F2298" s="192"/>
    </row>
    <row r="2299" spans="1:6" s="190" customFormat="1" x14ac:dyDescent="0.25">
      <c r="A2299" s="185"/>
      <c r="B2299" s="191"/>
      <c r="C2299" s="191"/>
      <c r="D2299" s="191"/>
      <c r="E2299" s="191"/>
      <c r="F2299" s="192"/>
    </row>
    <row r="2300" spans="1:6" s="190" customFormat="1" x14ac:dyDescent="0.25">
      <c r="A2300" s="185"/>
      <c r="B2300" s="191"/>
      <c r="C2300" s="191"/>
      <c r="D2300" s="191"/>
      <c r="E2300" s="191"/>
      <c r="F2300" s="192"/>
    </row>
    <row r="2301" spans="1:6" s="190" customFormat="1" x14ac:dyDescent="0.25">
      <c r="A2301" s="185"/>
      <c r="B2301" s="191"/>
      <c r="C2301" s="191"/>
      <c r="D2301" s="191"/>
      <c r="E2301" s="191"/>
      <c r="F2301" s="192"/>
    </row>
    <row r="2302" spans="1:6" s="190" customFormat="1" x14ac:dyDescent="0.25">
      <c r="A2302" s="185"/>
      <c r="B2302" s="191"/>
      <c r="C2302" s="191"/>
      <c r="D2302" s="191"/>
      <c r="E2302" s="191"/>
      <c r="F2302" s="192"/>
    </row>
    <row r="2303" spans="1:6" s="190" customFormat="1" x14ac:dyDescent="0.25">
      <c r="A2303" s="185"/>
      <c r="B2303" s="191"/>
      <c r="C2303" s="191"/>
      <c r="D2303" s="191"/>
      <c r="E2303" s="191"/>
      <c r="F2303" s="192"/>
    </row>
    <row r="2304" spans="1:6" s="190" customFormat="1" x14ac:dyDescent="0.25">
      <c r="A2304" s="185"/>
      <c r="B2304" s="191"/>
      <c r="C2304" s="191"/>
      <c r="D2304" s="191"/>
      <c r="E2304" s="191"/>
      <c r="F2304" s="192"/>
    </row>
    <row r="2305" spans="1:6" s="190" customFormat="1" x14ac:dyDescent="0.25">
      <c r="A2305" s="185"/>
      <c r="B2305" s="191"/>
      <c r="C2305" s="191"/>
      <c r="D2305" s="191"/>
      <c r="E2305" s="191"/>
      <c r="F2305" s="192"/>
    </row>
    <row r="2306" spans="1:6" s="190" customFormat="1" x14ac:dyDescent="0.25">
      <c r="A2306" s="185"/>
      <c r="B2306" s="191"/>
      <c r="C2306" s="191"/>
      <c r="D2306" s="191"/>
      <c r="E2306" s="191"/>
      <c r="F2306" s="192"/>
    </row>
    <row r="2307" spans="1:6" s="190" customFormat="1" x14ac:dyDescent="0.25">
      <c r="A2307" s="185"/>
      <c r="B2307" s="191"/>
      <c r="C2307" s="191"/>
      <c r="D2307" s="191"/>
      <c r="E2307" s="191"/>
      <c r="F2307" s="192"/>
    </row>
    <row r="2308" spans="1:6" s="190" customFormat="1" x14ac:dyDescent="0.25">
      <c r="A2308" s="185"/>
      <c r="B2308" s="191"/>
      <c r="C2308" s="191"/>
      <c r="D2308" s="191"/>
      <c r="E2308" s="191"/>
      <c r="F2308" s="192"/>
    </row>
    <row r="2309" spans="1:6" s="190" customFormat="1" x14ac:dyDescent="0.25">
      <c r="A2309" s="185"/>
      <c r="B2309" s="191"/>
      <c r="C2309" s="191"/>
      <c r="D2309" s="191"/>
      <c r="E2309" s="191"/>
      <c r="F2309" s="192"/>
    </row>
    <row r="2310" spans="1:6" s="190" customFormat="1" x14ac:dyDescent="0.25">
      <c r="A2310" s="185"/>
      <c r="B2310" s="191"/>
      <c r="C2310" s="191"/>
      <c r="D2310" s="191"/>
      <c r="E2310" s="191"/>
      <c r="F2310" s="192"/>
    </row>
    <row r="2311" spans="1:6" s="190" customFormat="1" x14ac:dyDescent="0.25">
      <c r="A2311" s="185"/>
      <c r="B2311" s="191"/>
      <c r="C2311" s="191"/>
      <c r="D2311" s="191"/>
      <c r="E2311" s="191"/>
      <c r="F2311" s="192"/>
    </row>
    <row r="2312" spans="1:6" s="190" customFormat="1" x14ac:dyDescent="0.25">
      <c r="A2312" s="185"/>
      <c r="B2312" s="191"/>
      <c r="C2312" s="191"/>
      <c r="D2312" s="191"/>
      <c r="E2312" s="191"/>
      <c r="F2312" s="192"/>
    </row>
    <row r="2313" spans="1:6" s="190" customFormat="1" x14ac:dyDescent="0.25">
      <c r="A2313" s="185"/>
      <c r="B2313" s="191"/>
      <c r="C2313" s="191"/>
      <c r="D2313" s="191"/>
      <c r="E2313" s="191"/>
      <c r="F2313" s="192"/>
    </row>
    <row r="2314" spans="1:6" s="190" customFormat="1" x14ac:dyDescent="0.25">
      <c r="A2314" s="185"/>
      <c r="B2314" s="191"/>
      <c r="C2314" s="191"/>
      <c r="D2314" s="191"/>
      <c r="E2314" s="191"/>
      <c r="F2314" s="192"/>
    </row>
    <row r="2315" spans="1:6" s="190" customFormat="1" x14ac:dyDescent="0.25">
      <c r="A2315" s="185"/>
      <c r="B2315" s="191"/>
      <c r="C2315" s="191"/>
      <c r="D2315" s="191"/>
      <c r="E2315" s="191"/>
      <c r="F2315" s="192"/>
    </row>
    <row r="2316" spans="1:6" s="190" customFormat="1" x14ac:dyDescent="0.25">
      <c r="A2316" s="185"/>
      <c r="B2316" s="191"/>
      <c r="C2316" s="191"/>
      <c r="D2316" s="191"/>
      <c r="E2316" s="191"/>
      <c r="F2316" s="192"/>
    </row>
    <row r="2317" spans="1:6" s="190" customFormat="1" x14ac:dyDescent="0.25">
      <c r="A2317" s="185"/>
      <c r="B2317" s="191"/>
      <c r="C2317" s="191"/>
      <c r="D2317" s="191"/>
      <c r="E2317" s="191"/>
      <c r="F2317" s="192"/>
    </row>
    <row r="2318" spans="1:6" s="190" customFormat="1" x14ac:dyDescent="0.25">
      <c r="A2318" s="185"/>
      <c r="B2318" s="191"/>
      <c r="C2318" s="191"/>
      <c r="D2318" s="191"/>
      <c r="E2318" s="191"/>
      <c r="F2318" s="192"/>
    </row>
    <row r="2319" spans="1:6" s="190" customFormat="1" x14ac:dyDescent="0.25">
      <c r="A2319" s="185"/>
      <c r="B2319" s="191"/>
      <c r="C2319" s="191"/>
      <c r="D2319" s="191"/>
      <c r="E2319" s="191"/>
      <c r="F2319" s="192"/>
    </row>
    <row r="2320" spans="1:6" s="190" customFormat="1" x14ac:dyDescent="0.25">
      <c r="A2320" s="185"/>
      <c r="B2320" s="191"/>
      <c r="C2320" s="191"/>
      <c r="D2320" s="191"/>
      <c r="E2320" s="191"/>
      <c r="F2320" s="192"/>
    </row>
    <row r="2321" spans="1:6" s="190" customFormat="1" x14ac:dyDescent="0.25">
      <c r="A2321" s="185"/>
      <c r="B2321" s="191"/>
      <c r="C2321" s="191"/>
      <c r="D2321" s="191"/>
      <c r="E2321" s="191"/>
      <c r="F2321" s="192"/>
    </row>
    <row r="2322" spans="1:6" s="190" customFormat="1" x14ac:dyDescent="0.25">
      <c r="A2322" s="185"/>
      <c r="B2322" s="191"/>
      <c r="C2322" s="191"/>
      <c r="D2322" s="191"/>
      <c r="E2322" s="191"/>
      <c r="F2322" s="192"/>
    </row>
    <row r="2323" spans="1:6" s="190" customFormat="1" x14ac:dyDescent="0.25">
      <c r="A2323" s="185"/>
      <c r="B2323" s="191"/>
      <c r="C2323" s="191"/>
      <c r="D2323" s="191"/>
      <c r="E2323" s="191"/>
      <c r="F2323" s="192"/>
    </row>
    <row r="2324" spans="1:6" s="190" customFormat="1" x14ac:dyDescent="0.25">
      <c r="A2324" s="185"/>
      <c r="B2324" s="191"/>
      <c r="C2324" s="191"/>
      <c r="D2324" s="191"/>
      <c r="E2324" s="191"/>
      <c r="F2324" s="192"/>
    </row>
    <row r="2325" spans="1:6" s="190" customFormat="1" x14ac:dyDescent="0.25">
      <c r="A2325" s="185"/>
      <c r="B2325" s="191"/>
      <c r="C2325" s="191"/>
      <c r="D2325" s="191"/>
      <c r="E2325" s="191"/>
      <c r="F2325" s="192"/>
    </row>
    <row r="2326" spans="1:6" s="190" customFormat="1" x14ac:dyDescent="0.25">
      <c r="A2326" s="185"/>
      <c r="B2326" s="191"/>
      <c r="C2326" s="191"/>
      <c r="D2326" s="191"/>
      <c r="E2326" s="191"/>
      <c r="F2326" s="192"/>
    </row>
    <row r="2327" spans="1:6" s="190" customFormat="1" x14ac:dyDescent="0.25">
      <c r="A2327" s="185"/>
      <c r="B2327" s="191"/>
      <c r="C2327" s="191"/>
      <c r="D2327" s="191"/>
      <c r="E2327" s="191"/>
      <c r="F2327" s="192"/>
    </row>
    <row r="2328" spans="1:6" s="190" customFormat="1" x14ac:dyDescent="0.25">
      <c r="A2328" s="185"/>
      <c r="B2328" s="191"/>
      <c r="C2328" s="191"/>
      <c r="D2328" s="191"/>
      <c r="E2328" s="191"/>
      <c r="F2328" s="192"/>
    </row>
    <row r="2329" spans="1:6" s="190" customFormat="1" x14ac:dyDescent="0.25">
      <c r="A2329" s="185"/>
      <c r="B2329" s="191"/>
      <c r="C2329" s="191"/>
      <c r="D2329" s="191"/>
      <c r="E2329" s="191"/>
      <c r="F2329" s="192"/>
    </row>
    <row r="2330" spans="1:6" s="190" customFormat="1" x14ac:dyDescent="0.25">
      <c r="A2330" s="185"/>
      <c r="B2330" s="191"/>
      <c r="C2330" s="191"/>
      <c r="D2330" s="191"/>
      <c r="E2330" s="191"/>
      <c r="F2330" s="192"/>
    </row>
    <row r="2331" spans="1:6" s="190" customFormat="1" x14ac:dyDescent="0.25">
      <c r="A2331" s="185"/>
      <c r="B2331" s="191"/>
      <c r="C2331" s="191"/>
      <c r="D2331" s="191"/>
      <c r="E2331" s="191"/>
      <c r="F2331" s="192"/>
    </row>
    <row r="2332" spans="1:6" s="190" customFormat="1" x14ac:dyDescent="0.25">
      <c r="A2332" s="185"/>
      <c r="B2332" s="191"/>
      <c r="C2332" s="191"/>
      <c r="D2332" s="191"/>
      <c r="E2332" s="191"/>
      <c r="F2332" s="192"/>
    </row>
    <row r="2333" spans="1:6" s="190" customFormat="1" x14ac:dyDescent="0.25">
      <c r="A2333" s="185"/>
      <c r="B2333" s="191"/>
      <c r="C2333" s="191"/>
      <c r="D2333" s="191"/>
      <c r="E2333" s="191"/>
      <c r="F2333" s="192"/>
    </row>
    <row r="2334" spans="1:6" s="190" customFormat="1" x14ac:dyDescent="0.25">
      <c r="A2334" s="185"/>
      <c r="B2334" s="191"/>
      <c r="C2334" s="191"/>
      <c r="D2334" s="191"/>
      <c r="E2334" s="191"/>
      <c r="F2334" s="192"/>
    </row>
    <row r="2335" spans="1:6" s="190" customFormat="1" x14ac:dyDescent="0.25">
      <c r="A2335" s="185"/>
      <c r="B2335" s="191"/>
      <c r="C2335" s="191"/>
      <c r="D2335" s="191"/>
      <c r="E2335" s="191"/>
      <c r="F2335" s="192"/>
    </row>
    <row r="2336" spans="1:6" s="190" customFormat="1" x14ac:dyDescent="0.25">
      <c r="A2336" s="185"/>
      <c r="B2336" s="191"/>
      <c r="C2336" s="191"/>
      <c r="D2336" s="191"/>
      <c r="E2336" s="191"/>
      <c r="F2336" s="192"/>
    </row>
    <row r="2337" spans="1:6" s="190" customFormat="1" x14ac:dyDescent="0.25">
      <c r="A2337" s="185"/>
      <c r="B2337" s="191"/>
      <c r="C2337" s="191"/>
      <c r="D2337" s="191"/>
      <c r="E2337" s="191"/>
      <c r="F2337" s="192"/>
    </row>
    <row r="2338" spans="1:6" s="190" customFormat="1" x14ac:dyDescent="0.25">
      <c r="A2338" s="185"/>
      <c r="B2338" s="191"/>
      <c r="C2338" s="191"/>
      <c r="D2338" s="191"/>
      <c r="E2338" s="191"/>
      <c r="F2338" s="192"/>
    </row>
    <row r="2339" spans="1:6" s="190" customFormat="1" x14ac:dyDescent="0.25">
      <c r="A2339" s="185"/>
      <c r="B2339" s="191"/>
      <c r="C2339" s="191"/>
      <c r="D2339" s="191"/>
      <c r="E2339" s="191"/>
      <c r="F2339" s="192"/>
    </row>
    <row r="2340" spans="1:6" s="190" customFormat="1" x14ac:dyDescent="0.25">
      <c r="A2340" s="185"/>
      <c r="B2340" s="191"/>
      <c r="C2340" s="191"/>
      <c r="D2340" s="191"/>
      <c r="E2340" s="191"/>
      <c r="F2340" s="192"/>
    </row>
    <row r="2341" spans="1:6" s="190" customFormat="1" x14ac:dyDescent="0.25">
      <c r="A2341" s="185"/>
      <c r="B2341" s="191"/>
      <c r="C2341" s="191"/>
      <c r="D2341" s="191"/>
      <c r="E2341" s="191"/>
      <c r="F2341" s="192"/>
    </row>
    <row r="2342" spans="1:6" s="190" customFormat="1" x14ac:dyDescent="0.25">
      <c r="A2342" s="185"/>
      <c r="B2342" s="191"/>
      <c r="C2342" s="191"/>
      <c r="D2342" s="191"/>
      <c r="E2342" s="191"/>
      <c r="F2342" s="192"/>
    </row>
    <row r="2343" spans="1:6" s="190" customFormat="1" x14ac:dyDescent="0.25">
      <c r="A2343" s="185"/>
      <c r="B2343" s="191"/>
      <c r="C2343" s="191"/>
      <c r="D2343" s="191"/>
      <c r="E2343" s="191"/>
      <c r="F2343" s="192"/>
    </row>
    <row r="2344" spans="1:6" s="190" customFormat="1" x14ac:dyDescent="0.25">
      <c r="A2344" s="185"/>
      <c r="B2344" s="191"/>
      <c r="C2344" s="191"/>
      <c r="D2344" s="191"/>
      <c r="E2344" s="191"/>
      <c r="F2344" s="192"/>
    </row>
    <row r="2345" spans="1:6" s="190" customFormat="1" x14ac:dyDescent="0.25">
      <c r="A2345" s="185"/>
      <c r="B2345" s="191"/>
      <c r="C2345" s="191"/>
      <c r="D2345" s="191"/>
      <c r="E2345" s="191"/>
      <c r="F2345" s="192"/>
    </row>
    <row r="2346" spans="1:6" s="190" customFormat="1" x14ac:dyDescent="0.25">
      <c r="A2346" s="185"/>
      <c r="B2346" s="191"/>
      <c r="C2346" s="191"/>
      <c r="D2346" s="191"/>
      <c r="E2346" s="191"/>
      <c r="F2346" s="192"/>
    </row>
    <row r="2347" spans="1:6" s="190" customFormat="1" x14ac:dyDescent="0.25">
      <c r="A2347" s="185"/>
      <c r="B2347" s="191"/>
      <c r="C2347" s="191"/>
      <c r="D2347" s="191"/>
      <c r="E2347" s="191"/>
      <c r="F2347" s="192"/>
    </row>
    <row r="2348" spans="1:6" s="190" customFormat="1" x14ac:dyDescent="0.25">
      <c r="A2348" s="185"/>
      <c r="B2348" s="191"/>
      <c r="C2348" s="191"/>
      <c r="D2348" s="191"/>
      <c r="E2348" s="191"/>
      <c r="F2348" s="192"/>
    </row>
    <row r="2349" spans="1:6" s="190" customFormat="1" x14ac:dyDescent="0.25">
      <c r="A2349" s="185"/>
      <c r="B2349" s="191"/>
      <c r="C2349" s="191"/>
      <c r="D2349" s="191"/>
      <c r="E2349" s="191"/>
      <c r="F2349" s="192"/>
    </row>
    <row r="2350" spans="1:6" s="190" customFormat="1" x14ac:dyDescent="0.25">
      <c r="A2350" s="185"/>
      <c r="B2350" s="191"/>
      <c r="C2350" s="191"/>
      <c r="D2350" s="191"/>
      <c r="E2350" s="191"/>
      <c r="F2350" s="192"/>
    </row>
    <row r="2351" spans="1:6" s="190" customFormat="1" x14ac:dyDescent="0.25">
      <c r="A2351" s="185"/>
      <c r="B2351" s="191"/>
      <c r="C2351" s="191"/>
      <c r="D2351" s="191"/>
      <c r="E2351" s="191"/>
      <c r="F2351" s="192"/>
    </row>
    <row r="2352" spans="1:6" s="190" customFormat="1" x14ac:dyDescent="0.25">
      <c r="A2352" s="185"/>
      <c r="B2352" s="191"/>
      <c r="C2352" s="191"/>
      <c r="D2352" s="191"/>
      <c r="E2352" s="191"/>
      <c r="F2352" s="192"/>
    </row>
    <row r="2353" spans="1:6" s="190" customFormat="1" x14ac:dyDescent="0.25">
      <c r="A2353" s="185"/>
      <c r="B2353" s="191"/>
      <c r="C2353" s="191"/>
      <c r="D2353" s="191"/>
      <c r="E2353" s="191"/>
      <c r="F2353" s="192"/>
    </row>
    <row r="2354" spans="1:6" s="190" customFormat="1" x14ac:dyDescent="0.25">
      <c r="A2354" s="185"/>
      <c r="B2354" s="191"/>
      <c r="C2354" s="191"/>
      <c r="D2354" s="191"/>
      <c r="E2354" s="191"/>
      <c r="F2354" s="192"/>
    </row>
    <row r="2355" spans="1:6" s="190" customFormat="1" x14ac:dyDescent="0.25">
      <c r="A2355" s="185"/>
      <c r="B2355" s="191"/>
      <c r="C2355" s="191"/>
      <c r="D2355" s="191"/>
      <c r="E2355" s="191"/>
      <c r="F2355" s="192"/>
    </row>
    <row r="2356" spans="1:6" s="190" customFormat="1" x14ac:dyDescent="0.25">
      <c r="A2356" s="185"/>
      <c r="B2356" s="191"/>
      <c r="C2356" s="191"/>
      <c r="D2356" s="191"/>
      <c r="E2356" s="191"/>
      <c r="F2356" s="192"/>
    </row>
    <row r="2357" spans="1:6" s="190" customFormat="1" x14ac:dyDescent="0.25">
      <c r="A2357" s="185"/>
      <c r="B2357" s="191"/>
      <c r="C2357" s="191"/>
      <c r="D2357" s="191"/>
      <c r="E2357" s="191"/>
      <c r="F2357" s="192"/>
    </row>
    <row r="2358" spans="1:6" s="190" customFormat="1" x14ac:dyDescent="0.25">
      <c r="A2358" s="185"/>
      <c r="B2358" s="191"/>
      <c r="C2358" s="191"/>
      <c r="D2358" s="191"/>
      <c r="E2358" s="191"/>
      <c r="F2358" s="192"/>
    </row>
    <row r="2359" spans="1:6" s="190" customFormat="1" x14ac:dyDescent="0.25">
      <c r="A2359" s="185"/>
      <c r="B2359" s="191"/>
      <c r="C2359" s="191"/>
      <c r="D2359" s="191"/>
      <c r="E2359" s="191"/>
      <c r="F2359" s="192"/>
    </row>
    <row r="2360" spans="1:6" s="190" customFormat="1" x14ac:dyDescent="0.25">
      <c r="A2360" s="185"/>
      <c r="B2360" s="191"/>
      <c r="C2360" s="191"/>
      <c r="D2360" s="191"/>
      <c r="E2360" s="191"/>
      <c r="F2360" s="192"/>
    </row>
    <row r="2361" spans="1:6" s="190" customFormat="1" x14ac:dyDescent="0.25">
      <c r="A2361" s="185"/>
      <c r="B2361" s="191"/>
      <c r="C2361" s="191"/>
      <c r="D2361" s="191"/>
      <c r="E2361" s="191"/>
      <c r="F2361" s="192"/>
    </row>
    <row r="2362" spans="1:6" s="190" customFormat="1" x14ac:dyDescent="0.25">
      <c r="A2362" s="185"/>
      <c r="B2362" s="191"/>
      <c r="C2362" s="191"/>
      <c r="D2362" s="191"/>
      <c r="E2362" s="191"/>
      <c r="F2362" s="192"/>
    </row>
    <row r="2363" spans="1:6" s="190" customFormat="1" x14ac:dyDescent="0.25">
      <c r="A2363" s="185"/>
      <c r="B2363" s="191"/>
      <c r="C2363" s="191"/>
      <c r="D2363" s="191"/>
      <c r="E2363" s="191"/>
      <c r="F2363" s="192"/>
    </row>
    <row r="2364" spans="1:6" s="190" customFormat="1" x14ac:dyDescent="0.25">
      <c r="A2364" s="185"/>
      <c r="B2364" s="191"/>
      <c r="C2364" s="191"/>
      <c r="D2364" s="191"/>
      <c r="E2364" s="191"/>
      <c r="F2364" s="192"/>
    </row>
    <row r="2365" spans="1:6" s="190" customFormat="1" x14ac:dyDescent="0.25">
      <c r="A2365" s="185"/>
      <c r="B2365" s="191"/>
      <c r="C2365" s="191"/>
      <c r="D2365" s="191"/>
      <c r="E2365" s="191"/>
      <c r="F2365" s="192"/>
    </row>
    <row r="2366" spans="1:6" s="190" customFormat="1" x14ac:dyDescent="0.25">
      <c r="A2366" s="185"/>
      <c r="B2366" s="191"/>
      <c r="C2366" s="191"/>
      <c r="D2366" s="191"/>
      <c r="E2366" s="191"/>
      <c r="F2366" s="192"/>
    </row>
    <row r="2367" spans="1:6" s="190" customFormat="1" x14ac:dyDescent="0.25">
      <c r="A2367" s="185"/>
      <c r="B2367" s="191"/>
      <c r="C2367" s="191"/>
      <c r="D2367" s="191"/>
      <c r="E2367" s="191"/>
      <c r="F2367" s="192"/>
    </row>
    <row r="2368" spans="1:6" s="190" customFormat="1" x14ac:dyDescent="0.25">
      <c r="A2368" s="185"/>
      <c r="B2368" s="191"/>
      <c r="C2368" s="191"/>
      <c r="D2368" s="191"/>
      <c r="E2368" s="191"/>
      <c r="F2368" s="192"/>
    </row>
    <row r="2369" spans="1:6" s="190" customFormat="1" x14ac:dyDescent="0.25">
      <c r="A2369" s="185"/>
      <c r="B2369" s="191"/>
      <c r="C2369" s="191"/>
      <c r="D2369" s="191"/>
      <c r="E2369" s="191"/>
      <c r="F2369" s="192"/>
    </row>
    <row r="2370" spans="1:6" s="190" customFormat="1" x14ac:dyDescent="0.25">
      <c r="A2370" s="185"/>
      <c r="B2370" s="191"/>
      <c r="C2370" s="191"/>
      <c r="D2370" s="191"/>
      <c r="E2370" s="191"/>
      <c r="F2370" s="192"/>
    </row>
    <row r="2371" spans="1:6" s="190" customFormat="1" x14ac:dyDescent="0.25">
      <c r="A2371" s="185"/>
      <c r="B2371" s="191"/>
      <c r="C2371" s="191"/>
      <c r="D2371" s="191"/>
      <c r="E2371" s="191"/>
      <c r="F2371" s="192"/>
    </row>
    <row r="2372" spans="1:6" s="190" customFormat="1" x14ac:dyDescent="0.25">
      <c r="A2372" s="185"/>
      <c r="B2372" s="191"/>
      <c r="C2372" s="191"/>
      <c r="D2372" s="191"/>
      <c r="E2372" s="191"/>
      <c r="F2372" s="192"/>
    </row>
    <row r="2373" spans="1:6" s="190" customFormat="1" x14ac:dyDescent="0.25">
      <c r="A2373" s="185"/>
      <c r="B2373" s="191"/>
      <c r="C2373" s="191"/>
      <c r="D2373" s="191"/>
      <c r="E2373" s="191"/>
      <c r="F2373" s="192"/>
    </row>
    <row r="2374" spans="1:6" s="190" customFormat="1" x14ac:dyDescent="0.25">
      <c r="A2374" s="185"/>
      <c r="B2374" s="191"/>
      <c r="C2374" s="191"/>
      <c r="D2374" s="191"/>
      <c r="E2374" s="191"/>
      <c r="F2374" s="192"/>
    </row>
    <row r="2375" spans="1:6" s="190" customFormat="1" x14ac:dyDescent="0.25">
      <c r="A2375" s="185"/>
      <c r="B2375" s="191"/>
      <c r="C2375" s="191"/>
      <c r="D2375" s="191"/>
      <c r="E2375" s="191"/>
      <c r="F2375" s="192"/>
    </row>
    <row r="2376" spans="1:6" s="190" customFormat="1" x14ac:dyDescent="0.25">
      <c r="A2376" s="185"/>
      <c r="B2376" s="191"/>
      <c r="C2376" s="191"/>
      <c r="D2376" s="191"/>
      <c r="E2376" s="191"/>
      <c r="F2376" s="192"/>
    </row>
    <row r="2377" spans="1:6" s="190" customFormat="1" x14ac:dyDescent="0.25">
      <c r="A2377" s="185"/>
      <c r="B2377" s="191"/>
      <c r="C2377" s="191"/>
      <c r="D2377" s="191"/>
      <c r="E2377" s="191"/>
      <c r="F2377" s="192"/>
    </row>
    <row r="2378" spans="1:6" s="190" customFormat="1" x14ac:dyDescent="0.25">
      <c r="A2378" s="185"/>
      <c r="B2378" s="191"/>
      <c r="C2378" s="191"/>
      <c r="D2378" s="191"/>
      <c r="E2378" s="191"/>
      <c r="F2378" s="192"/>
    </row>
    <row r="2379" spans="1:6" s="190" customFormat="1" x14ac:dyDescent="0.25">
      <c r="A2379" s="185"/>
      <c r="B2379" s="191"/>
      <c r="C2379" s="191"/>
      <c r="D2379" s="191"/>
      <c r="E2379" s="191"/>
      <c r="F2379" s="192"/>
    </row>
    <row r="2380" spans="1:6" s="190" customFormat="1" x14ac:dyDescent="0.25">
      <c r="A2380" s="185"/>
      <c r="B2380" s="191"/>
      <c r="C2380" s="191"/>
      <c r="D2380" s="191"/>
      <c r="E2380" s="191"/>
      <c r="F2380" s="192"/>
    </row>
    <row r="2381" spans="1:6" s="190" customFormat="1" x14ac:dyDescent="0.25">
      <c r="A2381" s="185"/>
      <c r="B2381" s="191"/>
      <c r="C2381" s="191"/>
      <c r="D2381" s="191"/>
      <c r="E2381" s="191"/>
      <c r="F2381" s="192"/>
    </row>
    <row r="2382" spans="1:6" s="190" customFormat="1" x14ac:dyDescent="0.25">
      <c r="A2382" s="185"/>
      <c r="B2382" s="191"/>
      <c r="C2382" s="191"/>
      <c r="D2382" s="191"/>
      <c r="E2382" s="191"/>
      <c r="F2382" s="192"/>
    </row>
    <row r="2383" spans="1:6" s="190" customFormat="1" x14ac:dyDescent="0.25">
      <c r="A2383" s="185"/>
      <c r="B2383" s="191"/>
      <c r="C2383" s="191"/>
      <c r="D2383" s="191"/>
      <c r="E2383" s="191"/>
      <c r="F2383" s="192"/>
    </row>
    <row r="2384" spans="1:6" s="190" customFormat="1" x14ac:dyDescent="0.25">
      <c r="A2384" s="185"/>
      <c r="B2384" s="191"/>
      <c r="C2384" s="191"/>
      <c r="D2384" s="191"/>
      <c r="E2384" s="191"/>
      <c r="F2384" s="192"/>
    </row>
    <row r="2385" spans="1:6" s="190" customFormat="1" x14ac:dyDescent="0.25">
      <c r="A2385" s="185"/>
      <c r="B2385" s="191"/>
      <c r="C2385" s="191"/>
      <c r="D2385" s="191"/>
      <c r="E2385" s="191"/>
      <c r="F2385" s="192"/>
    </row>
    <row r="2386" spans="1:6" s="190" customFormat="1" x14ac:dyDescent="0.25">
      <c r="A2386" s="185"/>
      <c r="B2386" s="191"/>
      <c r="C2386" s="191"/>
      <c r="D2386" s="191"/>
      <c r="E2386" s="191"/>
      <c r="F2386" s="192"/>
    </row>
    <row r="2387" spans="1:6" s="190" customFormat="1" x14ac:dyDescent="0.25">
      <c r="A2387" s="185"/>
      <c r="B2387" s="191"/>
      <c r="C2387" s="191"/>
      <c r="D2387" s="191"/>
      <c r="E2387" s="191"/>
      <c r="F2387" s="192"/>
    </row>
    <row r="2388" spans="1:6" s="190" customFormat="1" x14ac:dyDescent="0.25">
      <c r="A2388" s="185"/>
      <c r="B2388" s="191"/>
      <c r="C2388" s="191"/>
      <c r="D2388" s="191"/>
      <c r="E2388" s="191"/>
      <c r="F2388" s="192"/>
    </row>
    <row r="2389" spans="1:6" s="190" customFormat="1" x14ac:dyDescent="0.25">
      <c r="A2389" s="185"/>
      <c r="B2389" s="191"/>
      <c r="C2389" s="191"/>
      <c r="D2389" s="191"/>
      <c r="E2389" s="191"/>
      <c r="F2389" s="192"/>
    </row>
    <row r="2390" spans="1:6" s="190" customFormat="1" x14ac:dyDescent="0.25">
      <c r="A2390" s="185"/>
      <c r="B2390" s="191"/>
      <c r="C2390" s="191"/>
      <c r="D2390" s="191"/>
      <c r="E2390" s="191"/>
      <c r="F2390" s="192"/>
    </row>
    <row r="2391" spans="1:6" s="190" customFormat="1" x14ac:dyDescent="0.25">
      <c r="A2391" s="185"/>
      <c r="B2391" s="191"/>
      <c r="C2391" s="191"/>
      <c r="D2391" s="191"/>
      <c r="E2391" s="191"/>
      <c r="F2391" s="192"/>
    </row>
    <row r="2392" spans="1:6" s="190" customFormat="1" x14ac:dyDescent="0.25">
      <c r="A2392" s="185"/>
      <c r="B2392" s="191"/>
      <c r="C2392" s="191"/>
      <c r="D2392" s="191"/>
      <c r="E2392" s="191"/>
      <c r="F2392" s="192"/>
    </row>
    <row r="2393" spans="1:6" s="190" customFormat="1" x14ac:dyDescent="0.25">
      <c r="A2393" s="185"/>
      <c r="B2393" s="191"/>
      <c r="C2393" s="191"/>
      <c r="D2393" s="191"/>
      <c r="E2393" s="191"/>
      <c r="F2393" s="192"/>
    </row>
    <row r="2394" spans="1:6" s="190" customFormat="1" x14ac:dyDescent="0.25">
      <c r="A2394" s="185"/>
      <c r="B2394" s="191"/>
      <c r="C2394" s="191"/>
      <c r="D2394" s="191"/>
      <c r="E2394" s="191"/>
      <c r="F2394" s="192"/>
    </row>
    <row r="2395" spans="1:6" s="190" customFormat="1" x14ac:dyDescent="0.25">
      <c r="A2395" s="185"/>
      <c r="B2395" s="191"/>
      <c r="C2395" s="191"/>
      <c r="D2395" s="191"/>
      <c r="E2395" s="191"/>
      <c r="F2395" s="192"/>
    </row>
    <row r="2396" spans="1:6" s="190" customFormat="1" x14ac:dyDescent="0.25">
      <c r="A2396" s="185"/>
      <c r="B2396" s="191"/>
      <c r="C2396" s="191"/>
      <c r="D2396" s="191"/>
      <c r="E2396" s="191"/>
      <c r="F2396" s="192"/>
    </row>
    <row r="2397" spans="1:6" s="190" customFormat="1" x14ac:dyDescent="0.25">
      <c r="A2397" s="185"/>
      <c r="B2397" s="191"/>
      <c r="C2397" s="191"/>
      <c r="D2397" s="191"/>
      <c r="E2397" s="191"/>
      <c r="F2397" s="192"/>
    </row>
    <row r="2398" spans="1:6" s="190" customFormat="1" x14ac:dyDescent="0.25">
      <c r="A2398" s="185"/>
      <c r="B2398" s="191"/>
      <c r="C2398" s="191"/>
      <c r="D2398" s="191"/>
      <c r="E2398" s="191"/>
      <c r="F2398" s="192"/>
    </row>
    <row r="2399" spans="1:6" s="190" customFormat="1" x14ac:dyDescent="0.25">
      <c r="A2399" s="185"/>
      <c r="B2399" s="191"/>
      <c r="C2399" s="191"/>
      <c r="D2399" s="191"/>
      <c r="E2399" s="191"/>
      <c r="F2399" s="192"/>
    </row>
    <row r="2400" spans="1:6" s="190" customFormat="1" x14ac:dyDescent="0.25">
      <c r="A2400" s="185"/>
      <c r="B2400" s="191"/>
      <c r="C2400" s="191"/>
      <c r="D2400" s="191"/>
      <c r="E2400" s="191"/>
      <c r="F2400" s="192"/>
    </row>
    <row r="2401" spans="1:6" s="190" customFormat="1" x14ac:dyDescent="0.25">
      <c r="A2401" s="185"/>
      <c r="B2401" s="191"/>
      <c r="C2401" s="191"/>
      <c r="D2401" s="191"/>
      <c r="E2401" s="191"/>
      <c r="F2401" s="192"/>
    </row>
    <row r="2402" spans="1:6" s="190" customFormat="1" x14ac:dyDescent="0.25">
      <c r="A2402" s="185"/>
      <c r="B2402" s="191"/>
      <c r="C2402" s="191"/>
      <c r="D2402" s="191"/>
      <c r="E2402" s="191"/>
      <c r="F2402" s="192"/>
    </row>
    <row r="2403" spans="1:6" s="190" customFormat="1" x14ac:dyDescent="0.25">
      <c r="A2403" s="185"/>
      <c r="B2403" s="191"/>
      <c r="C2403" s="191"/>
      <c r="D2403" s="191"/>
      <c r="E2403" s="191"/>
      <c r="F2403" s="192"/>
    </row>
    <row r="2404" spans="1:6" s="190" customFormat="1" x14ac:dyDescent="0.25">
      <c r="A2404" s="185"/>
      <c r="B2404" s="191"/>
      <c r="C2404" s="191"/>
      <c r="D2404" s="191"/>
      <c r="E2404" s="191"/>
      <c r="F2404" s="192"/>
    </row>
    <row r="2405" spans="1:6" s="190" customFormat="1" x14ac:dyDescent="0.25">
      <c r="A2405" s="185"/>
      <c r="B2405" s="191"/>
      <c r="C2405" s="191"/>
      <c r="D2405" s="191"/>
      <c r="E2405" s="191"/>
      <c r="F2405" s="192"/>
    </row>
    <row r="2406" spans="1:6" s="190" customFormat="1" x14ac:dyDescent="0.25">
      <c r="A2406" s="185"/>
      <c r="B2406" s="191"/>
      <c r="C2406" s="191"/>
      <c r="D2406" s="191"/>
      <c r="E2406" s="191"/>
      <c r="F2406" s="192"/>
    </row>
    <row r="2407" spans="1:6" s="190" customFormat="1" x14ac:dyDescent="0.25">
      <c r="A2407" s="185"/>
      <c r="B2407" s="191"/>
      <c r="C2407" s="191"/>
      <c r="D2407" s="191"/>
      <c r="E2407" s="191"/>
      <c r="F2407" s="192"/>
    </row>
    <row r="2408" spans="1:6" s="190" customFormat="1" x14ac:dyDescent="0.25">
      <c r="A2408" s="185"/>
      <c r="B2408" s="191"/>
      <c r="C2408" s="191"/>
      <c r="D2408" s="191"/>
      <c r="E2408" s="191"/>
      <c r="F2408" s="192"/>
    </row>
    <row r="2409" spans="1:6" s="190" customFormat="1" x14ac:dyDescent="0.25">
      <c r="A2409" s="185"/>
      <c r="B2409" s="191"/>
      <c r="C2409" s="191"/>
      <c r="D2409" s="191"/>
      <c r="E2409" s="191"/>
      <c r="F2409" s="192"/>
    </row>
    <row r="2410" spans="1:6" s="190" customFormat="1" x14ac:dyDescent="0.25">
      <c r="A2410" s="185"/>
      <c r="B2410" s="191"/>
      <c r="C2410" s="191"/>
      <c r="D2410" s="191"/>
      <c r="E2410" s="191"/>
      <c r="F2410" s="192"/>
    </row>
    <row r="2411" spans="1:6" s="190" customFormat="1" x14ac:dyDescent="0.25">
      <c r="A2411" s="185"/>
      <c r="B2411" s="191"/>
      <c r="C2411" s="191"/>
      <c r="D2411" s="191"/>
      <c r="E2411" s="191"/>
      <c r="F2411" s="192"/>
    </row>
    <row r="2412" spans="1:6" s="190" customFormat="1" x14ac:dyDescent="0.25">
      <c r="A2412" s="185"/>
      <c r="B2412" s="191"/>
      <c r="C2412" s="191"/>
      <c r="D2412" s="191"/>
      <c r="E2412" s="191"/>
      <c r="F2412" s="192"/>
    </row>
    <row r="2413" spans="1:6" s="190" customFormat="1" x14ac:dyDescent="0.25">
      <c r="A2413" s="185"/>
      <c r="B2413" s="191"/>
      <c r="C2413" s="191"/>
      <c r="D2413" s="191"/>
      <c r="E2413" s="191"/>
      <c r="F2413" s="192"/>
    </row>
    <row r="2414" spans="1:6" s="190" customFormat="1" x14ac:dyDescent="0.25">
      <c r="A2414" s="185"/>
      <c r="B2414" s="191"/>
      <c r="C2414" s="191"/>
      <c r="D2414" s="191"/>
      <c r="E2414" s="191"/>
      <c r="F2414" s="192"/>
    </row>
    <row r="2415" spans="1:6" s="190" customFormat="1" x14ac:dyDescent="0.25">
      <c r="A2415" s="185"/>
      <c r="B2415" s="191"/>
      <c r="C2415" s="191"/>
      <c r="D2415" s="191"/>
      <c r="E2415" s="191"/>
      <c r="F2415" s="192"/>
    </row>
    <row r="2416" spans="1:6" s="190" customFormat="1" x14ac:dyDescent="0.25">
      <c r="A2416" s="185"/>
      <c r="B2416" s="191"/>
      <c r="C2416" s="191"/>
      <c r="D2416" s="191"/>
      <c r="E2416" s="191"/>
      <c r="F2416" s="192"/>
    </row>
    <row r="2417" spans="1:6" s="190" customFormat="1" x14ac:dyDescent="0.25">
      <c r="A2417" s="185"/>
      <c r="B2417" s="191"/>
      <c r="C2417" s="191"/>
      <c r="D2417" s="191"/>
      <c r="E2417" s="191"/>
      <c r="F2417" s="192"/>
    </row>
    <row r="2418" spans="1:6" s="190" customFormat="1" x14ac:dyDescent="0.25">
      <c r="A2418" s="185"/>
      <c r="B2418" s="191"/>
      <c r="C2418" s="191"/>
      <c r="D2418" s="191"/>
      <c r="E2418" s="191"/>
      <c r="F2418" s="192"/>
    </row>
    <row r="2419" spans="1:6" s="190" customFormat="1" x14ac:dyDescent="0.25">
      <c r="A2419" s="185"/>
      <c r="B2419" s="191"/>
      <c r="C2419" s="191"/>
      <c r="D2419" s="191"/>
      <c r="E2419" s="191"/>
      <c r="F2419" s="192"/>
    </row>
    <row r="2420" spans="1:6" s="190" customFormat="1" x14ac:dyDescent="0.25">
      <c r="A2420" s="185"/>
      <c r="B2420" s="191"/>
      <c r="C2420" s="191"/>
      <c r="D2420" s="191"/>
      <c r="E2420" s="191"/>
      <c r="F2420" s="192"/>
    </row>
    <row r="2421" spans="1:6" s="190" customFormat="1" x14ac:dyDescent="0.25">
      <c r="A2421" s="185"/>
      <c r="B2421" s="191"/>
      <c r="C2421" s="191"/>
      <c r="D2421" s="191"/>
      <c r="E2421" s="191"/>
      <c r="F2421" s="192"/>
    </row>
    <row r="2422" spans="1:6" s="190" customFormat="1" x14ac:dyDescent="0.25">
      <c r="A2422" s="185"/>
      <c r="B2422" s="191"/>
      <c r="C2422" s="191"/>
      <c r="D2422" s="191"/>
      <c r="E2422" s="191"/>
      <c r="F2422" s="192"/>
    </row>
    <row r="2423" spans="1:6" s="190" customFormat="1" x14ac:dyDescent="0.25">
      <c r="A2423" s="185"/>
      <c r="B2423" s="191"/>
      <c r="C2423" s="191"/>
      <c r="D2423" s="191"/>
      <c r="E2423" s="191"/>
      <c r="F2423" s="192"/>
    </row>
    <row r="2424" spans="1:6" s="190" customFormat="1" x14ac:dyDescent="0.25">
      <c r="A2424" s="185"/>
      <c r="B2424" s="191"/>
      <c r="C2424" s="191"/>
      <c r="D2424" s="191"/>
      <c r="E2424" s="191"/>
      <c r="F2424" s="192"/>
    </row>
    <row r="2425" spans="1:6" s="190" customFormat="1" x14ac:dyDescent="0.25">
      <c r="A2425" s="185"/>
      <c r="B2425" s="191"/>
      <c r="C2425" s="191"/>
      <c r="D2425" s="191"/>
      <c r="E2425" s="191"/>
      <c r="F2425" s="192"/>
    </row>
    <row r="2426" spans="1:6" s="190" customFormat="1" x14ac:dyDescent="0.25">
      <c r="A2426" s="185"/>
      <c r="B2426" s="191"/>
      <c r="C2426" s="191"/>
      <c r="D2426" s="191"/>
      <c r="E2426" s="191"/>
      <c r="F2426" s="192"/>
    </row>
    <row r="2427" spans="1:6" s="190" customFormat="1" x14ac:dyDescent="0.25">
      <c r="A2427" s="185"/>
      <c r="B2427" s="191"/>
      <c r="C2427" s="191"/>
      <c r="D2427" s="191"/>
      <c r="E2427" s="191"/>
      <c r="F2427" s="192"/>
    </row>
    <row r="2428" spans="1:6" s="190" customFormat="1" x14ac:dyDescent="0.25">
      <c r="A2428" s="185"/>
      <c r="B2428" s="191"/>
      <c r="C2428" s="191"/>
      <c r="D2428" s="191"/>
      <c r="E2428" s="191"/>
      <c r="F2428" s="192"/>
    </row>
    <row r="2429" spans="1:6" s="190" customFormat="1" x14ac:dyDescent="0.25">
      <c r="A2429" s="185"/>
      <c r="B2429" s="191"/>
      <c r="C2429" s="191"/>
      <c r="D2429" s="191"/>
      <c r="E2429" s="191"/>
      <c r="F2429" s="192"/>
    </row>
    <row r="2430" spans="1:6" s="190" customFormat="1" x14ac:dyDescent="0.25">
      <c r="A2430" s="185"/>
      <c r="B2430" s="191"/>
      <c r="C2430" s="191"/>
      <c r="D2430" s="191"/>
      <c r="E2430" s="191"/>
      <c r="F2430" s="192"/>
    </row>
    <row r="2431" spans="1:6" s="190" customFormat="1" x14ac:dyDescent="0.25">
      <c r="A2431" s="185"/>
      <c r="B2431" s="191"/>
      <c r="C2431" s="191"/>
      <c r="D2431" s="191"/>
      <c r="E2431" s="191"/>
      <c r="F2431" s="192"/>
    </row>
    <row r="2432" spans="1:6" s="190" customFormat="1" x14ac:dyDescent="0.25">
      <c r="A2432" s="185"/>
      <c r="B2432" s="191"/>
      <c r="C2432" s="191"/>
      <c r="D2432" s="191"/>
      <c r="E2432" s="191"/>
      <c r="F2432" s="192"/>
    </row>
    <row r="2433" spans="1:6" s="190" customFormat="1" x14ac:dyDescent="0.25">
      <c r="A2433" s="185"/>
      <c r="B2433" s="191"/>
      <c r="C2433" s="191"/>
      <c r="D2433" s="191"/>
      <c r="E2433" s="191"/>
      <c r="F2433" s="192"/>
    </row>
    <row r="2434" spans="1:6" s="190" customFormat="1" x14ac:dyDescent="0.25">
      <c r="A2434" s="185"/>
      <c r="B2434" s="191"/>
      <c r="C2434" s="191"/>
      <c r="D2434" s="191"/>
      <c r="E2434" s="191"/>
      <c r="F2434" s="192"/>
    </row>
    <row r="2435" spans="1:6" s="190" customFormat="1" x14ac:dyDescent="0.25">
      <c r="A2435" s="185"/>
      <c r="B2435" s="191"/>
      <c r="C2435" s="191"/>
      <c r="D2435" s="191"/>
      <c r="E2435" s="191"/>
      <c r="F2435" s="192"/>
    </row>
    <row r="2436" spans="1:6" s="190" customFormat="1" x14ac:dyDescent="0.25">
      <c r="A2436" s="185"/>
      <c r="B2436" s="191"/>
      <c r="C2436" s="191"/>
      <c r="D2436" s="191"/>
      <c r="E2436" s="191"/>
      <c r="F2436" s="192"/>
    </row>
    <row r="2437" spans="1:6" s="190" customFormat="1" x14ac:dyDescent="0.25">
      <c r="A2437" s="185"/>
      <c r="B2437" s="191"/>
      <c r="C2437" s="191"/>
      <c r="D2437" s="191"/>
      <c r="E2437" s="191"/>
      <c r="F2437" s="192"/>
    </row>
    <row r="2438" spans="1:6" s="190" customFormat="1" x14ac:dyDescent="0.25">
      <c r="A2438" s="185"/>
      <c r="B2438" s="191"/>
      <c r="C2438" s="191"/>
      <c r="D2438" s="191"/>
      <c r="E2438" s="191"/>
      <c r="F2438" s="192"/>
    </row>
    <row r="2439" spans="1:6" s="190" customFormat="1" x14ac:dyDescent="0.25">
      <c r="A2439" s="185"/>
      <c r="B2439" s="191"/>
      <c r="C2439" s="191"/>
      <c r="D2439" s="191"/>
      <c r="E2439" s="191"/>
      <c r="F2439" s="192"/>
    </row>
    <row r="2440" spans="1:6" s="190" customFormat="1" x14ac:dyDescent="0.25">
      <c r="A2440" s="185"/>
      <c r="B2440" s="191"/>
      <c r="C2440" s="191"/>
      <c r="D2440" s="191"/>
      <c r="E2440" s="191"/>
      <c r="F2440" s="192"/>
    </row>
    <row r="2441" spans="1:6" s="190" customFormat="1" x14ac:dyDescent="0.25">
      <c r="A2441" s="185"/>
      <c r="B2441" s="191"/>
      <c r="C2441" s="191"/>
      <c r="D2441" s="191"/>
      <c r="E2441" s="191"/>
      <c r="F2441" s="192"/>
    </row>
    <row r="2442" spans="1:6" s="190" customFormat="1" x14ac:dyDescent="0.25">
      <c r="A2442" s="185"/>
      <c r="B2442" s="191"/>
      <c r="C2442" s="191"/>
      <c r="D2442" s="191"/>
      <c r="E2442" s="191"/>
      <c r="F2442" s="192"/>
    </row>
    <row r="2443" spans="1:6" s="190" customFormat="1" x14ac:dyDescent="0.25">
      <c r="A2443" s="185"/>
      <c r="B2443" s="191"/>
      <c r="C2443" s="191"/>
      <c r="D2443" s="191"/>
      <c r="E2443" s="191"/>
      <c r="F2443" s="192"/>
    </row>
    <row r="2444" spans="1:6" s="190" customFormat="1" x14ac:dyDescent="0.25">
      <c r="A2444" s="185"/>
      <c r="B2444" s="191"/>
      <c r="C2444" s="191"/>
      <c r="D2444" s="191"/>
      <c r="E2444" s="191"/>
      <c r="F2444" s="192"/>
    </row>
    <row r="2445" spans="1:6" s="190" customFormat="1" x14ac:dyDescent="0.25">
      <c r="A2445" s="185"/>
      <c r="B2445" s="191"/>
      <c r="C2445" s="191"/>
      <c r="D2445" s="191"/>
      <c r="E2445" s="191"/>
      <c r="F2445" s="192"/>
    </row>
    <row r="2446" spans="1:6" s="190" customFormat="1" x14ac:dyDescent="0.25">
      <c r="A2446" s="185"/>
      <c r="B2446" s="191"/>
      <c r="C2446" s="191"/>
      <c r="D2446" s="191"/>
      <c r="E2446" s="191"/>
      <c r="F2446" s="192"/>
    </row>
    <row r="2447" spans="1:6" s="190" customFormat="1" x14ac:dyDescent="0.25">
      <c r="A2447" s="185"/>
      <c r="B2447" s="191"/>
      <c r="C2447" s="191"/>
      <c r="D2447" s="191"/>
      <c r="E2447" s="191"/>
      <c r="F2447" s="192"/>
    </row>
    <row r="2448" spans="1:6" s="190" customFormat="1" x14ac:dyDescent="0.25">
      <c r="A2448" s="185"/>
      <c r="B2448" s="191"/>
      <c r="C2448" s="191"/>
      <c r="D2448" s="191"/>
      <c r="E2448" s="191"/>
      <c r="F2448" s="192"/>
    </row>
    <row r="2449" spans="1:6" s="190" customFormat="1" x14ac:dyDescent="0.25">
      <c r="A2449" s="185"/>
      <c r="B2449" s="191"/>
      <c r="C2449" s="191"/>
      <c r="D2449" s="191"/>
      <c r="E2449" s="191"/>
      <c r="F2449" s="192"/>
    </row>
    <row r="2450" spans="1:6" s="190" customFormat="1" x14ac:dyDescent="0.25">
      <c r="A2450" s="185"/>
      <c r="B2450" s="191"/>
      <c r="C2450" s="191"/>
      <c r="D2450" s="191"/>
      <c r="E2450" s="191"/>
      <c r="F2450" s="192"/>
    </row>
    <row r="2451" spans="1:6" s="190" customFormat="1" x14ac:dyDescent="0.25">
      <c r="A2451" s="185"/>
      <c r="B2451" s="191"/>
      <c r="C2451" s="191"/>
      <c r="D2451" s="191"/>
      <c r="E2451" s="191"/>
      <c r="F2451" s="192"/>
    </row>
    <row r="2452" spans="1:6" s="190" customFormat="1" x14ac:dyDescent="0.25">
      <c r="A2452" s="185"/>
      <c r="B2452" s="191"/>
      <c r="C2452" s="191"/>
      <c r="D2452" s="191"/>
      <c r="E2452" s="191"/>
      <c r="F2452" s="192"/>
    </row>
    <row r="2453" spans="1:6" s="190" customFormat="1" x14ac:dyDescent="0.25">
      <c r="A2453" s="185"/>
      <c r="B2453" s="191"/>
      <c r="C2453" s="191"/>
      <c r="D2453" s="191"/>
      <c r="E2453" s="191"/>
      <c r="F2453" s="192"/>
    </row>
    <row r="2454" spans="1:6" s="190" customFormat="1" x14ac:dyDescent="0.25">
      <c r="A2454" s="185"/>
      <c r="B2454" s="191"/>
      <c r="C2454" s="191"/>
      <c r="D2454" s="191"/>
      <c r="E2454" s="191"/>
      <c r="F2454" s="192"/>
    </row>
    <row r="2455" spans="1:6" s="190" customFormat="1" x14ac:dyDescent="0.25">
      <c r="A2455" s="185"/>
      <c r="B2455" s="191"/>
      <c r="C2455" s="191"/>
      <c r="D2455" s="191"/>
      <c r="E2455" s="191"/>
      <c r="F2455" s="192"/>
    </row>
    <row r="2456" spans="1:6" s="190" customFormat="1" x14ac:dyDescent="0.25">
      <c r="A2456" s="185"/>
      <c r="B2456" s="191"/>
      <c r="C2456" s="191"/>
      <c r="D2456" s="191"/>
      <c r="E2456" s="191"/>
      <c r="F2456" s="192"/>
    </row>
    <row r="2457" spans="1:6" s="190" customFormat="1" x14ac:dyDescent="0.25">
      <c r="A2457" s="185"/>
      <c r="B2457" s="191"/>
      <c r="C2457" s="191"/>
      <c r="D2457" s="191"/>
      <c r="E2457" s="191"/>
      <c r="F2457" s="192"/>
    </row>
    <row r="2458" spans="1:6" s="190" customFormat="1" x14ac:dyDescent="0.25">
      <c r="A2458" s="185"/>
      <c r="B2458" s="191"/>
      <c r="C2458" s="191"/>
      <c r="D2458" s="191"/>
      <c r="E2458" s="191"/>
      <c r="F2458" s="192"/>
    </row>
    <row r="2459" spans="1:6" s="190" customFormat="1" x14ac:dyDescent="0.25">
      <c r="A2459" s="185"/>
      <c r="B2459" s="191"/>
      <c r="C2459" s="191"/>
      <c r="D2459" s="191"/>
      <c r="E2459" s="191"/>
      <c r="F2459" s="192"/>
    </row>
    <row r="2460" spans="1:6" s="190" customFormat="1" x14ac:dyDescent="0.25">
      <c r="A2460" s="185"/>
      <c r="B2460" s="191"/>
      <c r="C2460" s="191"/>
      <c r="D2460" s="191"/>
      <c r="E2460" s="191"/>
      <c r="F2460" s="192"/>
    </row>
    <row r="2461" spans="1:6" s="190" customFormat="1" x14ac:dyDescent="0.25">
      <c r="A2461" s="185"/>
      <c r="B2461" s="191"/>
      <c r="C2461" s="191"/>
      <c r="D2461" s="191"/>
      <c r="E2461" s="191"/>
      <c r="F2461" s="192"/>
    </row>
    <row r="2462" spans="1:6" s="190" customFormat="1" x14ac:dyDescent="0.25">
      <c r="A2462" s="185"/>
      <c r="B2462" s="191"/>
      <c r="C2462" s="191"/>
      <c r="D2462" s="191"/>
      <c r="E2462" s="191"/>
      <c r="F2462" s="192"/>
    </row>
    <row r="2463" spans="1:6" s="190" customFormat="1" x14ac:dyDescent="0.25">
      <c r="A2463" s="185"/>
      <c r="B2463" s="191"/>
      <c r="C2463" s="191"/>
      <c r="D2463" s="191"/>
      <c r="E2463" s="191"/>
      <c r="F2463" s="192"/>
    </row>
    <row r="2464" spans="1:6" s="190" customFormat="1" x14ac:dyDescent="0.25">
      <c r="A2464" s="185"/>
      <c r="B2464" s="191"/>
      <c r="C2464" s="191"/>
      <c r="D2464" s="191"/>
      <c r="E2464" s="191"/>
      <c r="F2464" s="192"/>
    </row>
    <row r="2465" spans="1:6" s="190" customFormat="1" x14ac:dyDescent="0.25">
      <c r="A2465" s="185"/>
      <c r="B2465" s="191"/>
      <c r="C2465" s="191"/>
      <c r="D2465" s="191"/>
      <c r="E2465" s="191"/>
      <c r="F2465" s="192"/>
    </row>
    <row r="2466" spans="1:6" s="190" customFormat="1" x14ac:dyDescent="0.25">
      <c r="A2466" s="185"/>
      <c r="B2466" s="191"/>
      <c r="C2466" s="191"/>
      <c r="D2466" s="191"/>
      <c r="E2466" s="191"/>
      <c r="F2466" s="192"/>
    </row>
    <row r="2467" spans="1:6" s="190" customFormat="1" x14ac:dyDescent="0.25">
      <c r="A2467" s="185"/>
      <c r="B2467" s="191"/>
      <c r="C2467" s="191"/>
      <c r="D2467" s="191"/>
      <c r="E2467" s="191"/>
      <c r="F2467" s="192"/>
    </row>
    <row r="2468" spans="1:6" s="190" customFormat="1" x14ac:dyDescent="0.25">
      <c r="A2468" s="185"/>
      <c r="B2468" s="191"/>
      <c r="C2468" s="191"/>
      <c r="D2468" s="191"/>
      <c r="E2468" s="191"/>
      <c r="F2468" s="192"/>
    </row>
    <row r="2469" spans="1:6" s="190" customFormat="1" x14ac:dyDescent="0.25">
      <c r="A2469" s="185"/>
      <c r="B2469" s="191"/>
      <c r="C2469" s="191"/>
      <c r="D2469" s="191"/>
      <c r="E2469" s="191"/>
      <c r="F2469" s="192"/>
    </row>
    <row r="2470" spans="1:6" s="190" customFormat="1" x14ac:dyDescent="0.25">
      <c r="A2470" s="185"/>
      <c r="B2470" s="191"/>
      <c r="C2470" s="191"/>
      <c r="D2470" s="191"/>
      <c r="E2470" s="191"/>
      <c r="F2470" s="192"/>
    </row>
    <row r="2471" spans="1:6" s="190" customFormat="1" x14ac:dyDescent="0.25">
      <c r="A2471" s="185"/>
      <c r="B2471" s="191"/>
      <c r="C2471" s="191"/>
      <c r="D2471" s="191"/>
      <c r="E2471" s="191"/>
      <c r="F2471" s="192"/>
    </row>
    <row r="2472" spans="1:6" s="190" customFormat="1" x14ac:dyDescent="0.25">
      <c r="A2472" s="185"/>
      <c r="B2472" s="191"/>
      <c r="C2472" s="191"/>
      <c r="D2472" s="191"/>
      <c r="E2472" s="191"/>
      <c r="F2472" s="192"/>
    </row>
    <row r="2473" spans="1:6" s="190" customFormat="1" x14ac:dyDescent="0.25">
      <c r="A2473" s="185"/>
      <c r="B2473" s="191"/>
      <c r="C2473" s="191"/>
      <c r="D2473" s="191"/>
      <c r="E2473" s="191"/>
      <c r="F2473" s="192"/>
    </row>
    <row r="2474" spans="1:6" s="190" customFormat="1" x14ac:dyDescent="0.25">
      <c r="A2474" s="185"/>
      <c r="B2474" s="191"/>
      <c r="C2474" s="191"/>
      <c r="D2474" s="191"/>
      <c r="E2474" s="191"/>
      <c r="F2474" s="192"/>
    </row>
    <row r="2475" spans="1:6" s="190" customFormat="1" x14ac:dyDescent="0.25">
      <c r="A2475" s="185"/>
      <c r="B2475" s="191"/>
      <c r="C2475" s="191"/>
      <c r="D2475" s="191"/>
      <c r="E2475" s="191"/>
      <c r="F2475" s="192"/>
    </row>
    <row r="2476" spans="1:6" s="190" customFormat="1" x14ac:dyDescent="0.25">
      <c r="A2476" s="185"/>
      <c r="B2476" s="191"/>
      <c r="C2476" s="191"/>
      <c r="D2476" s="191"/>
      <c r="E2476" s="191"/>
      <c r="F2476" s="192"/>
    </row>
    <row r="2477" spans="1:6" s="190" customFormat="1" x14ac:dyDescent="0.25">
      <c r="A2477" s="185"/>
      <c r="B2477" s="191"/>
      <c r="C2477" s="191"/>
      <c r="D2477" s="191"/>
      <c r="E2477" s="191"/>
      <c r="F2477" s="192"/>
    </row>
    <row r="2478" spans="1:6" s="190" customFormat="1" x14ac:dyDescent="0.25">
      <c r="A2478" s="185"/>
      <c r="B2478" s="191"/>
      <c r="C2478" s="191"/>
      <c r="D2478" s="191"/>
      <c r="E2478" s="191"/>
      <c r="F2478" s="192"/>
    </row>
    <row r="2479" spans="1:6" s="190" customFormat="1" x14ac:dyDescent="0.25">
      <c r="A2479" s="185"/>
      <c r="B2479" s="191"/>
      <c r="C2479" s="191"/>
      <c r="D2479" s="191"/>
      <c r="E2479" s="191"/>
      <c r="F2479" s="192"/>
    </row>
    <row r="2480" spans="1:6" s="190" customFormat="1" x14ac:dyDescent="0.25">
      <c r="A2480" s="185"/>
      <c r="B2480" s="191"/>
      <c r="C2480" s="191"/>
      <c r="D2480" s="191"/>
      <c r="E2480" s="191"/>
      <c r="F2480" s="192"/>
    </row>
    <row r="2481" spans="1:6" s="190" customFormat="1" x14ac:dyDescent="0.25">
      <c r="A2481" s="185"/>
      <c r="B2481" s="191"/>
      <c r="C2481" s="191"/>
      <c r="D2481" s="191"/>
      <c r="E2481" s="191"/>
      <c r="F2481" s="192"/>
    </row>
    <row r="2482" spans="1:6" s="190" customFormat="1" x14ac:dyDescent="0.25">
      <c r="A2482" s="185"/>
      <c r="B2482" s="191"/>
      <c r="C2482" s="191"/>
      <c r="D2482" s="191"/>
      <c r="E2482" s="191"/>
      <c r="F2482" s="192"/>
    </row>
    <row r="2483" spans="1:6" s="190" customFormat="1" x14ac:dyDescent="0.25">
      <c r="A2483" s="185"/>
      <c r="B2483" s="191"/>
      <c r="C2483" s="191"/>
      <c r="D2483" s="191"/>
      <c r="E2483" s="191"/>
      <c r="F2483" s="192"/>
    </row>
  </sheetData>
  <mergeCells count="8">
    <mergeCell ref="B1:F1"/>
    <mergeCell ref="A3:F3"/>
    <mergeCell ref="A6:A7"/>
    <mergeCell ref="B6:B7"/>
    <mergeCell ref="C6:C7"/>
    <mergeCell ref="D6:D7"/>
    <mergeCell ref="E6:E7"/>
    <mergeCell ref="F6:F7"/>
  </mergeCells>
  <hyperlinks>
    <hyperlink ref="A918" r:id="rId1" display="consultantplus://offline/ref=6B64A98DEB541BC40106F75B64E3F497931F696A0F6F7223264B0658E1FB0862A8C5893635CAAFEA081755u0HEG"/>
    <hyperlink ref="A919" r:id="rId2" display="consultantplus://offline/ref=6B64A98DEB541BC40106F75B64E3F497931F696A0F6F7223264B0658E1FB0862A8C5893635CAAFEA081255u0HAG"/>
    <hyperlink ref="A92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87" orientation="portrait" r:id="rId4"/>
  <headerFooter alignWithMargins="0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29"/>
  <sheetViews>
    <sheetView showGridLines="0" tabSelected="1" zoomScale="85" zoomScaleNormal="85" workbookViewId="0">
      <selection activeCell="N10" sqref="N10"/>
    </sheetView>
  </sheetViews>
  <sheetFormatPr defaultRowHeight="15.75" x14ac:dyDescent="0.25"/>
  <cols>
    <col min="1" max="1" width="59" style="185" customWidth="1"/>
    <col min="2" max="2" width="7.28515625" style="191" customWidth="1"/>
    <col min="3" max="3" width="7.42578125" style="191" customWidth="1"/>
    <col min="4" max="4" width="15.7109375" style="191" customWidth="1"/>
    <col min="5" max="5" width="7.42578125" style="191" customWidth="1"/>
    <col min="6" max="6" width="15.7109375" style="192" customWidth="1"/>
    <col min="7" max="7" width="19.85546875" style="193" hidden="1" customWidth="1"/>
    <col min="8" max="9" width="15.7109375" style="192" hidden="1" customWidth="1"/>
    <col min="10" max="10" width="15.7109375" style="192" customWidth="1"/>
    <col min="257" max="257" width="59" customWidth="1"/>
    <col min="258" max="258" width="7.28515625" customWidth="1"/>
    <col min="259" max="259" width="7.42578125" customWidth="1"/>
    <col min="260" max="260" width="15.7109375" customWidth="1"/>
    <col min="261" max="261" width="7.42578125" customWidth="1"/>
    <col min="262" max="262" width="15.7109375" customWidth="1"/>
    <col min="263" max="265" width="0" hidden="1" customWidth="1"/>
    <col min="266" max="266" width="15.7109375" customWidth="1"/>
    <col min="513" max="513" width="59" customWidth="1"/>
    <col min="514" max="514" width="7.28515625" customWidth="1"/>
    <col min="515" max="515" width="7.42578125" customWidth="1"/>
    <col min="516" max="516" width="15.7109375" customWidth="1"/>
    <col min="517" max="517" width="7.42578125" customWidth="1"/>
    <col min="518" max="518" width="15.7109375" customWidth="1"/>
    <col min="519" max="521" width="0" hidden="1" customWidth="1"/>
    <col min="522" max="522" width="15.7109375" customWidth="1"/>
    <col min="769" max="769" width="59" customWidth="1"/>
    <col min="770" max="770" width="7.28515625" customWidth="1"/>
    <col min="771" max="771" width="7.42578125" customWidth="1"/>
    <col min="772" max="772" width="15.7109375" customWidth="1"/>
    <col min="773" max="773" width="7.42578125" customWidth="1"/>
    <col min="774" max="774" width="15.7109375" customWidth="1"/>
    <col min="775" max="777" width="0" hidden="1" customWidth="1"/>
    <col min="778" max="778" width="15.7109375" customWidth="1"/>
    <col min="1025" max="1025" width="59" customWidth="1"/>
    <col min="1026" max="1026" width="7.28515625" customWidth="1"/>
    <col min="1027" max="1027" width="7.42578125" customWidth="1"/>
    <col min="1028" max="1028" width="15.7109375" customWidth="1"/>
    <col min="1029" max="1029" width="7.42578125" customWidth="1"/>
    <col min="1030" max="1030" width="15.7109375" customWidth="1"/>
    <col min="1031" max="1033" width="0" hidden="1" customWidth="1"/>
    <col min="1034" max="1034" width="15.7109375" customWidth="1"/>
    <col min="1281" max="1281" width="59" customWidth="1"/>
    <col min="1282" max="1282" width="7.28515625" customWidth="1"/>
    <col min="1283" max="1283" width="7.42578125" customWidth="1"/>
    <col min="1284" max="1284" width="15.7109375" customWidth="1"/>
    <col min="1285" max="1285" width="7.42578125" customWidth="1"/>
    <col min="1286" max="1286" width="15.7109375" customWidth="1"/>
    <col min="1287" max="1289" width="0" hidden="1" customWidth="1"/>
    <col min="1290" max="1290" width="15.7109375" customWidth="1"/>
    <col min="1537" max="1537" width="59" customWidth="1"/>
    <col min="1538" max="1538" width="7.28515625" customWidth="1"/>
    <col min="1539" max="1539" width="7.42578125" customWidth="1"/>
    <col min="1540" max="1540" width="15.7109375" customWidth="1"/>
    <col min="1541" max="1541" width="7.42578125" customWidth="1"/>
    <col min="1542" max="1542" width="15.7109375" customWidth="1"/>
    <col min="1543" max="1545" width="0" hidden="1" customWidth="1"/>
    <col min="1546" max="1546" width="15.7109375" customWidth="1"/>
    <col min="1793" max="1793" width="59" customWidth="1"/>
    <col min="1794" max="1794" width="7.28515625" customWidth="1"/>
    <col min="1795" max="1795" width="7.42578125" customWidth="1"/>
    <col min="1796" max="1796" width="15.7109375" customWidth="1"/>
    <col min="1797" max="1797" width="7.42578125" customWidth="1"/>
    <col min="1798" max="1798" width="15.7109375" customWidth="1"/>
    <col min="1799" max="1801" width="0" hidden="1" customWidth="1"/>
    <col min="1802" max="1802" width="15.7109375" customWidth="1"/>
    <col min="2049" max="2049" width="59" customWidth="1"/>
    <col min="2050" max="2050" width="7.28515625" customWidth="1"/>
    <col min="2051" max="2051" width="7.42578125" customWidth="1"/>
    <col min="2052" max="2052" width="15.7109375" customWidth="1"/>
    <col min="2053" max="2053" width="7.42578125" customWidth="1"/>
    <col min="2054" max="2054" width="15.7109375" customWidth="1"/>
    <col min="2055" max="2057" width="0" hidden="1" customWidth="1"/>
    <col min="2058" max="2058" width="15.7109375" customWidth="1"/>
    <col min="2305" max="2305" width="59" customWidth="1"/>
    <col min="2306" max="2306" width="7.28515625" customWidth="1"/>
    <col min="2307" max="2307" width="7.42578125" customWidth="1"/>
    <col min="2308" max="2308" width="15.7109375" customWidth="1"/>
    <col min="2309" max="2309" width="7.42578125" customWidth="1"/>
    <col min="2310" max="2310" width="15.7109375" customWidth="1"/>
    <col min="2311" max="2313" width="0" hidden="1" customWidth="1"/>
    <col min="2314" max="2314" width="15.7109375" customWidth="1"/>
    <col min="2561" max="2561" width="59" customWidth="1"/>
    <col min="2562" max="2562" width="7.28515625" customWidth="1"/>
    <col min="2563" max="2563" width="7.42578125" customWidth="1"/>
    <col min="2564" max="2564" width="15.7109375" customWidth="1"/>
    <col min="2565" max="2565" width="7.42578125" customWidth="1"/>
    <col min="2566" max="2566" width="15.7109375" customWidth="1"/>
    <col min="2567" max="2569" width="0" hidden="1" customWidth="1"/>
    <col min="2570" max="2570" width="15.7109375" customWidth="1"/>
    <col min="2817" max="2817" width="59" customWidth="1"/>
    <col min="2818" max="2818" width="7.28515625" customWidth="1"/>
    <col min="2819" max="2819" width="7.42578125" customWidth="1"/>
    <col min="2820" max="2820" width="15.7109375" customWidth="1"/>
    <col min="2821" max="2821" width="7.42578125" customWidth="1"/>
    <col min="2822" max="2822" width="15.7109375" customWidth="1"/>
    <col min="2823" max="2825" width="0" hidden="1" customWidth="1"/>
    <col min="2826" max="2826" width="15.7109375" customWidth="1"/>
    <col min="3073" max="3073" width="59" customWidth="1"/>
    <col min="3074" max="3074" width="7.28515625" customWidth="1"/>
    <col min="3075" max="3075" width="7.42578125" customWidth="1"/>
    <col min="3076" max="3076" width="15.7109375" customWidth="1"/>
    <col min="3077" max="3077" width="7.42578125" customWidth="1"/>
    <col min="3078" max="3078" width="15.7109375" customWidth="1"/>
    <col min="3079" max="3081" width="0" hidden="1" customWidth="1"/>
    <col min="3082" max="3082" width="15.7109375" customWidth="1"/>
    <col min="3329" max="3329" width="59" customWidth="1"/>
    <col min="3330" max="3330" width="7.28515625" customWidth="1"/>
    <col min="3331" max="3331" width="7.42578125" customWidth="1"/>
    <col min="3332" max="3332" width="15.7109375" customWidth="1"/>
    <col min="3333" max="3333" width="7.42578125" customWidth="1"/>
    <col min="3334" max="3334" width="15.7109375" customWidth="1"/>
    <col min="3335" max="3337" width="0" hidden="1" customWidth="1"/>
    <col min="3338" max="3338" width="15.7109375" customWidth="1"/>
    <col min="3585" max="3585" width="59" customWidth="1"/>
    <col min="3586" max="3586" width="7.28515625" customWidth="1"/>
    <col min="3587" max="3587" width="7.42578125" customWidth="1"/>
    <col min="3588" max="3588" width="15.7109375" customWidth="1"/>
    <col min="3589" max="3589" width="7.42578125" customWidth="1"/>
    <col min="3590" max="3590" width="15.7109375" customWidth="1"/>
    <col min="3591" max="3593" width="0" hidden="1" customWidth="1"/>
    <col min="3594" max="3594" width="15.7109375" customWidth="1"/>
    <col min="3841" max="3841" width="59" customWidth="1"/>
    <col min="3842" max="3842" width="7.28515625" customWidth="1"/>
    <col min="3843" max="3843" width="7.42578125" customWidth="1"/>
    <col min="3844" max="3844" width="15.7109375" customWidth="1"/>
    <col min="3845" max="3845" width="7.42578125" customWidth="1"/>
    <col min="3846" max="3846" width="15.7109375" customWidth="1"/>
    <col min="3847" max="3849" width="0" hidden="1" customWidth="1"/>
    <col min="3850" max="3850" width="15.7109375" customWidth="1"/>
    <col min="4097" max="4097" width="59" customWidth="1"/>
    <col min="4098" max="4098" width="7.28515625" customWidth="1"/>
    <col min="4099" max="4099" width="7.42578125" customWidth="1"/>
    <col min="4100" max="4100" width="15.7109375" customWidth="1"/>
    <col min="4101" max="4101" width="7.42578125" customWidth="1"/>
    <col min="4102" max="4102" width="15.7109375" customWidth="1"/>
    <col min="4103" max="4105" width="0" hidden="1" customWidth="1"/>
    <col min="4106" max="4106" width="15.7109375" customWidth="1"/>
    <col min="4353" max="4353" width="59" customWidth="1"/>
    <col min="4354" max="4354" width="7.28515625" customWidth="1"/>
    <col min="4355" max="4355" width="7.42578125" customWidth="1"/>
    <col min="4356" max="4356" width="15.7109375" customWidth="1"/>
    <col min="4357" max="4357" width="7.42578125" customWidth="1"/>
    <col min="4358" max="4358" width="15.7109375" customWidth="1"/>
    <col min="4359" max="4361" width="0" hidden="1" customWidth="1"/>
    <col min="4362" max="4362" width="15.7109375" customWidth="1"/>
    <col min="4609" max="4609" width="59" customWidth="1"/>
    <col min="4610" max="4610" width="7.28515625" customWidth="1"/>
    <col min="4611" max="4611" width="7.42578125" customWidth="1"/>
    <col min="4612" max="4612" width="15.7109375" customWidth="1"/>
    <col min="4613" max="4613" width="7.42578125" customWidth="1"/>
    <col min="4614" max="4614" width="15.7109375" customWidth="1"/>
    <col min="4615" max="4617" width="0" hidden="1" customWidth="1"/>
    <col min="4618" max="4618" width="15.7109375" customWidth="1"/>
    <col min="4865" max="4865" width="59" customWidth="1"/>
    <col min="4866" max="4866" width="7.28515625" customWidth="1"/>
    <col min="4867" max="4867" width="7.42578125" customWidth="1"/>
    <col min="4868" max="4868" width="15.7109375" customWidth="1"/>
    <col min="4869" max="4869" width="7.42578125" customWidth="1"/>
    <col min="4870" max="4870" width="15.7109375" customWidth="1"/>
    <col min="4871" max="4873" width="0" hidden="1" customWidth="1"/>
    <col min="4874" max="4874" width="15.7109375" customWidth="1"/>
    <col min="5121" max="5121" width="59" customWidth="1"/>
    <col min="5122" max="5122" width="7.28515625" customWidth="1"/>
    <col min="5123" max="5123" width="7.42578125" customWidth="1"/>
    <col min="5124" max="5124" width="15.7109375" customWidth="1"/>
    <col min="5125" max="5125" width="7.42578125" customWidth="1"/>
    <col min="5126" max="5126" width="15.7109375" customWidth="1"/>
    <col min="5127" max="5129" width="0" hidden="1" customWidth="1"/>
    <col min="5130" max="5130" width="15.7109375" customWidth="1"/>
    <col min="5377" max="5377" width="59" customWidth="1"/>
    <col min="5378" max="5378" width="7.28515625" customWidth="1"/>
    <col min="5379" max="5379" width="7.42578125" customWidth="1"/>
    <col min="5380" max="5380" width="15.7109375" customWidth="1"/>
    <col min="5381" max="5381" width="7.42578125" customWidth="1"/>
    <col min="5382" max="5382" width="15.7109375" customWidth="1"/>
    <col min="5383" max="5385" width="0" hidden="1" customWidth="1"/>
    <col min="5386" max="5386" width="15.7109375" customWidth="1"/>
    <col min="5633" max="5633" width="59" customWidth="1"/>
    <col min="5634" max="5634" width="7.28515625" customWidth="1"/>
    <col min="5635" max="5635" width="7.42578125" customWidth="1"/>
    <col min="5636" max="5636" width="15.7109375" customWidth="1"/>
    <col min="5637" max="5637" width="7.42578125" customWidth="1"/>
    <col min="5638" max="5638" width="15.7109375" customWidth="1"/>
    <col min="5639" max="5641" width="0" hidden="1" customWidth="1"/>
    <col min="5642" max="5642" width="15.7109375" customWidth="1"/>
    <col min="5889" max="5889" width="59" customWidth="1"/>
    <col min="5890" max="5890" width="7.28515625" customWidth="1"/>
    <col min="5891" max="5891" width="7.42578125" customWidth="1"/>
    <col min="5892" max="5892" width="15.7109375" customWidth="1"/>
    <col min="5893" max="5893" width="7.42578125" customWidth="1"/>
    <col min="5894" max="5894" width="15.7109375" customWidth="1"/>
    <col min="5895" max="5897" width="0" hidden="1" customWidth="1"/>
    <col min="5898" max="5898" width="15.7109375" customWidth="1"/>
    <col min="6145" max="6145" width="59" customWidth="1"/>
    <col min="6146" max="6146" width="7.28515625" customWidth="1"/>
    <col min="6147" max="6147" width="7.42578125" customWidth="1"/>
    <col min="6148" max="6148" width="15.7109375" customWidth="1"/>
    <col min="6149" max="6149" width="7.42578125" customWidth="1"/>
    <col min="6150" max="6150" width="15.7109375" customWidth="1"/>
    <col min="6151" max="6153" width="0" hidden="1" customWidth="1"/>
    <col min="6154" max="6154" width="15.7109375" customWidth="1"/>
    <col min="6401" max="6401" width="59" customWidth="1"/>
    <col min="6402" max="6402" width="7.28515625" customWidth="1"/>
    <col min="6403" max="6403" width="7.42578125" customWidth="1"/>
    <col min="6404" max="6404" width="15.7109375" customWidth="1"/>
    <col min="6405" max="6405" width="7.42578125" customWidth="1"/>
    <col min="6406" max="6406" width="15.7109375" customWidth="1"/>
    <col min="6407" max="6409" width="0" hidden="1" customWidth="1"/>
    <col min="6410" max="6410" width="15.7109375" customWidth="1"/>
    <col min="6657" max="6657" width="59" customWidth="1"/>
    <col min="6658" max="6658" width="7.28515625" customWidth="1"/>
    <col min="6659" max="6659" width="7.42578125" customWidth="1"/>
    <col min="6660" max="6660" width="15.7109375" customWidth="1"/>
    <col min="6661" max="6661" width="7.42578125" customWidth="1"/>
    <col min="6662" max="6662" width="15.7109375" customWidth="1"/>
    <col min="6663" max="6665" width="0" hidden="1" customWidth="1"/>
    <col min="6666" max="6666" width="15.7109375" customWidth="1"/>
    <col min="6913" max="6913" width="59" customWidth="1"/>
    <col min="6914" max="6914" width="7.28515625" customWidth="1"/>
    <col min="6915" max="6915" width="7.42578125" customWidth="1"/>
    <col min="6916" max="6916" width="15.7109375" customWidth="1"/>
    <col min="6917" max="6917" width="7.42578125" customWidth="1"/>
    <col min="6918" max="6918" width="15.7109375" customWidth="1"/>
    <col min="6919" max="6921" width="0" hidden="1" customWidth="1"/>
    <col min="6922" max="6922" width="15.7109375" customWidth="1"/>
    <col min="7169" max="7169" width="59" customWidth="1"/>
    <col min="7170" max="7170" width="7.28515625" customWidth="1"/>
    <col min="7171" max="7171" width="7.42578125" customWidth="1"/>
    <col min="7172" max="7172" width="15.7109375" customWidth="1"/>
    <col min="7173" max="7173" width="7.42578125" customWidth="1"/>
    <col min="7174" max="7174" width="15.7109375" customWidth="1"/>
    <col min="7175" max="7177" width="0" hidden="1" customWidth="1"/>
    <col min="7178" max="7178" width="15.7109375" customWidth="1"/>
    <col min="7425" max="7425" width="59" customWidth="1"/>
    <col min="7426" max="7426" width="7.28515625" customWidth="1"/>
    <col min="7427" max="7427" width="7.42578125" customWidth="1"/>
    <col min="7428" max="7428" width="15.7109375" customWidth="1"/>
    <col min="7429" max="7429" width="7.42578125" customWidth="1"/>
    <col min="7430" max="7430" width="15.7109375" customWidth="1"/>
    <col min="7431" max="7433" width="0" hidden="1" customWidth="1"/>
    <col min="7434" max="7434" width="15.7109375" customWidth="1"/>
    <col min="7681" max="7681" width="59" customWidth="1"/>
    <col min="7682" max="7682" width="7.28515625" customWidth="1"/>
    <col min="7683" max="7683" width="7.42578125" customWidth="1"/>
    <col min="7684" max="7684" width="15.7109375" customWidth="1"/>
    <col min="7685" max="7685" width="7.42578125" customWidth="1"/>
    <col min="7686" max="7686" width="15.7109375" customWidth="1"/>
    <col min="7687" max="7689" width="0" hidden="1" customWidth="1"/>
    <col min="7690" max="7690" width="15.7109375" customWidth="1"/>
    <col min="7937" max="7937" width="59" customWidth="1"/>
    <col min="7938" max="7938" width="7.28515625" customWidth="1"/>
    <col min="7939" max="7939" width="7.42578125" customWidth="1"/>
    <col min="7940" max="7940" width="15.7109375" customWidth="1"/>
    <col min="7941" max="7941" width="7.42578125" customWidth="1"/>
    <col min="7942" max="7942" width="15.7109375" customWidth="1"/>
    <col min="7943" max="7945" width="0" hidden="1" customWidth="1"/>
    <col min="7946" max="7946" width="15.7109375" customWidth="1"/>
    <col min="8193" max="8193" width="59" customWidth="1"/>
    <col min="8194" max="8194" width="7.28515625" customWidth="1"/>
    <col min="8195" max="8195" width="7.42578125" customWidth="1"/>
    <col min="8196" max="8196" width="15.7109375" customWidth="1"/>
    <col min="8197" max="8197" width="7.42578125" customWidth="1"/>
    <col min="8198" max="8198" width="15.7109375" customWidth="1"/>
    <col min="8199" max="8201" width="0" hidden="1" customWidth="1"/>
    <col min="8202" max="8202" width="15.7109375" customWidth="1"/>
    <col min="8449" max="8449" width="59" customWidth="1"/>
    <col min="8450" max="8450" width="7.28515625" customWidth="1"/>
    <col min="8451" max="8451" width="7.42578125" customWidth="1"/>
    <col min="8452" max="8452" width="15.7109375" customWidth="1"/>
    <col min="8453" max="8453" width="7.42578125" customWidth="1"/>
    <col min="8454" max="8454" width="15.7109375" customWidth="1"/>
    <col min="8455" max="8457" width="0" hidden="1" customWidth="1"/>
    <col min="8458" max="8458" width="15.7109375" customWidth="1"/>
    <col min="8705" max="8705" width="59" customWidth="1"/>
    <col min="8706" max="8706" width="7.28515625" customWidth="1"/>
    <col min="8707" max="8707" width="7.42578125" customWidth="1"/>
    <col min="8708" max="8708" width="15.7109375" customWidth="1"/>
    <col min="8709" max="8709" width="7.42578125" customWidth="1"/>
    <col min="8710" max="8710" width="15.7109375" customWidth="1"/>
    <col min="8711" max="8713" width="0" hidden="1" customWidth="1"/>
    <col min="8714" max="8714" width="15.7109375" customWidth="1"/>
    <col min="8961" max="8961" width="59" customWidth="1"/>
    <col min="8962" max="8962" width="7.28515625" customWidth="1"/>
    <col min="8963" max="8963" width="7.42578125" customWidth="1"/>
    <col min="8964" max="8964" width="15.7109375" customWidth="1"/>
    <col min="8965" max="8965" width="7.42578125" customWidth="1"/>
    <col min="8966" max="8966" width="15.7109375" customWidth="1"/>
    <col min="8967" max="8969" width="0" hidden="1" customWidth="1"/>
    <col min="8970" max="8970" width="15.7109375" customWidth="1"/>
    <col min="9217" max="9217" width="59" customWidth="1"/>
    <col min="9218" max="9218" width="7.28515625" customWidth="1"/>
    <col min="9219" max="9219" width="7.42578125" customWidth="1"/>
    <col min="9220" max="9220" width="15.7109375" customWidth="1"/>
    <col min="9221" max="9221" width="7.42578125" customWidth="1"/>
    <col min="9222" max="9222" width="15.7109375" customWidth="1"/>
    <col min="9223" max="9225" width="0" hidden="1" customWidth="1"/>
    <col min="9226" max="9226" width="15.7109375" customWidth="1"/>
    <col min="9473" max="9473" width="59" customWidth="1"/>
    <col min="9474" max="9474" width="7.28515625" customWidth="1"/>
    <col min="9475" max="9475" width="7.42578125" customWidth="1"/>
    <col min="9476" max="9476" width="15.7109375" customWidth="1"/>
    <col min="9477" max="9477" width="7.42578125" customWidth="1"/>
    <col min="9478" max="9478" width="15.7109375" customWidth="1"/>
    <col min="9479" max="9481" width="0" hidden="1" customWidth="1"/>
    <col min="9482" max="9482" width="15.7109375" customWidth="1"/>
    <col min="9729" max="9729" width="59" customWidth="1"/>
    <col min="9730" max="9730" width="7.28515625" customWidth="1"/>
    <col min="9731" max="9731" width="7.42578125" customWidth="1"/>
    <col min="9732" max="9732" width="15.7109375" customWidth="1"/>
    <col min="9733" max="9733" width="7.42578125" customWidth="1"/>
    <col min="9734" max="9734" width="15.7109375" customWidth="1"/>
    <col min="9735" max="9737" width="0" hidden="1" customWidth="1"/>
    <col min="9738" max="9738" width="15.7109375" customWidth="1"/>
    <col min="9985" max="9985" width="59" customWidth="1"/>
    <col min="9986" max="9986" width="7.28515625" customWidth="1"/>
    <col min="9987" max="9987" width="7.42578125" customWidth="1"/>
    <col min="9988" max="9988" width="15.7109375" customWidth="1"/>
    <col min="9989" max="9989" width="7.42578125" customWidth="1"/>
    <col min="9990" max="9990" width="15.7109375" customWidth="1"/>
    <col min="9991" max="9993" width="0" hidden="1" customWidth="1"/>
    <col min="9994" max="9994" width="15.7109375" customWidth="1"/>
    <col min="10241" max="10241" width="59" customWidth="1"/>
    <col min="10242" max="10242" width="7.28515625" customWidth="1"/>
    <col min="10243" max="10243" width="7.42578125" customWidth="1"/>
    <col min="10244" max="10244" width="15.7109375" customWidth="1"/>
    <col min="10245" max="10245" width="7.42578125" customWidth="1"/>
    <col min="10246" max="10246" width="15.7109375" customWidth="1"/>
    <col min="10247" max="10249" width="0" hidden="1" customWidth="1"/>
    <col min="10250" max="10250" width="15.7109375" customWidth="1"/>
    <col min="10497" max="10497" width="59" customWidth="1"/>
    <col min="10498" max="10498" width="7.28515625" customWidth="1"/>
    <col min="10499" max="10499" width="7.42578125" customWidth="1"/>
    <col min="10500" max="10500" width="15.7109375" customWidth="1"/>
    <col min="10501" max="10501" width="7.42578125" customWidth="1"/>
    <col min="10502" max="10502" width="15.7109375" customWidth="1"/>
    <col min="10503" max="10505" width="0" hidden="1" customWidth="1"/>
    <col min="10506" max="10506" width="15.7109375" customWidth="1"/>
    <col min="10753" max="10753" width="59" customWidth="1"/>
    <col min="10754" max="10754" width="7.28515625" customWidth="1"/>
    <col min="10755" max="10755" width="7.42578125" customWidth="1"/>
    <col min="10756" max="10756" width="15.7109375" customWidth="1"/>
    <col min="10757" max="10757" width="7.42578125" customWidth="1"/>
    <col min="10758" max="10758" width="15.7109375" customWidth="1"/>
    <col min="10759" max="10761" width="0" hidden="1" customWidth="1"/>
    <col min="10762" max="10762" width="15.7109375" customWidth="1"/>
    <col min="11009" max="11009" width="59" customWidth="1"/>
    <col min="11010" max="11010" width="7.28515625" customWidth="1"/>
    <col min="11011" max="11011" width="7.42578125" customWidth="1"/>
    <col min="11012" max="11012" width="15.7109375" customWidth="1"/>
    <col min="11013" max="11013" width="7.42578125" customWidth="1"/>
    <col min="11014" max="11014" width="15.7109375" customWidth="1"/>
    <col min="11015" max="11017" width="0" hidden="1" customWidth="1"/>
    <col min="11018" max="11018" width="15.7109375" customWidth="1"/>
    <col min="11265" max="11265" width="59" customWidth="1"/>
    <col min="11266" max="11266" width="7.28515625" customWidth="1"/>
    <col min="11267" max="11267" width="7.42578125" customWidth="1"/>
    <col min="11268" max="11268" width="15.7109375" customWidth="1"/>
    <col min="11269" max="11269" width="7.42578125" customWidth="1"/>
    <col min="11270" max="11270" width="15.7109375" customWidth="1"/>
    <col min="11271" max="11273" width="0" hidden="1" customWidth="1"/>
    <col min="11274" max="11274" width="15.7109375" customWidth="1"/>
    <col min="11521" max="11521" width="59" customWidth="1"/>
    <col min="11522" max="11522" width="7.28515625" customWidth="1"/>
    <col min="11523" max="11523" width="7.42578125" customWidth="1"/>
    <col min="11524" max="11524" width="15.7109375" customWidth="1"/>
    <col min="11525" max="11525" width="7.42578125" customWidth="1"/>
    <col min="11526" max="11526" width="15.7109375" customWidth="1"/>
    <col min="11527" max="11529" width="0" hidden="1" customWidth="1"/>
    <col min="11530" max="11530" width="15.7109375" customWidth="1"/>
    <col min="11777" max="11777" width="59" customWidth="1"/>
    <col min="11778" max="11778" width="7.28515625" customWidth="1"/>
    <col min="11779" max="11779" width="7.42578125" customWidth="1"/>
    <col min="11780" max="11780" width="15.7109375" customWidth="1"/>
    <col min="11781" max="11781" width="7.42578125" customWidth="1"/>
    <col min="11782" max="11782" width="15.7109375" customWidth="1"/>
    <col min="11783" max="11785" width="0" hidden="1" customWidth="1"/>
    <col min="11786" max="11786" width="15.7109375" customWidth="1"/>
    <col min="12033" max="12033" width="59" customWidth="1"/>
    <col min="12034" max="12034" width="7.28515625" customWidth="1"/>
    <col min="12035" max="12035" width="7.42578125" customWidth="1"/>
    <col min="12036" max="12036" width="15.7109375" customWidth="1"/>
    <col min="12037" max="12037" width="7.42578125" customWidth="1"/>
    <col min="12038" max="12038" width="15.7109375" customWidth="1"/>
    <col min="12039" max="12041" width="0" hidden="1" customWidth="1"/>
    <col min="12042" max="12042" width="15.7109375" customWidth="1"/>
    <col min="12289" max="12289" width="59" customWidth="1"/>
    <col min="12290" max="12290" width="7.28515625" customWidth="1"/>
    <col min="12291" max="12291" width="7.42578125" customWidth="1"/>
    <col min="12292" max="12292" width="15.7109375" customWidth="1"/>
    <col min="12293" max="12293" width="7.42578125" customWidth="1"/>
    <col min="12294" max="12294" width="15.7109375" customWidth="1"/>
    <col min="12295" max="12297" width="0" hidden="1" customWidth="1"/>
    <col min="12298" max="12298" width="15.7109375" customWidth="1"/>
    <col min="12545" max="12545" width="59" customWidth="1"/>
    <col min="12546" max="12546" width="7.28515625" customWidth="1"/>
    <col min="12547" max="12547" width="7.42578125" customWidth="1"/>
    <col min="12548" max="12548" width="15.7109375" customWidth="1"/>
    <col min="12549" max="12549" width="7.42578125" customWidth="1"/>
    <col min="12550" max="12550" width="15.7109375" customWidth="1"/>
    <col min="12551" max="12553" width="0" hidden="1" customWidth="1"/>
    <col min="12554" max="12554" width="15.7109375" customWidth="1"/>
    <col min="12801" max="12801" width="59" customWidth="1"/>
    <col min="12802" max="12802" width="7.28515625" customWidth="1"/>
    <col min="12803" max="12803" width="7.42578125" customWidth="1"/>
    <col min="12804" max="12804" width="15.7109375" customWidth="1"/>
    <col min="12805" max="12805" width="7.42578125" customWidth="1"/>
    <col min="12806" max="12806" width="15.7109375" customWidth="1"/>
    <col min="12807" max="12809" width="0" hidden="1" customWidth="1"/>
    <col min="12810" max="12810" width="15.7109375" customWidth="1"/>
    <col min="13057" max="13057" width="59" customWidth="1"/>
    <col min="13058" max="13058" width="7.28515625" customWidth="1"/>
    <col min="13059" max="13059" width="7.42578125" customWidth="1"/>
    <col min="13060" max="13060" width="15.7109375" customWidth="1"/>
    <col min="13061" max="13061" width="7.42578125" customWidth="1"/>
    <col min="13062" max="13062" width="15.7109375" customWidth="1"/>
    <col min="13063" max="13065" width="0" hidden="1" customWidth="1"/>
    <col min="13066" max="13066" width="15.7109375" customWidth="1"/>
    <col min="13313" max="13313" width="59" customWidth="1"/>
    <col min="13314" max="13314" width="7.28515625" customWidth="1"/>
    <col min="13315" max="13315" width="7.42578125" customWidth="1"/>
    <col min="13316" max="13316" width="15.7109375" customWidth="1"/>
    <col min="13317" max="13317" width="7.42578125" customWidth="1"/>
    <col min="13318" max="13318" width="15.7109375" customWidth="1"/>
    <col min="13319" max="13321" width="0" hidden="1" customWidth="1"/>
    <col min="13322" max="13322" width="15.7109375" customWidth="1"/>
    <col min="13569" max="13569" width="59" customWidth="1"/>
    <col min="13570" max="13570" width="7.28515625" customWidth="1"/>
    <col min="13571" max="13571" width="7.42578125" customWidth="1"/>
    <col min="13572" max="13572" width="15.7109375" customWidth="1"/>
    <col min="13573" max="13573" width="7.42578125" customWidth="1"/>
    <col min="13574" max="13574" width="15.7109375" customWidth="1"/>
    <col min="13575" max="13577" width="0" hidden="1" customWidth="1"/>
    <col min="13578" max="13578" width="15.7109375" customWidth="1"/>
    <col min="13825" max="13825" width="59" customWidth="1"/>
    <col min="13826" max="13826" width="7.28515625" customWidth="1"/>
    <col min="13827" max="13827" width="7.42578125" customWidth="1"/>
    <col min="13828" max="13828" width="15.7109375" customWidth="1"/>
    <col min="13829" max="13829" width="7.42578125" customWidth="1"/>
    <col min="13830" max="13830" width="15.7109375" customWidth="1"/>
    <col min="13831" max="13833" width="0" hidden="1" customWidth="1"/>
    <col min="13834" max="13834" width="15.7109375" customWidth="1"/>
    <col min="14081" max="14081" width="59" customWidth="1"/>
    <col min="14082" max="14082" width="7.28515625" customWidth="1"/>
    <col min="14083" max="14083" width="7.42578125" customWidth="1"/>
    <col min="14084" max="14084" width="15.7109375" customWidth="1"/>
    <col min="14085" max="14085" width="7.42578125" customWidth="1"/>
    <col min="14086" max="14086" width="15.7109375" customWidth="1"/>
    <col min="14087" max="14089" width="0" hidden="1" customWidth="1"/>
    <col min="14090" max="14090" width="15.7109375" customWidth="1"/>
    <col min="14337" max="14337" width="59" customWidth="1"/>
    <col min="14338" max="14338" width="7.28515625" customWidth="1"/>
    <col min="14339" max="14339" width="7.42578125" customWidth="1"/>
    <col min="14340" max="14340" width="15.7109375" customWidth="1"/>
    <col min="14341" max="14341" width="7.42578125" customWidth="1"/>
    <col min="14342" max="14342" width="15.7109375" customWidth="1"/>
    <col min="14343" max="14345" width="0" hidden="1" customWidth="1"/>
    <col min="14346" max="14346" width="15.7109375" customWidth="1"/>
    <col min="14593" max="14593" width="59" customWidth="1"/>
    <col min="14594" max="14594" width="7.28515625" customWidth="1"/>
    <col min="14595" max="14595" width="7.42578125" customWidth="1"/>
    <col min="14596" max="14596" width="15.7109375" customWidth="1"/>
    <col min="14597" max="14597" width="7.42578125" customWidth="1"/>
    <col min="14598" max="14598" width="15.7109375" customWidth="1"/>
    <col min="14599" max="14601" width="0" hidden="1" customWidth="1"/>
    <col min="14602" max="14602" width="15.7109375" customWidth="1"/>
    <col min="14849" max="14849" width="59" customWidth="1"/>
    <col min="14850" max="14850" width="7.28515625" customWidth="1"/>
    <col min="14851" max="14851" width="7.42578125" customWidth="1"/>
    <col min="14852" max="14852" width="15.7109375" customWidth="1"/>
    <col min="14853" max="14853" width="7.42578125" customWidth="1"/>
    <col min="14854" max="14854" width="15.7109375" customWidth="1"/>
    <col min="14855" max="14857" width="0" hidden="1" customWidth="1"/>
    <col min="14858" max="14858" width="15.7109375" customWidth="1"/>
    <col min="15105" max="15105" width="59" customWidth="1"/>
    <col min="15106" max="15106" width="7.28515625" customWidth="1"/>
    <col min="15107" max="15107" width="7.42578125" customWidth="1"/>
    <col min="15108" max="15108" width="15.7109375" customWidth="1"/>
    <col min="15109" max="15109" width="7.42578125" customWidth="1"/>
    <col min="15110" max="15110" width="15.7109375" customWidth="1"/>
    <col min="15111" max="15113" width="0" hidden="1" customWidth="1"/>
    <col min="15114" max="15114" width="15.7109375" customWidth="1"/>
    <col min="15361" max="15361" width="59" customWidth="1"/>
    <col min="15362" max="15362" width="7.28515625" customWidth="1"/>
    <col min="15363" max="15363" width="7.42578125" customWidth="1"/>
    <col min="15364" max="15364" width="15.7109375" customWidth="1"/>
    <col min="15365" max="15365" width="7.42578125" customWidth="1"/>
    <col min="15366" max="15366" width="15.7109375" customWidth="1"/>
    <col min="15367" max="15369" width="0" hidden="1" customWidth="1"/>
    <col min="15370" max="15370" width="15.7109375" customWidth="1"/>
    <col min="15617" max="15617" width="59" customWidth="1"/>
    <col min="15618" max="15618" width="7.28515625" customWidth="1"/>
    <col min="15619" max="15619" width="7.42578125" customWidth="1"/>
    <col min="15620" max="15620" width="15.7109375" customWidth="1"/>
    <col min="15621" max="15621" width="7.42578125" customWidth="1"/>
    <col min="15622" max="15622" width="15.7109375" customWidth="1"/>
    <col min="15623" max="15625" width="0" hidden="1" customWidth="1"/>
    <col min="15626" max="15626" width="15.7109375" customWidth="1"/>
    <col min="15873" max="15873" width="59" customWidth="1"/>
    <col min="15874" max="15874" width="7.28515625" customWidth="1"/>
    <col min="15875" max="15875" width="7.42578125" customWidth="1"/>
    <col min="15876" max="15876" width="15.7109375" customWidth="1"/>
    <col min="15877" max="15877" width="7.42578125" customWidth="1"/>
    <col min="15878" max="15878" width="15.7109375" customWidth="1"/>
    <col min="15879" max="15881" width="0" hidden="1" customWidth="1"/>
    <col min="15882" max="15882" width="15.7109375" customWidth="1"/>
    <col min="16129" max="16129" width="59" customWidth="1"/>
    <col min="16130" max="16130" width="7.28515625" customWidth="1"/>
    <col min="16131" max="16131" width="7.42578125" customWidth="1"/>
    <col min="16132" max="16132" width="15.7109375" customWidth="1"/>
    <col min="16133" max="16133" width="7.42578125" customWidth="1"/>
    <col min="16134" max="16134" width="15.7109375" customWidth="1"/>
    <col min="16135" max="16137" width="0" hidden="1" customWidth="1"/>
    <col min="16138" max="16138" width="15.7109375" customWidth="1"/>
  </cols>
  <sheetData>
    <row r="1" spans="1:10" s="3" customFormat="1" ht="60" customHeight="1" x14ac:dyDescent="0.25">
      <c r="A1" s="1"/>
      <c r="C1" s="2"/>
      <c r="D1" s="2"/>
      <c r="E1" s="268" t="s">
        <v>877</v>
      </c>
      <c r="F1" s="268"/>
      <c r="G1" s="268"/>
      <c r="H1" s="268"/>
      <c r="I1" s="268"/>
      <c r="J1" s="268"/>
    </row>
    <row r="2" spans="1:10" s="5" customFormat="1" ht="61.9" customHeight="1" x14ac:dyDescent="0.2">
      <c r="A2" s="269" t="s">
        <v>820</v>
      </c>
      <c r="B2" s="269"/>
      <c r="C2" s="269"/>
      <c r="D2" s="269"/>
      <c r="E2" s="269"/>
      <c r="F2" s="269"/>
      <c r="G2" s="269"/>
      <c r="H2" s="269"/>
      <c r="I2" s="269"/>
      <c r="J2" s="269"/>
    </row>
    <row r="3" spans="1:10" s="3" customFormat="1" ht="18.75" hidden="1" x14ac:dyDescent="0.2">
      <c r="A3" s="1"/>
      <c r="B3" s="6"/>
      <c r="C3" s="6"/>
      <c r="D3" s="6"/>
      <c r="E3" s="6"/>
      <c r="F3" s="6">
        <v>456260</v>
      </c>
      <c r="G3" s="7"/>
      <c r="H3" s="6">
        <v>393860.8</v>
      </c>
      <c r="I3" s="6">
        <v>401238.4</v>
      </c>
      <c r="J3" s="6">
        <v>458572</v>
      </c>
    </row>
    <row r="4" spans="1:10" s="3" customFormat="1" ht="18.75" hidden="1" x14ac:dyDescent="0.2">
      <c r="A4" s="1"/>
      <c r="B4" s="6"/>
      <c r="C4" s="6"/>
      <c r="D4" s="6"/>
      <c r="E4" s="6"/>
      <c r="F4" s="10">
        <v>-1725</v>
      </c>
      <c r="G4" s="11"/>
      <c r="H4" s="10"/>
      <c r="I4" s="10" t="s">
        <v>0</v>
      </c>
      <c r="J4" s="10">
        <v>-1556.3</v>
      </c>
    </row>
    <row r="5" spans="1:10" s="5" customFormat="1" ht="16.5" x14ac:dyDescent="0.2">
      <c r="A5" s="8"/>
      <c r="B5" s="9"/>
      <c r="C5" s="9"/>
      <c r="D5" s="9"/>
      <c r="E5" s="9"/>
      <c r="J5" s="265" t="s">
        <v>0</v>
      </c>
    </row>
    <row r="6" spans="1:10" s="3" customFormat="1" ht="22.9" customHeight="1" x14ac:dyDescent="0.2">
      <c r="A6" s="270" t="s">
        <v>814</v>
      </c>
      <c r="B6" s="270" t="s">
        <v>815</v>
      </c>
      <c r="C6" s="270" t="s">
        <v>816</v>
      </c>
      <c r="D6" s="270" t="s">
        <v>817</v>
      </c>
      <c r="E6" s="270" t="s">
        <v>818</v>
      </c>
      <c r="F6" s="274" t="s">
        <v>819</v>
      </c>
      <c r="G6" s="275"/>
      <c r="H6" s="275"/>
      <c r="I6" s="275"/>
      <c r="J6" s="276"/>
    </row>
    <row r="7" spans="1:10" s="3" customFormat="1" ht="20.45" customHeight="1" x14ac:dyDescent="0.2">
      <c r="A7" s="271"/>
      <c r="B7" s="271"/>
      <c r="C7" s="271"/>
      <c r="D7" s="271"/>
      <c r="E7" s="271"/>
      <c r="F7" s="195" t="s">
        <v>821</v>
      </c>
      <c r="G7" s="196"/>
      <c r="H7" s="195"/>
      <c r="I7" s="195"/>
      <c r="J7" s="195" t="s">
        <v>822</v>
      </c>
    </row>
    <row r="8" spans="1:10" s="3" customFormat="1" ht="27" customHeight="1" x14ac:dyDescent="0.2">
      <c r="A8" s="12" t="s">
        <v>1</v>
      </c>
      <c r="B8" s="13"/>
      <c r="C8" s="13"/>
      <c r="D8" s="13"/>
      <c r="E8" s="13"/>
      <c r="F8" s="197">
        <f>F9+F36+F676+F1077+F1087</f>
        <v>456260</v>
      </c>
      <c r="G8" s="7"/>
      <c r="H8" s="197" t="e">
        <f>H9+H36+H676+H1077+H1087</f>
        <v>#REF!</v>
      </c>
      <c r="I8" s="197" t="e">
        <f>I9+I36+I676+I1077+I1087</f>
        <v>#REF!</v>
      </c>
      <c r="J8" s="197">
        <f>J9+J36+J676+J1077+J1087</f>
        <v>458572</v>
      </c>
    </row>
    <row r="9" spans="1:10" s="19" customFormat="1" ht="31.5" x14ac:dyDescent="0.2">
      <c r="A9" s="15" t="s">
        <v>2</v>
      </c>
      <c r="B9" s="16" t="s">
        <v>3</v>
      </c>
      <c r="C9" s="16" t="s">
        <v>4</v>
      </c>
      <c r="D9" s="16" t="s">
        <v>4</v>
      </c>
      <c r="E9" s="16" t="s">
        <v>4</v>
      </c>
      <c r="F9" s="17">
        <f>F10</f>
        <v>1189.5999999999999</v>
      </c>
      <c r="G9" s="18"/>
      <c r="H9" s="17">
        <f>H10</f>
        <v>1577.4</v>
      </c>
      <c r="I9" s="17">
        <f>I10</f>
        <v>1577.4</v>
      </c>
      <c r="J9" s="17">
        <f>J10</f>
        <v>1212.5999999999999</v>
      </c>
    </row>
    <row r="10" spans="1:10" s="23" customFormat="1" ht="21" customHeight="1" x14ac:dyDescent="0.2">
      <c r="A10" s="20" t="s">
        <v>5</v>
      </c>
      <c r="B10" s="173" t="s">
        <v>3</v>
      </c>
      <c r="C10" s="173" t="s">
        <v>6</v>
      </c>
      <c r="D10" s="174"/>
      <c r="E10" s="174"/>
      <c r="F10" s="22">
        <f>F15+F31</f>
        <v>1189.5999999999999</v>
      </c>
      <c r="H10" s="22">
        <f>H15+H31</f>
        <v>1577.4</v>
      </c>
      <c r="I10" s="22">
        <f>I15+I31</f>
        <v>1577.4</v>
      </c>
      <c r="J10" s="22">
        <f>J15+J31</f>
        <v>1212.5999999999999</v>
      </c>
    </row>
    <row r="11" spans="1:10" s="23" customFormat="1" ht="47.25" hidden="1" customHeight="1" x14ac:dyDescent="0.2">
      <c r="A11" s="20" t="s">
        <v>7</v>
      </c>
      <c r="B11" s="173" t="s">
        <v>8</v>
      </c>
      <c r="C11" s="173" t="s">
        <v>9</v>
      </c>
      <c r="D11" s="173" t="s">
        <v>10</v>
      </c>
      <c r="E11" s="174"/>
      <c r="F11" s="24">
        <f>F12</f>
        <v>0</v>
      </c>
      <c r="H11" s="24">
        <f t="shared" ref="H11:I13" si="0">H12</f>
        <v>0</v>
      </c>
      <c r="I11" s="24">
        <f t="shared" si="0"/>
        <v>0</v>
      </c>
      <c r="J11" s="24">
        <f>J12</f>
        <v>0</v>
      </c>
    </row>
    <row r="12" spans="1:10" s="23" customFormat="1" ht="63" hidden="1" customHeight="1" x14ac:dyDescent="0.2">
      <c r="A12" s="25" t="s">
        <v>11</v>
      </c>
      <c r="B12" s="162" t="s">
        <v>8</v>
      </c>
      <c r="C12" s="162" t="s">
        <v>9</v>
      </c>
      <c r="D12" s="162" t="s">
        <v>12</v>
      </c>
      <c r="E12" s="198"/>
      <c r="F12" s="24">
        <f>F13</f>
        <v>0</v>
      </c>
      <c r="H12" s="24">
        <f t="shared" si="0"/>
        <v>0</v>
      </c>
      <c r="I12" s="24">
        <f t="shared" si="0"/>
        <v>0</v>
      </c>
      <c r="J12" s="24">
        <f>J13</f>
        <v>0</v>
      </c>
    </row>
    <row r="13" spans="1:10" s="23" customFormat="1" ht="15.75" hidden="1" customHeight="1" x14ac:dyDescent="0.2">
      <c r="A13" s="25" t="s">
        <v>13</v>
      </c>
      <c r="B13" s="162" t="s">
        <v>8</v>
      </c>
      <c r="C13" s="162" t="s">
        <v>9</v>
      </c>
      <c r="D13" s="162" t="s">
        <v>14</v>
      </c>
      <c r="E13" s="198"/>
      <c r="F13" s="24">
        <f>F14</f>
        <v>0</v>
      </c>
      <c r="H13" s="24">
        <f t="shared" si="0"/>
        <v>0</v>
      </c>
      <c r="I13" s="24">
        <f t="shared" si="0"/>
        <v>0</v>
      </c>
      <c r="J13" s="24">
        <f>J14</f>
        <v>0</v>
      </c>
    </row>
    <row r="14" spans="1:10" s="23" customFormat="1" ht="17.25" hidden="1" customHeight="1" x14ac:dyDescent="0.2">
      <c r="A14" s="25" t="s">
        <v>15</v>
      </c>
      <c r="B14" s="162" t="s">
        <v>8</v>
      </c>
      <c r="C14" s="162" t="s">
        <v>9</v>
      </c>
      <c r="D14" s="162" t="s">
        <v>14</v>
      </c>
      <c r="E14" s="198">
        <v>500</v>
      </c>
      <c r="F14" s="24">
        <v>0</v>
      </c>
      <c r="H14" s="24">
        <v>0</v>
      </c>
      <c r="I14" s="24">
        <v>0</v>
      </c>
      <c r="J14" s="24">
        <v>0</v>
      </c>
    </row>
    <row r="15" spans="1:10" s="23" customFormat="1" ht="51" customHeight="1" x14ac:dyDescent="0.2">
      <c r="A15" s="28" t="s">
        <v>16</v>
      </c>
      <c r="B15" s="199" t="s">
        <v>3</v>
      </c>
      <c r="C15" s="199" t="s">
        <v>17</v>
      </c>
      <c r="D15" s="199"/>
      <c r="E15" s="199" t="s">
        <v>4</v>
      </c>
      <c r="F15" s="30">
        <f>F16+F24</f>
        <v>595.79999999999995</v>
      </c>
      <c r="H15" s="30">
        <f>H16+H24</f>
        <v>563.69999999999993</v>
      </c>
      <c r="I15" s="30">
        <f>I16+I24</f>
        <v>563.69999999999993</v>
      </c>
      <c r="J15" s="30">
        <f>J16+J24</f>
        <v>616.9</v>
      </c>
    </row>
    <row r="16" spans="1:10" s="23" customFormat="1" ht="63" x14ac:dyDescent="0.2">
      <c r="A16" s="20" t="s">
        <v>11</v>
      </c>
      <c r="B16" s="173" t="s">
        <v>3</v>
      </c>
      <c r="C16" s="173" t="s">
        <v>17</v>
      </c>
      <c r="D16" s="173" t="s">
        <v>18</v>
      </c>
      <c r="E16" s="173" t="s">
        <v>4</v>
      </c>
      <c r="F16" s="22">
        <f>F17+F19</f>
        <v>595.79999999999995</v>
      </c>
      <c r="H16" s="22">
        <f>H17+H19</f>
        <v>563.69999999999993</v>
      </c>
      <c r="I16" s="22">
        <f>I17+I19</f>
        <v>563.69999999999993</v>
      </c>
      <c r="J16" s="22">
        <f>J17+J19</f>
        <v>616.9</v>
      </c>
    </row>
    <row r="17" spans="1:10" s="23" customFormat="1" ht="19.5" hidden="1" customHeight="1" x14ac:dyDescent="0.2">
      <c r="A17" s="31" t="s">
        <v>19</v>
      </c>
      <c r="B17" s="26" t="s">
        <v>8</v>
      </c>
      <c r="C17" s="26" t="s">
        <v>17</v>
      </c>
      <c r="D17" s="26" t="s">
        <v>20</v>
      </c>
      <c r="E17" s="26"/>
      <c r="F17" s="24">
        <f>F18</f>
        <v>0</v>
      </c>
      <c r="H17" s="24">
        <f>H18</f>
        <v>0</v>
      </c>
      <c r="I17" s="24">
        <f>I18</f>
        <v>0</v>
      </c>
      <c r="J17" s="24">
        <f>J18</f>
        <v>0</v>
      </c>
    </row>
    <row r="18" spans="1:10" s="3" customFormat="1" ht="27" hidden="1" customHeight="1" x14ac:dyDescent="0.2">
      <c r="A18" s="31" t="s">
        <v>15</v>
      </c>
      <c r="B18" s="26" t="s">
        <v>8</v>
      </c>
      <c r="C18" s="26" t="s">
        <v>17</v>
      </c>
      <c r="D18" s="26" t="s">
        <v>20</v>
      </c>
      <c r="E18" s="27">
        <v>500</v>
      </c>
      <c r="F18" s="24">
        <v>0</v>
      </c>
      <c r="G18" s="7"/>
      <c r="H18" s="24">
        <v>0</v>
      </c>
      <c r="I18" s="24">
        <v>0</v>
      </c>
      <c r="J18" s="24">
        <v>0</v>
      </c>
    </row>
    <row r="19" spans="1:10" s="3" customFormat="1" x14ac:dyDescent="0.2">
      <c r="A19" s="25" t="s">
        <v>21</v>
      </c>
      <c r="B19" s="162" t="s">
        <v>3</v>
      </c>
      <c r="C19" s="162" t="s">
        <v>17</v>
      </c>
      <c r="D19" s="162" t="s">
        <v>22</v>
      </c>
      <c r="E19" s="198"/>
      <c r="F19" s="24">
        <f>F20+F22</f>
        <v>595.79999999999995</v>
      </c>
      <c r="G19" s="7"/>
      <c r="H19" s="24">
        <f>H20+H22</f>
        <v>563.69999999999993</v>
      </c>
      <c r="I19" s="24">
        <f>I20+I22</f>
        <v>563.69999999999993</v>
      </c>
      <c r="J19" s="24">
        <f>J20+J22</f>
        <v>616.9</v>
      </c>
    </row>
    <row r="20" spans="1:10" s="3" customFormat="1" ht="63.6" customHeight="1" x14ac:dyDescent="0.2">
      <c r="A20" s="31" t="s">
        <v>23</v>
      </c>
      <c r="B20" s="26" t="s">
        <v>3</v>
      </c>
      <c r="C20" s="26" t="s">
        <v>17</v>
      </c>
      <c r="D20" s="26" t="s">
        <v>22</v>
      </c>
      <c r="E20" s="27">
        <v>100</v>
      </c>
      <c r="F20" s="24">
        <f>F21</f>
        <v>498.8</v>
      </c>
      <c r="G20" s="7"/>
      <c r="H20" s="24">
        <f>H21</f>
        <v>455.4</v>
      </c>
      <c r="I20" s="24">
        <f>I21</f>
        <v>455.4</v>
      </c>
      <c r="J20" s="24">
        <f>J21</f>
        <v>498.8</v>
      </c>
    </row>
    <row r="21" spans="1:10" s="3" customFormat="1" ht="31.5" x14ac:dyDescent="0.2">
      <c r="A21" s="31" t="s">
        <v>24</v>
      </c>
      <c r="B21" s="26" t="s">
        <v>3</v>
      </c>
      <c r="C21" s="26" t="s">
        <v>17</v>
      </c>
      <c r="D21" s="26" t="s">
        <v>22</v>
      </c>
      <c r="E21" s="27">
        <v>120</v>
      </c>
      <c r="F21" s="24">
        <v>498.8</v>
      </c>
      <c r="G21" s="7"/>
      <c r="H21" s="24">
        <v>455.4</v>
      </c>
      <c r="I21" s="24">
        <v>455.4</v>
      </c>
      <c r="J21" s="24">
        <v>498.8</v>
      </c>
    </row>
    <row r="22" spans="1:10" s="3" customFormat="1" ht="33.75" customHeight="1" x14ac:dyDescent="0.2">
      <c r="A22" s="33" t="s">
        <v>25</v>
      </c>
      <c r="B22" s="26" t="s">
        <v>3</v>
      </c>
      <c r="C22" s="26" t="s">
        <v>17</v>
      </c>
      <c r="D22" s="26" t="s">
        <v>22</v>
      </c>
      <c r="E22" s="27">
        <v>200</v>
      </c>
      <c r="F22" s="24">
        <f>F23</f>
        <v>97</v>
      </c>
      <c r="G22" s="7"/>
      <c r="H22" s="24">
        <f>H23</f>
        <v>108.3</v>
      </c>
      <c r="I22" s="24">
        <f>I23</f>
        <v>108.3</v>
      </c>
      <c r="J22" s="24">
        <f>J23</f>
        <v>118.10000000000001</v>
      </c>
    </row>
    <row r="23" spans="1:10" s="3" customFormat="1" ht="33.75" customHeight="1" x14ac:dyDescent="0.2">
      <c r="A23" s="31" t="s">
        <v>26</v>
      </c>
      <c r="B23" s="26" t="s">
        <v>3</v>
      </c>
      <c r="C23" s="26" t="s">
        <v>17</v>
      </c>
      <c r="D23" s="26" t="s">
        <v>22</v>
      </c>
      <c r="E23" s="27">
        <v>240</v>
      </c>
      <c r="F23" s="24">
        <f>129.9-32.9</f>
        <v>97</v>
      </c>
      <c r="G23" s="7"/>
      <c r="H23" s="24">
        <v>108.3</v>
      </c>
      <c r="I23" s="24">
        <v>108.3</v>
      </c>
      <c r="J23" s="24">
        <f>129.9-11.8</f>
        <v>118.10000000000001</v>
      </c>
    </row>
    <row r="24" spans="1:10" s="3" customFormat="1" hidden="1" x14ac:dyDescent="0.2">
      <c r="A24" s="20" t="s">
        <v>30</v>
      </c>
      <c r="B24" s="173" t="s">
        <v>3</v>
      </c>
      <c r="C24" s="173" t="s">
        <v>17</v>
      </c>
      <c r="D24" s="173" t="s">
        <v>31</v>
      </c>
      <c r="E24" s="174"/>
      <c r="F24" s="22">
        <f>F25</f>
        <v>0</v>
      </c>
      <c r="G24" s="7"/>
      <c r="H24" s="22">
        <f t="shared" ref="H24:J25" si="1">H25</f>
        <v>0</v>
      </c>
      <c r="I24" s="22">
        <f t="shared" si="1"/>
        <v>0</v>
      </c>
      <c r="J24" s="22">
        <f t="shared" si="1"/>
        <v>0</v>
      </c>
    </row>
    <row r="25" spans="1:10" s="3" customFormat="1" hidden="1" x14ac:dyDescent="0.2">
      <c r="A25" s="34" t="s">
        <v>32</v>
      </c>
      <c r="B25" s="137" t="s">
        <v>3</v>
      </c>
      <c r="C25" s="35" t="s">
        <v>17</v>
      </c>
      <c r="D25" s="137" t="s">
        <v>33</v>
      </c>
      <c r="E25" s="200"/>
      <c r="F25" s="37">
        <f>F26</f>
        <v>0</v>
      </c>
      <c r="G25" s="7"/>
      <c r="H25" s="37">
        <f t="shared" si="1"/>
        <v>0</v>
      </c>
      <c r="I25" s="37">
        <f t="shared" si="1"/>
        <v>0</v>
      </c>
      <c r="J25" s="37">
        <f t="shared" si="1"/>
        <v>0</v>
      </c>
    </row>
    <row r="26" spans="1:10" s="3" customFormat="1" ht="31.5" hidden="1" x14ac:dyDescent="0.2">
      <c r="A26" s="33" t="s">
        <v>25</v>
      </c>
      <c r="B26" s="137" t="s">
        <v>3</v>
      </c>
      <c r="C26" s="26" t="s">
        <v>17</v>
      </c>
      <c r="D26" s="162" t="s">
        <v>34</v>
      </c>
      <c r="E26" s="162" t="s">
        <v>35</v>
      </c>
      <c r="F26" s="24"/>
      <c r="G26" s="7"/>
      <c r="H26" s="24"/>
      <c r="I26" s="24"/>
      <c r="J26" s="24"/>
    </row>
    <row r="27" spans="1:10" s="3" customFormat="1" ht="31.5" hidden="1" x14ac:dyDescent="0.2">
      <c r="A27" s="31" t="s">
        <v>26</v>
      </c>
      <c r="B27" s="137" t="s">
        <v>3</v>
      </c>
      <c r="C27" s="26" t="s">
        <v>17</v>
      </c>
      <c r="D27" s="162" t="s">
        <v>34</v>
      </c>
      <c r="E27" s="162" t="s">
        <v>36</v>
      </c>
      <c r="F27" s="24"/>
      <c r="G27" s="7"/>
      <c r="H27" s="24"/>
      <c r="I27" s="24"/>
      <c r="J27" s="24"/>
    </row>
    <row r="28" spans="1:10" s="3" customFormat="1" ht="47.25" x14ac:dyDescent="0.2">
      <c r="A28" s="28" t="s">
        <v>37</v>
      </c>
      <c r="B28" s="199" t="s">
        <v>3</v>
      </c>
      <c r="C28" s="199" t="s">
        <v>38</v>
      </c>
      <c r="D28" s="199"/>
      <c r="E28" s="200"/>
      <c r="F28" s="30">
        <f>F29</f>
        <v>593.79999999999995</v>
      </c>
      <c r="G28" s="7"/>
      <c r="H28" s="30">
        <f t="shared" ref="H28:I30" si="2">H29</f>
        <v>1013.7</v>
      </c>
      <c r="I28" s="30">
        <f t="shared" si="2"/>
        <v>1013.7</v>
      </c>
      <c r="J28" s="30">
        <f>J29</f>
        <v>595.69999999999993</v>
      </c>
    </row>
    <row r="29" spans="1:10" s="3" customFormat="1" ht="63" x14ac:dyDescent="0.2">
      <c r="A29" s="20" t="s">
        <v>11</v>
      </c>
      <c r="B29" s="173" t="s">
        <v>3</v>
      </c>
      <c r="C29" s="173" t="s">
        <v>38</v>
      </c>
      <c r="D29" s="173" t="s">
        <v>18</v>
      </c>
      <c r="E29" s="174"/>
      <c r="F29" s="22">
        <f>F30</f>
        <v>593.79999999999995</v>
      </c>
      <c r="G29" s="7"/>
      <c r="H29" s="22">
        <f t="shared" si="2"/>
        <v>1013.7</v>
      </c>
      <c r="I29" s="22">
        <f t="shared" si="2"/>
        <v>1013.7</v>
      </c>
      <c r="J29" s="22">
        <f>J30</f>
        <v>595.69999999999993</v>
      </c>
    </row>
    <row r="30" spans="1:10" s="3" customFormat="1" x14ac:dyDescent="0.2">
      <c r="A30" s="25" t="s">
        <v>21</v>
      </c>
      <c r="B30" s="162" t="s">
        <v>3</v>
      </c>
      <c r="C30" s="162" t="s">
        <v>38</v>
      </c>
      <c r="D30" s="162" t="s">
        <v>22</v>
      </c>
      <c r="E30" s="198"/>
      <c r="F30" s="24">
        <f>F31</f>
        <v>593.79999999999995</v>
      </c>
      <c r="G30" s="7"/>
      <c r="H30" s="24">
        <f t="shared" si="2"/>
        <v>1013.7</v>
      </c>
      <c r="I30" s="24">
        <f t="shared" si="2"/>
        <v>1013.7</v>
      </c>
      <c r="J30" s="24">
        <f>J31</f>
        <v>595.69999999999993</v>
      </c>
    </row>
    <row r="31" spans="1:10" s="3" customFormat="1" ht="33.75" customHeight="1" x14ac:dyDescent="0.2">
      <c r="A31" s="25" t="s">
        <v>39</v>
      </c>
      <c r="B31" s="162" t="s">
        <v>3</v>
      </c>
      <c r="C31" s="162" t="s">
        <v>38</v>
      </c>
      <c r="D31" s="162" t="s">
        <v>40</v>
      </c>
      <c r="E31" s="198"/>
      <c r="F31" s="24">
        <f>F32+F34</f>
        <v>593.79999999999995</v>
      </c>
      <c r="G31" s="7"/>
      <c r="H31" s="24">
        <f>H32+H34</f>
        <v>1013.7</v>
      </c>
      <c r="I31" s="24">
        <f>I32+I34</f>
        <v>1013.7</v>
      </c>
      <c r="J31" s="24">
        <f>J32+J34</f>
        <v>595.69999999999993</v>
      </c>
    </row>
    <row r="32" spans="1:10" s="39" customFormat="1" ht="78.75" x14ac:dyDescent="0.2">
      <c r="A32" s="38" t="s">
        <v>23</v>
      </c>
      <c r="B32" s="162" t="s">
        <v>3</v>
      </c>
      <c r="C32" s="162" t="s">
        <v>38</v>
      </c>
      <c r="D32" s="162" t="s">
        <v>41</v>
      </c>
      <c r="E32" s="162" t="s">
        <v>42</v>
      </c>
      <c r="F32" s="24">
        <f>F33</f>
        <v>584.79999999999995</v>
      </c>
      <c r="G32" s="32"/>
      <c r="H32" s="24">
        <f>H33</f>
        <v>1001.7</v>
      </c>
      <c r="I32" s="24">
        <f>I33</f>
        <v>1001.7</v>
      </c>
      <c r="J32" s="24">
        <f>J33</f>
        <v>584.79999999999995</v>
      </c>
    </row>
    <row r="33" spans="1:10" s="39" customFormat="1" ht="31.5" x14ac:dyDescent="0.2">
      <c r="A33" s="38" t="s">
        <v>24</v>
      </c>
      <c r="B33" s="162" t="s">
        <v>3</v>
      </c>
      <c r="C33" s="162" t="s">
        <v>38</v>
      </c>
      <c r="D33" s="162" t="s">
        <v>41</v>
      </c>
      <c r="E33" s="162" t="s">
        <v>43</v>
      </c>
      <c r="F33" s="24">
        <v>584.79999999999995</v>
      </c>
      <c r="G33" s="32"/>
      <c r="H33" s="24">
        <v>1001.7</v>
      </c>
      <c r="I33" s="24">
        <v>1001.7</v>
      </c>
      <c r="J33" s="24">
        <v>584.79999999999995</v>
      </c>
    </row>
    <row r="34" spans="1:10" s="39" customFormat="1" ht="31.5" x14ac:dyDescent="0.2">
      <c r="A34" s="38" t="s">
        <v>25</v>
      </c>
      <c r="B34" s="162" t="s">
        <v>3</v>
      </c>
      <c r="C34" s="162" t="s">
        <v>38</v>
      </c>
      <c r="D34" s="162" t="s">
        <v>41</v>
      </c>
      <c r="E34" s="162" t="s">
        <v>35</v>
      </c>
      <c r="F34" s="24">
        <f>F35</f>
        <v>9</v>
      </c>
      <c r="G34" s="40"/>
      <c r="H34" s="24">
        <f>H35</f>
        <v>12</v>
      </c>
      <c r="I34" s="24">
        <f>I35</f>
        <v>12</v>
      </c>
      <c r="J34" s="24">
        <f>J35</f>
        <v>10.9</v>
      </c>
    </row>
    <row r="35" spans="1:10" s="39" customFormat="1" ht="31.5" x14ac:dyDescent="0.2">
      <c r="A35" s="38" t="s">
        <v>26</v>
      </c>
      <c r="B35" s="162" t="s">
        <v>3</v>
      </c>
      <c r="C35" s="162" t="s">
        <v>38</v>
      </c>
      <c r="D35" s="162" t="s">
        <v>41</v>
      </c>
      <c r="E35" s="198">
        <v>240</v>
      </c>
      <c r="F35" s="24">
        <f>12-3</f>
        <v>9</v>
      </c>
      <c r="G35" s="32"/>
      <c r="H35" s="24">
        <v>12</v>
      </c>
      <c r="I35" s="24">
        <v>12</v>
      </c>
      <c r="J35" s="24">
        <f>12-1.1</f>
        <v>10.9</v>
      </c>
    </row>
    <row r="36" spans="1:10" s="42" customFormat="1" ht="31.5" x14ac:dyDescent="0.2">
      <c r="A36" s="15" t="s">
        <v>44</v>
      </c>
      <c r="B36" s="16" t="s">
        <v>8</v>
      </c>
      <c r="C36" s="16" t="s">
        <v>4</v>
      </c>
      <c r="D36" s="16" t="s">
        <v>4</v>
      </c>
      <c r="E36" s="16" t="s">
        <v>4</v>
      </c>
      <c r="F36" s="17">
        <f>F37+F243+F254+F262+F406+F469+F510+F591+F626</f>
        <v>123522.59999999999</v>
      </c>
      <c r="G36" s="41"/>
      <c r="H36" s="17" t="e">
        <f>H37+H243+H254+H262+H406+H469+H510+H591+H626</f>
        <v>#REF!</v>
      </c>
      <c r="I36" s="17" t="e">
        <f>I37+I243+I254+I262+I406+I469+I510+I591+I626</f>
        <v>#REF!</v>
      </c>
      <c r="J36" s="17">
        <f>J37+J243+J254+J262+J406+J469+J510+J591+J626</f>
        <v>121037.6</v>
      </c>
    </row>
    <row r="37" spans="1:10" s="39" customFormat="1" x14ac:dyDescent="0.2">
      <c r="A37" s="20" t="s">
        <v>5</v>
      </c>
      <c r="B37" s="173" t="s">
        <v>8</v>
      </c>
      <c r="C37" s="173" t="s">
        <v>6</v>
      </c>
      <c r="D37" s="174"/>
      <c r="E37" s="174"/>
      <c r="F37" s="22">
        <f>F47+F141</f>
        <v>44278.6</v>
      </c>
      <c r="G37" s="32"/>
      <c r="H37" s="22">
        <f>H47+H141</f>
        <v>39718.74</v>
      </c>
      <c r="I37" s="22">
        <f>I47+I141</f>
        <v>39718.74</v>
      </c>
      <c r="J37" s="22">
        <f>J47+J141</f>
        <v>44840.3</v>
      </c>
    </row>
    <row r="38" spans="1:10" s="23" customFormat="1" ht="47.25" hidden="1" customHeight="1" x14ac:dyDescent="0.2">
      <c r="A38" s="28" t="s">
        <v>45</v>
      </c>
      <c r="B38" s="199" t="s">
        <v>8</v>
      </c>
      <c r="C38" s="199" t="s">
        <v>17</v>
      </c>
      <c r="D38" s="199"/>
      <c r="E38" s="199" t="s">
        <v>4</v>
      </c>
      <c r="F38" s="30">
        <f>F39</f>
        <v>0</v>
      </c>
      <c r="H38" s="30">
        <f>H39</f>
        <v>0</v>
      </c>
      <c r="I38" s="30">
        <f>I39</f>
        <v>0</v>
      </c>
      <c r="J38" s="30">
        <f>J39</f>
        <v>0</v>
      </c>
    </row>
    <row r="39" spans="1:10" s="23" customFormat="1" ht="63" hidden="1" customHeight="1" x14ac:dyDescent="0.2">
      <c r="A39" s="20" t="s">
        <v>11</v>
      </c>
      <c r="B39" s="173" t="s">
        <v>8</v>
      </c>
      <c r="C39" s="173" t="s">
        <v>17</v>
      </c>
      <c r="D39" s="173" t="s">
        <v>46</v>
      </c>
      <c r="E39" s="173" t="s">
        <v>4</v>
      </c>
      <c r="F39" s="22">
        <f>F40+F42</f>
        <v>0</v>
      </c>
      <c r="H39" s="22">
        <f>H40+H42</f>
        <v>0</v>
      </c>
      <c r="I39" s="22">
        <f>I40+I42</f>
        <v>0</v>
      </c>
      <c r="J39" s="22">
        <f>J40+J42</f>
        <v>0</v>
      </c>
    </row>
    <row r="40" spans="1:10" s="23" customFormat="1" ht="15.75" hidden="1" customHeight="1" x14ac:dyDescent="0.2">
      <c r="A40" s="31" t="s">
        <v>19</v>
      </c>
      <c r="B40" s="26" t="s">
        <v>8</v>
      </c>
      <c r="C40" s="26" t="s">
        <v>17</v>
      </c>
      <c r="D40" s="26" t="s">
        <v>20</v>
      </c>
      <c r="E40" s="26"/>
      <c r="F40" s="24">
        <f>F41</f>
        <v>0</v>
      </c>
      <c r="H40" s="24">
        <f>H41</f>
        <v>0</v>
      </c>
      <c r="I40" s="24">
        <f>I41</f>
        <v>0</v>
      </c>
      <c r="J40" s="24">
        <f>J41</f>
        <v>0</v>
      </c>
    </row>
    <row r="41" spans="1:10" s="23" customFormat="1" ht="17.25" hidden="1" customHeight="1" x14ac:dyDescent="0.2">
      <c r="A41" s="31" t="s">
        <v>15</v>
      </c>
      <c r="B41" s="26" t="s">
        <v>8</v>
      </c>
      <c r="C41" s="26" t="s">
        <v>17</v>
      </c>
      <c r="D41" s="26" t="s">
        <v>20</v>
      </c>
      <c r="E41" s="27">
        <v>500</v>
      </c>
      <c r="F41" s="24">
        <v>0</v>
      </c>
      <c r="H41" s="24">
        <v>0</v>
      </c>
      <c r="I41" s="24">
        <v>0</v>
      </c>
      <c r="J41" s="24">
        <v>0</v>
      </c>
    </row>
    <row r="42" spans="1:10" s="23" customFormat="1" ht="66.75" hidden="1" customHeight="1" x14ac:dyDescent="0.2">
      <c r="A42" s="20" t="s">
        <v>21</v>
      </c>
      <c r="B42" s="173" t="s">
        <v>8</v>
      </c>
      <c r="C42" s="173" t="s">
        <v>17</v>
      </c>
      <c r="D42" s="173" t="s">
        <v>47</v>
      </c>
      <c r="E42" s="174"/>
      <c r="F42" s="22">
        <f>F43+F45</f>
        <v>0</v>
      </c>
      <c r="G42" s="43">
        <v>564.5</v>
      </c>
      <c r="H42" s="22">
        <f>H43+H45</f>
        <v>0</v>
      </c>
      <c r="I42" s="22">
        <f>I43+I45</f>
        <v>0</v>
      </c>
      <c r="J42" s="22">
        <f>J43+J45</f>
        <v>0</v>
      </c>
    </row>
    <row r="43" spans="1:10" s="23" customFormat="1" ht="63" hidden="1" customHeight="1" x14ac:dyDescent="0.2">
      <c r="A43" s="31" t="s">
        <v>23</v>
      </c>
      <c r="B43" s="26" t="s">
        <v>8</v>
      </c>
      <c r="C43" s="26" t="s">
        <v>17</v>
      </c>
      <c r="D43" s="26" t="s">
        <v>47</v>
      </c>
      <c r="E43" s="27">
        <v>100</v>
      </c>
      <c r="F43" s="24">
        <f>F44</f>
        <v>0</v>
      </c>
      <c r="G43" s="40">
        <v>564.5</v>
      </c>
      <c r="H43" s="24">
        <f>H44</f>
        <v>0</v>
      </c>
      <c r="I43" s="24">
        <f>I44</f>
        <v>0</v>
      </c>
      <c r="J43" s="24">
        <f>J44</f>
        <v>0</v>
      </c>
    </row>
    <row r="44" spans="1:10" s="23" customFormat="1" ht="19.5" hidden="1" customHeight="1" x14ac:dyDescent="0.2">
      <c r="A44" s="31" t="s">
        <v>24</v>
      </c>
      <c r="B44" s="26" t="s">
        <v>8</v>
      </c>
      <c r="C44" s="26" t="s">
        <v>17</v>
      </c>
      <c r="D44" s="26" t="s">
        <v>47</v>
      </c>
      <c r="E44" s="27">
        <v>120</v>
      </c>
      <c r="F44" s="24"/>
      <c r="G44" s="32"/>
      <c r="H44" s="24"/>
      <c r="I44" s="24"/>
      <c r="J44" s="24"/>
    </row>
    <row r="45" spans="1:10" s="3" customFormat="1" ht="27" hidden="1" customHeight="1" x14ac:dyDescent="0.2">
      <c r="A45" s="33" t="s">
        <v>25</v>
      </c>
      <c r="B45" s="26" t="s">
        <v>8</v>
      </c>
      <c r="C45" s="26" t="s">
        <v>17</v>
      </c>
      <c r="D45" s="26" t="s">
        <v>47</v>
      </c>
      <c r="E45" s="27">
        <v>200</v>
      </c>
      <c r="F45" s="24">
        <f>F46</f>
        <v>0</v>
      </c>
      <c r="G45" s="32"/>
      <c r="H45" s="24">
        <f>H46</f>
        <v>0</v>
      </c>
      <c r="I45" s="24">
        <f>I46</f>
        <v>0</v>
      </c>
      <c r="J45" s="24">
        <f>J46</f>
        <v>0</v>
      </c>
    </row>
    <row r="46" spans="1:10" s="3" customFormat="1" ht="15.75" hidden="1" customHeight="1" x14ac:dyDescent="0.2">
      <c r="A46" s="31" t="s">
        <v>26</v>
      </c>
      <c r="B46" s="26" t="s">
        <v>8</v>
      </c>
      <c r="C46" s="26" t="s">
        <v>17</v>
      </c>
      <c r="D46" s="26" t="s">
        <v>47</v>
      </c>
      <c r="E46" s="27">
        <v>240</v>
      </c>
      <c r="F46" s="24"/>
      <c r="G46" s="40">
        <v>564.5</v>
      </c>
      <c r="H46" s="24"/>
      <c r="I46" s="24"/>
      <c r="J46" s="24"/>
    </row>
    <row r="47" spans="1:10" s="3" customFormat="1" ht="63" x14ac:dyDescent="0.2">
      <c r="A47" s="28" t="s">
        <v>48</v>
      </c>
      <c r="B47" s="199" t="s">
        <v>8</v>
      </c>
      <c r="C47" s="199" t="s">
        <v>49</v>
      </c>
      <c r="D47" s="199"/>
      <c r="E47" s="200"/>
      <c r="F47" s="30">
        <f>F48+F63+F71+F83+F91+F99+F120+F128</f>
        <v>36365.4</v>
      </c>
      <c r="G47" s="32">
        <v>457.3</v>
      </c>
      <c r="H47" s="30">
        <f>H48+H63+H71+H83+H91+H99+H120+H128</f>
        <v>31237.14</v>
      </c>
      <c r="I47" s="30">
        <f>I48+I63+I71+I83+I91+I99+I120+I128</f>
        <v>31237.14</v>
      </c>
      <c r="J47" s="30">
        <f>J48+J63+J71+J83+J91+J99+J120+J128</f>
        <v>39129.4</v>
      </c>
    </row>
    <row r="48" spans="1:10" s="3" customFormat="1" ht="31.5" customHeight="1" x14ac:dyDescent="0.2">
      <c r="A48" s="20" t="s">
        <v>11</v>
      </c>
      <c r="B48" s="173" t="s">
        <v>8</v>
      </c>
      <c r="C48" s="173" t="s">
        <v>49</v>
      </c>
      <c r="D48" s="173" t="s">
        <v>18</v>
      </c>
      <c r="E48" s="174"/>
      <c r="F48" s="22">
        <f>F49+F58</f>
        <v>29035.7</v>
      </c>
      <c r="G48" s="32">
        <v>457.3</v>
      </c>
      <c r="H48" s="22">
        <f>H49+H58</f>
        <v>27113.199999999997</v>
      </c>
      <c r="I48" s="22">
        <f>I49+I58</f>
        <v>27113.199999999997</v>
      </c>
      <c r="J48" s="22">
        <f>J49+J58</f>
        <v>31799.7</v>
      </c>
    </row>
    <row r="49" spans="1:10" s="3" customFormat="1" x14ac:dyDescent="0.2">
      <c r="A49" s="25" t="s">
        <v>21</v>
      </c>
      <c r="B49" s="162" t="s">
        <v>8</v>
      </c>
      <c r="C49" s="162" t="s">
        <v>49</v>
      </c>
      <c r="D49" s="162" t="s">
        <v>22</v>
      </c>
      <c r="E49" s="198"/>
      <c r="F49" s="24">
        <f>F50+F52+F54</f>
        <v>27680.2</v>
      </c>
      <c r="G49" s="32">
        <v>107.2</v>
      </c>
      <c r="H49" s="24">
        <f>H50+H52+H54</f>
        <v>25809.399999999998</v>
      </c>
      <c r="I49" s="24">
        <f>I50+I52+I54</f>
        <v>25809.399999999998</v>
      </c>
      <c r="J49" s="24">
        <f>J50+J52+J54</f>
        <v>30444.2</v>
      </c>
    </row>
    <row r="50" spans="1:10" s="3" customFormat="1" ht="33.75" customHeight="1" x14ac:dyDescent="0.2">
      <c r="A50" s="31" t="s">
        <v>23</v>
      </c>
      <c r="B50" s="162" t="s">
        <v>8</v>
      </c>
      <c r="C50" s="162" t="s">
        <v>49</v>
      </c>
      <c r="D50" s="162" t="s">
        <v>22</v>
      </c>
      <c r="E50" s="198">
        <v>100</v>
      </c>
      <c r="F50" s="24">
        <f>F51</f>
        <v>24305.9</v>
      </c>
      <c r="G50" s="32">
        <v>107.2</v>
      </c>
      <c r="H50" s="24">
        <f>H51</f>
        <v>21714.799999999999</v>
      </c>
      <c r="I50" s="24">
        <f>I51</f>
        <v>21714.799999999999</v>
      </c>
      <c r="J50" s="24">
        <f>J51</f>
        <v>24305.9</v>
      </c>
    </row>
    <row r="51" spans="1:10" s="3" customFormat="1" ht="31.5" x14ac:dyDescent="0.2">
      <c r="A51" s="31" t="s">
        <v>24</v>
      </c>
      <c r="B51" s="162" t="s">
        <v>8</v>
      </c>
      <c r="C51" s="162" t="s">
        <v>49</v>
      </c>
      <c r="D51" s="162" t="s">
        <v>22</v>
      </c>
      <c r="E51" s="198">
        <v>120</v>
      </c>
      <c r="F51" s="24">
        <v>24305.9</v>
      </c>
      <c r="G51" s="32">
        <v>-2151.8000000000002</v>
      </c>
      <c r="H51" s="24">
        <f>21658.6+56.2</f>
        <v>21714.799999999999</v>
      </c>
      <c r="I51" s="24">
        <f>21658.6+56.2</f>
        <v>21714.799999999999</v>
      </c>
      <c r="J51" s="24">
        <v>24305.9</v>
      </c>
    </row>
    <row r="52" spans="1:10" s="3" customFormat="1" ht="31.5" x14ac:dyDescent="0.2">
      <c r="A52" s="33" t="s">
        <v>25</v>
      </c>
      <c r="B52" s="162" t="s">
        <v>8</v>
      </c>
      <c r="C52" s="162" t="s">
        <v>49</v>
      </c>
      <c r="D52" s="162" t="s">
        <v>22</v>
      </c>
      <c r="E52" s="198">
        <v>200</v>
      </c>
      <c r="F52" s="24">
        <f>F53</f>
        <v>3288.2999999999997</v>
      </c>
      <c r="G52" s="32">
        <v>-2151.8000000000002</v>
      </c>
      <c r="H52" s="24">
        <f>H53</f>
        <v>3989.6</v>
      </c>
      <c r="I52" s="24">
        <f>I53</f>
        <v>3989.6</v>
      </c>
      <c r="J52" s="24">
        <f>J53</f>
        <v>6052.2999999999993</v>
      </c>
    </row>
    <row r="53" spans="1:10" s="3" customFormat="1" ht="31.5" x14ac:dyDescent="0.2">
      <c r="A53" s="31" t="s">
        <v>26</v>
      </c>
      <c r="B53" s="162" t="s">
        <v>8</v>
      </c>
      <c r="C53" s="162" t="s">
        <v>49</v>
      </c>
      <c r="D53" s="162" t="s">
        <v>22</v>
      </c>
      <c r="E53" s="198">
        <v>240</v>
      </c>
      <c r="F53" s="24">
        <f>4426.9-1138.6</f>
        <v>3288.2999999999997</v>
      </c>
      <c r="G53" s="7">
        <v>-2151.8000000000002</v>
      </c>
      <c r="H53" s="24">
        <v>3989.6</v>
      </c>
      <c r="I53" s="24">
        <v>3989.6</v>
      </c>
      <c r="J53" s="24">
        <f>4426.9-415.7+1706.1+335</f>
        <v>6052.2999999999993</v>
      </c>
    </row>
    <row r="54" spans="1:10" s="3" customFormat="1" x14ac:dyDescent="0.2">
      <c r="A54" s="31" t="s">
        <v>50</v>
      </c>
      <c r="B54" s="162" t="s">
        <v>8</v>
      </c>
      <c r="C54" s="162" t="s">
        <v>49</v>
      </c>
      <c r="D54" s="162" t="s">
        <v>22</v>
      </c>
      <c r="E54" s="198">
        <v>800</v>
      </c>
      <c r="F54" s="24">
        <f>F56+F57</f>
        <v>86</v>
      </c>
      <c r="G54" s="7">
        <v>-2151.8000000000002</v>
      </c>
      <c r="H54" s="24">
        <f>H56+H57</f>
        <v>105</v>
      </c>
      <c r="I54" s="24">
        <f>I56+I57</f>
        <v>105</v>
      </c>
      <c r="J54" s="24">
        <f>J56+J57</f>
        <v>86</v>
      </c>
    </row>
    <row r="55" spans="1:10" s="3" customFormat="1" hidden="1" x14ac:dyDescent="0.2">
      <c r="A55" s="31" t="s">
        <v>51</v>
      </c>
      <c r="B55" s="162" t="s">
        <v>8</v>
      </c>
      <c r="C55" s="162" t="s">
        <v>49</v>
      </c>
      <c r="D55" s="162" t="s">
        <v>22</v>
      </c>
      <c r="E55" s="198">
        <v>830</v>
      </c>
      <c r="F55" s="24"/>
      <c r="G55" s="7"/>
      <c r="H55" s="24"/>
      <c r="I55" s="24"/>
      <c r="J55" s="24"/>
    </row>
    <row r="56" spans="1:10" s="3" customFormat="1" x14ac:dyDescent="0.2">
      <c r="A56" s="31" t="s">
        <v>52</v>
      </c>
      <c r="B56" s="162" t="s">
        <v>8</v>
      </c>
      <c r="C56" s="162" t="s">
        <v>49</v>
      </c>
      <c r="D56" s="162" t="s">
        <v>22</v>
      </c>
      <c r="E56" s="198">
        <v>850</v>
      </c>
      <c r="F56" s="24">
        <v>86</v>
      </c>
      <c r="G56" s="7"/>
      <c r="H56" s="24">
        <v>105</v>
      </c>
      <c r="I56" s="24">
        <v>105</v>
      </c>
      <c r="J56" s="24">
        <v>86</v>
      </c>
    </row>
    <row r="57" spans="1:10" s="3" customFormat="1" hidden="1" x14ac:dyDescent="0.2">
      <c r="A57" s="31" t="s">
        <v>53</v>
      </c>
      <c r="B57" s="162" t="s">
        <v>8</v>
      </c>
      <c r="C57" s="162" t="s">
        <v>49</v>
      </c>
      <c r="D57" s="162" t="s">
        <v>22</v>
      </c>
      <c r="E57" s="198">
        <v>870</v>
      </c>
      <c r="F57" s="24">
        <f>63.4-63.4</f>
        <v>0</v>
      </c>
      <c r="G57" s="7"/>
      <c r="H57" s="24">
        <f>63.4-63.4</f>
        <v>0</v>
      </c>
      <c r="I57" s="24">
        <f>63.4-63.4</f>
        <v>0</v>
      </c>
      <c r="J57" s="24">
        <f>63.4-63.4</f>
        <v>0</v>
      </c>
    </row>
    <row r="58" spans="1:10" s="3" customFormat="1" ht="33" customHeight="1" x14ac:dyDescent="0.2">
      <c r="A58" s="33" t="s">
        <v>54</v>
      </c>
      <c r="B58" s="162" t="s">
        <v>8</v>
      </c>
      <c r="C58" s="162" t="s">
        <v>49</v>
      </c>
      <c r="D58" s="162" t="s">
        <v>55</v>
      </c>
      <c r="E58" s="198"/>
      <c r="F58" s="24">
        <f>F59+F61</f>
        <v>1355.5</v>
      </c>
      <c r="G58" s="7"/>
      <c r="H58" s="24">
        <f>H59+H61</f>
        <v>1303.8</v>
      </c>
      <c r="I58" s="24">
        <f>I59+I61</f>
        <v>1303.8</v>
      </c>
      <c r="J58" s="24">
        <f>J59+J61</f>
        <v>1355.5</v>
      </c>
    </row>
    <row r="59" spans="1:10" s="3" customFormat="1" ht="61.15" customHeight="1" x14ac:dyDescent="0.2">
      <c r="A59" s="31" t="s">
        <v>23</v>
      </c>
      <c r="B59" s="162" t="s">
        <v>8</v>
      </c>
      <c r="C59" s="162" t="s">
        <v>49</v>
      </c>
      <c r="D59" s="162" t="s">
        <v>55</v>
      </c>
      <c r="E59" s="198">
        <v>100</v>
      </c>
      <c r="F59" s="24">
        <f>F60</f>
        <v>1355.5</v>
      </c>
      <c r="G59" s="7"/>
      <c r="H59" s="24">
        <f>H60</f>
        <v>1303.8</v>
      </c>
      <c r="I59" s="24">
        <f>I60</f>
        <v>1303.8</v>
      </c>
      <c r="J59" s="24">
        <f>J60</f>
        <v>1355.5</v>
      </c>
    </row>
    <row r="60" spans="1:10" s="3" customFormat="1" ht="31.5" x14ac:dyDescent="0.2">
      <c r="A60" s="31" t="s">
        <v>24</v>
      </c>
      <c r="B60" s="162" t="s">
        <v>8</v>
      </c>
      <c r="C60" s="162" t="s">
        <v>49</v>
      </c>
      <c r="D60" s="162" t="s">
        <v>55</v>
      </c>
      <c r="E60" s="198">
        <v>120</v>
      </c>
      <c r="F60" s="24">
        <v>1355.5</v>
      </c>
      <c r="G60" s="7"/>
      <c r="H60" s="24">
        <f>1291.8+12</f>
        <v>1303.8</v>
      </c>
      <c r="I60" s="24">
        <f>1291.8+12</f>
        <v>1303.8</v>
      </c>
      <c r="J60" s="24">
        <v>1355.5</v>
      </c>
    </row>
    <row r="61" spans="1:10" s="3" customFormat="1" ht="31.5" hidden="1" x14ac:dyDescent="0.2">
      <c r="A61" s="33" t="s">
        <v>25</v>
      </c>
      <c r="B61" s="162" t="s">
        <v>8</v>
      </c>
      <c r="C61" s="162" t="s">
        <v>49</v>
      </c>
      <c r="D61" s="162" t="s">
        <v>55</v>
      </c>
      <c r="E61" s="198">
        <v>200</v>
      </c>
      <c r="F61" s="24">
        <f>F62</f>
        <v>0</v>
      </c>
      <c r="G61" s="7"/>
      <c r="H61" s="24">
        <f>H62</f>
        <v>0</v>
      </c>
      <c r="I61" s="24">
        <f>I62</f>
        <v>0</v>
      </c>
      <c r="J61" s="24">
        <f>J62</f>
        <v>0</v>
      </c>
    </row>
    <row r="62" spans="1:10" s="3" customFormat="1" ht="33" hidden="1" customHeight="1" x14ac:dyDescent="0.2">
      <c r="A62" s="31" t="s">
        <v>26</v>
      </c>
      <c r="B62" s="162" t="s">
        <v>8</v>
      </c>
      <c r="C62" s="162" t="s">
        <v>49</v>
      </c>
      <c r="D62" s="162" t="s">
        <v>55</v>
      </c>
      <c r="E62" s="198">
        <v>240</v>
      </c>
      <c r="F62" s="24">
        <v>0</v>
      </c>
      <c r="G62" s="7"/>
      <c r="H62" s="24">
        <v>0</v>
      </c>
      <c r="I62" s="24">
        <v>0</v>
      </c>
      <c r="J62" s="24">
        <v>0</v>
      </c>
    </row>
    <row r="63" spans="1:10" s="3" customFormat="1" ht="31.5" x14ac:dyDescent="0.2">
      <c r="A63" s="55" t="s">
        <v>64</v>
      </c>
      <c r="B63" s="173" t="s">
        <v>8</v>
      </c>
      <c r="C63" s="173" t="s">
        <v>49</v>
      </c>
      <c r="D63" s="173" t="s">
        <v>65</v>
      </c>
      <c r="E63" s="173"/>
      <c r="F63" s="22">
        <f>F64</f>
        <v>1.7</v>
      </c>
      <c r="G63" s="7"/>
      <c r="H63" s="22">
        <f t="shared" ref="H63:I65" si="3">H64</f>
        <v>1.6400000000000001</v>
      </c>
      <c r="I63" s="22">
        <f t="shared" si="3"/>
        <v>1.6400000000000001</v>
      </c>
      <c r="J63" s="22">
        <f>J64</f>
        <v>1.7</v>
      </c>
    </row>
    <row r="64" spans="1:10" s="3" customFormat="1" ht="31.5" x14ac:dyDescent="0.2">
      <c r="A64" s="33" t="s">
        <v>66</v>
      </c>
      <c r="B64" s="162" t="s">
        <v>8</v>
      </c>
      <c r="C64" s="162" t="s">
        <v>49</v>
      </c>
      <c r="D64" s="162" t="s">
        <v>67</v>
      </c>
      <c r="E64" s="162"/>
      <c r="F64" s="24">
        <f>F65</f>
        <v>1.7</v>
      </c>
      <c r="G64" s="7"/>
      <c r="H64" s="24">
        <f t="shared" si="3"/>
        <v>1.6400000000000001</v>
      </c>
      <c r="I64" s="24">
        <f t="shared" si="3"/>
        <v>1.6400000000000001</v>
      </c>
      <c r="J64" s="24">
        <f>J65</f>
        <v>1.7</v>
      </c>
    </row>
    <row r="65" spans="1:11" s="3" customFormat="1" ht="63" x14ac:dyDescent="0.2">
      <c r="A65" s="33" t="s">
        <v>68</v>
      </c>
      <c r="B65" s="162" t="s">
        <v>8</v>
      </c>
      <c r="C65" s="162" t="s">
        <v>49</v>
      </c>
      <c r="D65" s="162" t="s">
        <v>69</v>
      </c>
      <c r="E65" s="198"/>
      <c r="F65" s="24">
        <f>F66</f>
        <v>1.7</v>
      </c>
      <c r="G65" s="7"/>
      <c r="H65" s="24">
        <f t="shared" si="3"/>
        <v>1.6400000000000001</v>
      </c>
      <c r="I65" s="24">
        <f t="shared" si="3"/>
        <v>1.6400000000000001</v>
      </c>
      <c r="J65" s="24">
        <f>J66</f>
        <v>1.7</v>
      </c>
    </row>
    <row r="66" spans="1:11" s="3" customFormat="1" ht="78.75" x14ac:dyDescent="0.2">
      <c r="A66" s="33" t="s">
        <v>70</v>
      </c>
      <c r="B66" s="162" t="s">
        <v>8</v>
      </c>
      <c r="C66" s="162" t="s">
        <v>49</v>
      </c>
      <c r="D66" s="162" t="s">
        <v>71</v>
      </c>
      <c r="E66" s="198"/>
      <c r="F66" s="24">
        <f>F67+F69</f>
        <v>1.7</v>
      </c>
      <c r="G66" s="7"/>
      <c r="H66" s="24">
        <f>H67+H69</f>
        <v>1.6400000000000001</v>
      </c>
      <c r="I66" s="24">
        <f>I67+I69</f>
        <v>1.6400000000000001</v>
      </c>
      <c r="J66" s="24">
        <f>J67+J69</f>
        <v>1.7</v>
      </c>
    </row>
    <row r="67" spans="1:11" s="23" customFormat="1" ht="65.45" customHeight="1" x14ac:dyDescent="0.2">
      <c r="A67" s="31" t="s">
        <v>23</v>
      </c>
      <c r="B67" s="162" t="s">
        <v>8</v>
      </c>
      <c r="C67" s="162" t="s">
        <v>49</v>
      </c>
      <c r="D67" s="162" t="s">
        <v>71</v>
      </c>
      <c r="E67" s="198">
        <v>100</v>
      </c>
      <c r="F67" s="24">
        <f>F68</f>
        <v>1.5</v>
      </c>
      <c r="H67" s="24">
        <f>H68</f>
        <v>1.5</v>
      </c>
      <c r="I67" s="24">
        <f>I68</f>
        <v>1.5</v>
      </c>
      <c r="J67" s="24">
        <f>J68</f>
        <v>1.5</v>
      </c>
      <c r="K67" s="201"/>
    </row>
    <row r="68" spans="1:11" s="3" customFormat="1" ht="31.5" x14ac:dyDescent="0.2">
      <c r="A68" s="31" t="s">
        <v>24</v>
      </c>
      <c r="B68" s="162" t="s">
        <v>8</v>
      </c>
      <c r="C68" s="162" t="s">
        <v>49</v>
      </c>
      <c r="D68" s="162" t="s">
        <v>71</v>
      </c>
      <c r="E68" s="162" t="s">
        <v>43</v>
      </c>
      <c r="F68" s="24">
        <f>1.1+0.4</f>
        <v>1.5</v>
      </c>
      <c r="G68" s="7"/>
      <c r="H68" s="24">
        <f>1.1+0.4</f>
        <v>1.5</v>
      </c>
      <c r="I68" s="24">
        <f>1.1+0.4</f>
        <v>1.5</v>
      </c>
      <c r="J68" s="24">
        <f>1.1+0.4</f>
        <v>1.5</v>
      </c>
      <c r="K68" s="202"/>
    </row>
    <row r="69" spans="1:11" s="3" customFormat="1" ht="31.5" x14ac:dyDescent="0.2">
      <c r="A69" s="33" t="s">
        <v>25</v>
      </c>
      <c r="B69" s="162" t="s">
        <v>8</v>
      </c>
      <c r="C69" s="162" t="s">
        <v>49</v>
      </c>
      <c r="D69" s="162" t="s">
        <v>71</v>
      </c>
      <c r="E69" s="162" t="s">
        <v>35</v>
      </c>
      <c r="F69" s="24">
        <f>F70</f>
        <v>0.2</v>
      </c>
      <c r="G69" s="7"/>
      <c r="H69" s="24">
        <f>H70</f>
        <v>0.14000000000000001</v>
      </c>
      <c r="I69" s="24">
        <f>I70</f>
        <v>0.14000000000000001</v>
      </c>
      <c r="J69" s="24">
        <f>J70</f>
        <v>0.2</v>
      </c>
      <c r="K69" s="202"/>
    </row>
    <row r="70" spans="1:11" s="3" customFormat="1" ht="31.5" x14ac:dyDescent="0.2">
      <c r="A70" s="31" t="s">
        <v>26</v>
      </c>
      <c r="B70" s="162" t="s">
        <v>8</v>
      </c>
      <c r="C70" s="162" t="s">
        <v>49</v>
      </c>
      <c r="D70" s="162" t="s">
        <v>71</v>
      </c>
      <c r="E70" s="198">
        <v>240</v>
      </c>
      <c r="F70" s="24">
        <v>0.2</v>
      </c>
      <c r="G70" s="7"/>
      <c r="H70" s="24">
        <v>0.14000000000000001</v>
      </c>
      <c r="I70" s="24">
        <v>0.14000000000000001</v>
      </c>
      <c r="J70" s="24">
        <v>0.2</v>
      </c>
      <c r="K70" s="202"/>
    </row>
    <row r="71" spans="1:11" s="3" customFormat="1" ht="94.5" x14ac:dyDescent="0.2">
      <c r="A71" s="203" t="s">
        <v>56</v>
      </c>
      <c r="B71" s="204" t="s">
        <v>8</v>
      </c>
      <c r="C71" s="204" t="s">
        <v>49</v>
      </c>
      <c r="D71" s="204" t="s">
        <v>57</v>
      </c>
      <c r="E71" s="174"/>
      <c r="F71" s="22">
        <f>F72</f>
        <v>17</v>
      </c>
      <c r="G71" s="7"/>
      <c r="H71" s="22">
        <f t="shared" ref="H71:I73" si="4">H72</f>
        <v>16</v>
      </c>
      <c r="I71" s="22">
        <f t="shared" si="4"/>
        <v>16</v>
      </c>
      <c r="J71" s="22">
        <f>J72</f>
        <v>17</v>
      </c>
      <c r="K71" s="202"/>
    </row>
    <row r="72" spans="1:11" s="3" customFormat="1" ht="47.25" x14ac:dyDescent="0.2">
      <c r="A72" s="116" t="s">
        <v>58</v>
      </c>
      <c r="B72" s="180" t="s">
        <v>8</v>
      </c>
      <c r="C72" s="180" t="s">
        <v>49</v>
      </c>
      <c r="D72" s="180" t="s">
        <v>59</v>
      </c>
      <c r="E72" s="198"/>
      <c r="F72" s="24">
        <f>F73</f>
        <v>17</v>
      </c>
      <c r="G72" s="7"/>
      <c r="H72" s="24">
        <f t="shared" si="4"/>
        <v>16</v>
      </c>
      <c r="I72" s="24">
        <f t="shared" si="4"/>
        <v>16</v>
      </c>
      <c r="J72" s="24">
        <f>J73</f>
        <v>17</v>
      </c>
      <c r="K72" s="202"/>
    </row>
    <row r="73" spans="1:11" s="3" customFormat="1" ht="141.75" x14ac:dyDescent="0.2">
      <c r="A73" s="116" t="s">
        <v>60</v>
      </c>
      <c r="B73" s="180" t="s">
        <v>8</v>
      </c>
      <c r="C73" s="180" t="s">
        <v>49</v>
      </c>
      <c r="D73" s="180" t="s">
        <v>61</v>
      </c>
      <c r="E73" s="198"/>
      <c r="F73" s="24">
        <f>F74</f>
        <v>17</v>
      </c>
      <c r="G73" s="7"/>
      <c r="H73" s="24">
        <f t="shared" si="4"/>
        <v>16</v>
      </c>
      <c r="I73" s="24">
        <f t="shared" si="4"/>
        <v>16</v>
      </c>
      <c r="J73" s="24">
        <f>J74</f>
        <v>17</v>
      </c>
      <c r="K73" s="202"/>
    </row>
    <row r="74" spans="1:11" s="3" customFormat="1" ht="110.25" x14ac:dyDescent="0.2">
      <c r="A74" s="116" t="s">
        <v>62</v>
      </c>
      <c r="B74" s="180" t="s">
        <v>8</v>
      </c>
      <c r="C74" s="180" t="s">
        <v>49</v>
      </c>
      <c r="D74" s="180" t="s">
        <v>63</v>
      </c>
      <c r="E74" s="198"/>
      <c r="F74" s="24">
        <f>F75+F77</f>
        <v>17</v>
      </c>
      <c r="G74" s="7"/>
      <c r="H74" s="24">
        <f>H75+H77</f>
        <v>16</v>
      </c>
      <c r="I74" s="24">
        <f>I75+I77</f>
        <v>16</v>
      </c>
      <c r="J74" s="24">
        <f>J75+J77</f>
        <v>17</v>
      </c>
      <c r="K74" s="202"/>
    </row>
    <row r="75" spans="1:11" s="23" customFormat="1" ht="78.75" x14ac:dyDescent="0.2">
      <c r="A75" s="116" t="s">
        <v>23</v>
      </c>
      <c r="B75" s="180" t="s">
        <v>8</v>
      </c>
      <c r="C75" s="180" t="s">
        <v>49</v>
      </c>
      <c r="D75" s="180" t="s">
        <v>63</v>
      </c>
      <c r="E75" s="198">
        <v>100</v>
      </c>
      <c r="F75" s="24">
        <f>F76</f>
        <v>15.5</v>
      </c>
      <c r="H75" s="24">
        <f>H76</f>
        <v>14.5</v>
      </c>
      <c r="I75" s="24">
        <f>I76</f>
        <v>14.5</v>
      </c>
      <c r="J75" s="24">
        <f>J76</f>
        <v>15.5</v>
      </c>
      <c r="K75" s="201"/>
    </row>
    <row r="76" spans="1:11" s="3" customFormat="1" ht="31.5" x14ac:dyDescent="0.2">
      <c r="A76" s="116" t="s">
        <v>24</v>
      </c>
      <c r="B76" s="180" t="s">
        <v>8</v>
      </c>
      <c r="C76" s="180" t="s">
        <v>49</v>
      </c>
      <c r="D76" s="180" t="s">
        <v>63</v>
      </c>
      <c r="E76" s="162" t="s">
        <v>43</v>
      </c>
      <c r="F76" s="24">
        <f>11.1+3.4+1</f>
        <v>15.5</v>
      </c>
      <c r="G76" s="7"/>
      <c r="H76" s="24">
        <f>11.1+3.4</f>
        <v>14.5</v>
      </c>
      <c r="I76" s="24">
        <f>11.1+3.4</f>
        <v>14.5</v>
      </c>
      <c r="J76" s="24">
        <f>11.1+3.4+1</f>
        <v>15.5</v>
      </c>
      <c r="K76" s="202"/>
    </row>
    <row r="77" spans="1:11" s="3" customFormat="1" ht="31.5" x14ac:dyDescent="0.2">
      <c r="A77" s="116" t="s">
        <v>25</v>
      </c>
      <c r="B77" s="180" t="s">
        <v>8</v>
      </c>
      <c r="C77" s="180" t="s">
        <v>49</v>
      </c>
      <c r="D77" s="180" t="s">
        <v>63</v>
      </c>
      <c r="E77" s="162" t="s">
        <v>35</v>
      </c>
      <c r="F77" s="24">
        <f>F78</f>
        <v>1.5</v>
      </c>
      <c r="G77" s="7"/>
      <c r="H77" s="24">
        <f>H78</f>
        <v>1.5</v>
      </c>
      <c r="I77" s="24">
        <f>I78</f>
        <v>1.5</v>
      </c>
      <c r="J77" s="24">
        <f>J78</f>
        <v>1.5</v>
      </c>
      <c r="K77" s="202"/>
    </row>
    <row r="78" spans="1:11" s="3" customFormat="1" ht="31.5" x14ac:dyDescent="0.2">
      <c r="A78" s="116" t="s">
        <v>26</v>
      </c>
      <c r="B78" s="180" t="s">
        <v>8</v>
      </c>
      <c r="C78" s="180" t="s">
        <v>49</v>
      </c>
      <c r="D78" s="180" t="s">
        <v>63</v>
      </c>
      <c r="E78" s="198">
        <v>240</v>
      </c>
      <c r="F78" s="24">
        <f>1.5</f>
        <v>1.5</v>
      </c>
      <c r="G78" s="7"/>
      <c r="H78" s="24">
        <v>1.5</v>
      </c>
      <c r="I78" s="24">
        <v>1.5</v>
      </c>
      <c r="J78" s="24">
        <f>1.5</f>
        <v>1.5</v>
      </c>
      <c r="K78" s="202"/>
    </row>
    <row r="79" spans="1:11" s="3" customFormat="1" hidden="1" x14ac:dyDescent="0.2">
      <c r="A79" s="20" t="s">
        <v>30</v>
      </c>
      <c r="B79" s="173" t="s">
        <v>8</v>
      </c>
      <c r="C79" s="173" t="s">
        <v>49</v>
      </c>
      <c r="D79" s="173" t="s">
        <v>31</v>
      </c>
      <c r="E79" s="174"/>
      <c r="F79" s="22">
        <f>F80</f>
        <v>0</v>
      </c>
      <c r="G79" s="7"/>
      <c r="H79" s="22">
        <f t="shared" ref="H79:I81" si="5">H80</f>
        <v>0</v>
      </c>
      <c r="I79" s="22">
        <f t="shared" si="5"/>
        <v>0</v>
      </c>
      <c r="J79" s="22">
        <f>J80</f>
        <v>0</v>
      </c>
      <c r="K79" s="202"/>
    </row>
    <row r="80" spans="1:11" s="3" customFormat="1" hidden="1" x14ac:dyDescent="0.2">
      <c r="A80" s="34" t="s">
        <v>32</v>
      </c>
      <c r="B80" s="137" t="s">
        <v>8</v>
      </c>
      <c r="C80" s="35" t="s">
        <v>49</v>
      </c>
      <c r="D80" s="137" t="s">
        <v>33</v>
      </c>
      <c r="E80" s="200"/>
      <c r="F80" s="37">
        <f>F81</f>
        <v>0</v>
      </c>
      <c r="G80" s="7"/>
      <c r="H80" s="37">
        <f t="shared" si="5"/>
        <v>0</v>
      </c>
      <c r="I80" s="37">
        <f t="shared" si="5"/>
        <v>0</v>
      </c>
      <c r="J80" s="37">
        <f>J81</f>
        <v>0</v>
      </c>
      <c r="K80" s="202"/>
    </row>
    <row r="81" spans="1:11" s="3" customFormat="1" ht="31.5" hidden="1" x14ac:dyDescent="0.2">
      <c r="A81" s="33" t="s">
        <v>25</v>
      </c>
      <c r="B81" s="137" t="s">
        <v>8</v>
      </c>
      <c r="C81" s="26" t="s">
        <v>49</v>
      </c>
      <c r="D81" s="162" t="s">
        <v>34</v>
      </c>
      <c r="E81" s="162" t="s">
        <v>35</v>
      </c>
      <c r="F81" s="24">
        <f>F82</f>
        <v>0</v>
      </c>
      <c r="G81" s="7"/>
      <c r="H81" s="24">
        <f t="shared" si="5"/>
        <v>0</v>
      </c>
      <c r="I81" s="24">
        <f t="shared" si="5"/>
        <v>0</v>
      </c>
      <c r="J81" s="24">
        <f>J82</f>
        <v>0</v>
      </c>
      <c r="K81" s="202"/>
    </row>
    <row r="82" spans="1:11" s="3" customFormat="1" ht="31.5" hidden="1" x14ac:dyDescent="0.2">
      <c r="A82" s="31" t="s">
        <v>26</v>
      </c>
      <c r="B82" s="137" t="s">
        <v>8</v>
      </c>
      <c r="C82" s="26" t="s">
        <v>49</v>
      </c>
      <c r="D82" s="162" t="s">
        <v>34</v>
      </c>
      <c r="E82" s="162" t="s">
        <v>36</v>
      </c>
      <c r="F82" s="24"/>
      <c r="G82" s="7"/>
      <c r="H82" s="24"/>
      <c r="I82" s="24"/>
      <c r="J82" s="24"/>
      <c r="K82" s="202"/>
    </row>
    <row r="83" spans="1:11" s="3" customFormat="1" ht="31.5" x14ac:dyDescent="0.2">
      <c r="A83" s="56" t="s">
        <v>72</v>
      </c>
      <c r="B83" s="173" t="s">
        <v>8</v>
      </c>
      <c r="C83" s="173" t="s">
        <v>49</v>
      </c>
      <c r="D83" s="173" t="s">
        <v>73</v>
      </c>
      <c r="E83" s="174"/>
      <c r="F83" s="22">
        <f>F84</f>
        <v>109.1</v>
      </c>
      <c r="G83" s="7"/>
      <c r="H83" s="22">
        <f t="shared" ref="H83:I85" si="6">H84</f>
        <v>104.9</v>
      </c>
      <c r="I83" s="22">
        <f t="shared" si="6"/>
        <v>104.9</v>
      </c>
      <c r="J83" s="22">
        <f>J84</f>
        <v>109.1</v>
      </c>
      <c r="K83" s="202"/>
    </row>
    <row r="84" spans="1:11" s="3" customFormat="1" ht="31.5" x14ac:dyDescent="0.2">
      <c r="A84" s="38" t="s">
        <v>74</v>
      </c>
      <c r="B84" s="162" t="s">
        <v>8</v>
      </c>
      <c r="C84" s="162" t="s">
        <v>49</v>
      </c>
      <c r="D84" s="162" t="s">
        <v>75</v>
      </c>
      <c r="E84" s="198"/>
      <c r="F84" s="24">
        <f>F85</f>
        <v>109.1</v>
      </c>
      <c r="G84" s="7"/>
      <c r="H84" s="24">
        <f t="shared" si="6"/>
        <v>104.9</v>
      </c>
      <c r="I84" s="24">
        <f t="shared" si="6"/>
        <v>104.9</v>
      </c>
      <c r="J84" s="24">
        <f>J85</f>
        <v>109.1</v>
      </c>
      <c r="K84" s="202"/>
    </row>
    <row r="85" spans="1:11" s="3" customFormat="1" ht="47.25" x14ac:dyDescent="0.2">
      <c r="A85" s="38" t="s">
        <v>76</v>
      </c>
      <c r="B85" s="162" t="s">
        <v>8</v>
      </c>
      <c r="C85" s="162" t="s">
        <v>49</v>
      </c>
      <c r="D85" s="162" t="s">
        <v>77</v>
      </c>
      <c r="E85" s="198"/>
      <c r="F85" s="24">
        <f>F86</f>
        <v>109.1</v>
      </c>
      <c r="G85" s="7"/>
      <c r="H85" s="24">
        <f t="shared" si="6"/>
        <v>104.9</v>
      </c>
      <c r="I85" s="24">
        <f t="shared" si="6"/>
        <v>104.9</v>
      </c>
      <c r="J85" s="24">
        <f>J86</f>
        <v>109.1</v>
      </c>
      <c r="K85" s="202"/>
    </row>
    <row r="86" spans="1:11" s="3" customFormat="1" ht="63" x14ac:dyDescent="0.2">
      <c r="A86" s="38" t="s">
        <v>78</v>
      </c>
      <c r="B86" s="162" t="s">
        <v>8</v>
      </c>
      <c r="C86" s="162" t="s">
        <v>49</v>
      </c>
      <c r="D86" s="162" t="s">
        <v>79</v>
      </c>
      <c r="E86" s="198"/>
      <c r="F86" s="24">
        <f>F87+F89</f>
        <v>109.1</v>
      </c>
      <c r="G86" s="7"/>
      <c r="H86" s="24">
        <f>H87+H89</f>
        <v>104.9</v>
      </c>
      <c r="I86" s="24">
        <f>I87+I89</f>
        <v>104.9</v>
      </c>
      <c r="J86" s="24">
        <f>J87+J89</f>
        <v>109.1</v>
      </c>
      <c r="K86" s="202"/>
    </row>
    <row r="87" spans="1:11" s="23" customFormat="1" ht="78.75" x14ac:dyDescent="0.2">
      <c r="A87" s="38" t="s">
        <v>23</v>
      </c>
      <c r="B87" s="162" t="s">
        <v>8</v>
      </c>
      <c r="C87" s="162" t="s">
        <v>49</v>
      </c>
      <c r="D87" s="162" t="s">
        <v>79</v>
      </c>
      <c r="E87" s="198">
        <v>100</v>
      </c>
      <c r="F87" s="24">
        <f>F88</f>
        <v>96.5</v>
      </c>
      <c r="H87" s="24">
        <f>H88</f>
        <v>95.4</v>
      </c>
      <c r="I87" s="24">
        <f>I88</f>
        <v>95.4</v>
      </c>
      <c r="J87" s="24">
        <f>J88</f>
        <v>96.5</v>
      </c>
      <c r="K87" s="201"/>
    </row>
    <row r="88" spans="1:11" s="3" customFormat="1" ht="31.5" x14ac:dyDescent="0.2">
      <c r="A88" s="38" t="s">
        <v>24</v>
      </c>
      <c r="B88" s="162" t="s">
        <v>8</v>
      </c>
      <c r="C88" s="162" t="s">
        <v>49</v>
      </c>
      <c r="D88" s="162" t="s">
        <v>79</v>
      </c>
      <c r="E88" s="162" t="s">
        <v>43</v>
      </c>
      <c r="F88" s="115">
        <v>96.5</v>
      </c>
      <c r="G88" s="205"/>
      <c r="H88" s="115">
        <v>95.4</v>
      </c>
      <c r="I88" s="115">
        <v>95.4</v>
      </c>
      <c r="J88" s="115">
        <v>96.5</v>
      </c>
      <c r="K88" s="202"/>
    </row>
    <row r="89" spans="1:11" s="3" customFormat="1" ht="31.5" x14ac:dyDescent="0.2">
      <c r="A89" s="38" t="s">
        <v>25</v>
      </c>
      <c r="B89" s="162" t="s">
        <v>8</v>
      </c>
      <c r="C89" s="162" t="s">
        <v>49</v>
      </c>
      <c r="D89" s="162" t="s">
        <v>79</v>
      </c>
      <c r="E89" s="162" t="s">
        <v>35</v>
      </c>
      <c r="F89" s="24">
        <f>F90</f>
        <v>12.6</v>
      </c>
      <c r="G89" s="7"/>
      <c r="H89" s="24">
        <f>H90</f>
        <v>9.5</v>
      </c>
      <c r="I89" s="24">
        <f>I90</f>
        <v>9.5</v>
      </c>
      <c r="J89" s="24">
        <f>J90</f>
        <v>12.6</v>
      </c>
      <c r="K89" s="202"/>
    </row>
    <row r="90" spans="1:11" s="3" customFormat="1" ht="31.5" x14ac:dyDescent="0.2">
      <c r="A90" s="38" t="s">
        <v>26</v>
      </c>
      <c r="B90" s="162" t="s">
        <v>8</v>
      </c>
      <c r="C90" s="162" t="s">
        <v>49</v>
      </c>
      <c r="D90" s="162" t="s">
        <v>79</v>
      </c>
      <c r="E90" s="198">
        <v>240</v>
      </c>
      <c r="F90" s="115">
        <v>12.6</v>
      </c>
      <c r="G90" s="205"/>
      <c r="H90" s="115">
        <v>9.5</v>
      </c>
      <c r="I90" s="115">
        <v>9.5</v>
      </c>
      <c r="J90" s="115">
        <v>12.6</v>
      </c>
      <c r="K90" s="202"/>
    </row>
    <row r="91" spans="1:11" s="3" customFormat="1" ht="31.5" x14ac:dyDescent="0.2">
      <c r="A91" s="56" t="s">
        <v>80</v>
      </c>
      <c r="B91" s="173" t="s">
        <v>8</v>
      </c>
      <c r="C91" s="173" t="s">
        <v>49</v>
      </c>
      <c r="D91" s="173" t="s">
        <v>81</v>
      </c>
      <c r="E91" s="174"/>
      <c r="F91" s="22">
        <f>F92</f>
        <v>3424.4</v>
      </c>
      <c r="G91" s="7"/>
      <c r="H91" s="22">
        <f t="shared" ref="H91:I93" si="7">H92</f>
        <v>510</v>
      </c>
      <c r="I91" s="22">
        <f t="shared" si="7"/>
        <v>510</v>
      </c>
      <c r="J91" s="22">
        <f>J92</f>
        <v>3424.4</v>
      </c>
      <c r="K91" s="202"/>
    </row>
    <row r="92" spans="1:11" s="3" customFormat="1" ht="31.5" x14ac:dyDescent="0.2">
      <c r="A92" s="38" t="s">
        <v>82</v>
      </c>
      <c r="B92" s="162" t="s">
        <v>8</v>
      </c>
      <c r="C92" s="162" t="s">
        <v>49</v>
      </c>
      <c r="D92" s="162" t="s">
        <v>83</v>
      </c>
      <c r="E92" s="198"/>
      <c r="F92" s="24">
        <f>F93</f>
        <v>3424.4</v>
      </c>
      <c r="G92" s="7"/>
      <c r="H92" s="24">
        <f t="shared" si="7"/>
        <v>510</v>
      </c>
      <c r="I92" s="24">
        <f t="shared" si="7"/>
        <v>510</v>
      </c>
      <c r="J92" s="24">
        <f>J93</f>
        <v>3424.4</v>
      </c>
      <c r="K92" s="202"/>
    </row>
    <row r="93" spans="1:11" s="3" customFormat="1" ht="63" x14ac:dyDescent="0.2">
      <c r="A93" s="38" t="s">
        <v>84</v>
      </c>
      <c r="B93" s="162" t="s">
        <v>8</v>
      </c>
      <c r="C93" s="162" t="s">
        <v>49</v>
      </c>
      <c r="D93" s="162" t="s">
        <v>85</v>
      </c>
      <c r="E93" s="198"/>
      <c r="F93" s="24">
        <f>F94</f>
        <v>3424.4</v>
      </c>
      <c r="G93" s="7"/>
      <c r="H93" s="24">
        <f t="shared" si="7"/>
        <v>510</v>
      </c>
      <c r="I93" s="24">
        <f t="shared" si="7"/>
        <v>510</v>
      </c>
      <c r="J93" s="24">
        <f>J94</f>
        <v>3424.4</v>
      </c>
      <c r="K93" s="202"/>
    </row>
    <row r="94" spans="1:11" s="3" customFormat="1" ht="110.25" x14ac:dyDescent="0.2">
      <c r="A94" s="38" t="s">
        <v>86</v>
      </c>
      <c r="B94" s="162" t="s">
        <v>8</v>
      </c>
      <c r="C94" s="162" t="s">
        <v>49</v>
      </c>
      <c r="D94" s="162" t="s">
        <v>87</v>
      </c>
      <c r="E94" s="198"/>
      <c r="F94" s="24">
        <f>F95+F97</f>
        <v>3424.4</v>
      </c>
      <c r="G94" s="7"/>
      <c r="H94" s="24">
        <f>H95+H97</f>
        <v>510</v>
      </c>
      <c r="I94" s="24">
        <f>I95+I97</f>
        <v>510</v>
      </c>
      <c r="J94" s="24">
        <f>J95+J97</f>
        <v>3424.4</v>
      </c>
      <c r="K94" s="202"/>
    </row>
    <row r="95" spans="1:11" s="23" customFormat="1" ht="78.75" x14ac:dyDescent="0.2">
      <c r="A95" s="38" t="s">
        <v>23</v>
      </c>
      <c r="B95" s="162" t="s">
        <v>8</v>
      </c>
      <c r="C95" s="162" t="s">
        <v>49</v>
      </c>
      <c r="D95" s="162" t="s">
        <v>87</v>
      </c>
      <c r="E95" s="198">
        <v>100</v>
      </c>
      <c r="F95" s="24">
        <f>F96</f>
        <v>3113.1</v>
      </c>
      <c r="H95" s="24">
        <f>H96</f>
        <v>464</v>
      </c>
      <c r="I95" s="24">
        <f>I96</f>
        <v>464</v>
      </c>
      <c r="J95" s="24">
        <f>J96</f>
        <v>3113.1</v>
      </c>
      <c r="K95" s="201"/>
    </row>
    <row r="96" spans="1:11" s="3" customFormat="1" ht="31.5" x14ac:dyDescent="0.2">
      <c r="A96" s="38" t="s">
        <v>24</v>
      </c>
      <c r="B96" s="162" t="s">
        <v>8</v>
      </c>
      <c r="C96" s="162" t="s">
        <v>49</v>
      </c>
      <c r="D96" s="162" t="s">
        <v>87</v>
      </c>
      <c r="E96" s="198">
        <v>120</v>
      </c>
      <c r="F96" s="24">
        <v>3113.1</v>
      </c>
      <c r="G96" s="7"/>
      <c r="H96" s="24">
        <v>464</v>
      </c>
      <c r="I96" s="24">
        <v>464</v>
      </c>
      <c r="J96" s="24">
        <v>3113.1</v>
      </c>
      <c r="K96" s="202"/>
    </row>
    <row r="97" spans="1:11" s="3" customFormat="1" ht="31.5" x14ac:dyDescent="0.2">
      <c r="A97" s="38" t="s">
        <v>25</v>
      </c>
      <c r="B97" s="162" t="s">
        <v>8</v>
      </c>
      <c r="C97" s="162" t="s">
        <v>49</v>
      </c>
      <c r="D97" s="162" t="s">
        <v>87</v>
      </c>
      <c r="E97" s="198">
        <v>200</v>
      </c>
      <c r="F97" s="24">
        <f>F98</f>
        <v>311.3</v>
      </c>
      <c r="G97" s="7"/>
      <c r="H97" s="24">
        <f>H98</f>
        <v>46</v>
      </c>
      <c r="I97" s="24">
        <f>I98</f>
        <v>46</v>
      </c>
      <c r="J97" s="24">
        <f>J98</f>
        <v>311.3</v>
      </c>
      <c r="K97" s="202"/>
    </row>
    <row r="98" spans="1:11" s="3" customFormat="1" ht="31.5" x14ac:dyDescent="0.2">
      <c r="A98" s="38" t="s">
        <v>26</v>
      </c>
      <c r="B98" s="162" t="s">
        <v>8</v>
      </c>
      <c r="C98" s="162" t="s">
        <v>49</v>
      </c>
      <c r="D98" s="162" t="s">
        <v>87</v>
      </c>
      <c r="E98" s="198">
        <v>240</v>
      </c>
      <c r="F98" s="24">
        <v>311.3</v>
      </c>
      <c r="G98" s="7"/>
      <c r="H98" s="24">
        <v>46</v>
      </c>
      <c r="I98" s="24">
        <v>46</v>
      </c>
      <c r="J98" s="24">
        <v>311.3</v>
      </c>
      <c r="K98" s="202"/>
    </row>
    <row r="99" spans="1:11" s="3" customFormat="1" x14ac:dyDescent="0.2">
      <c r="A99" s="56" t="s">
        <v>88</v>
      </c>
      <c r="B99" s="173" t="s">
        <v>8</v>
      </c>
      <c r="C99" s="173" t="s">
        <v>49</v>
      </c>
      <c r="D99" s="173" t="s">
        <v>89</v>
      </c>
      <c r="E99" s="174"/>
      <c r="F99" s="22">
        <f>F100+F107</f>
        <v>3327.7</v>
      </c>
      <c r="G99" s="7"/>
      <c r="H99" s="22">
        <f>H100+H107</f>
        <v>3058.9</v>
      </c>
      <c r="I99" s="22">
        <f>I100+I107</f>
        <v>3058.9</v>
      </c>
      <c r="J99" s="22">
        <f>J100+J107</f>
        <v>3327.7</v>
      </c>
      <c r="K99" s="202"/>
    </row>
    <row r="100" spans="1:11" s="3" customFormat="1" x14ac:dyDescent="0.2">
      <c r="A100" s="38" t="s">
        <v>90</v>
      </c>
      <c r="B100" s="162" t="s">
        <v>8</v>
      </c>
      <c r="C100" s="162" t="s">
        <v>49</v>
      </c>
      <c r="D100" s="162" t="s">
        <v>91</v>
      </c>
      <c r="E100" s="198"/>
      <c r="F100" s="24">
        <f>F101</f>
        <v>502.5</v>
      </c>
      <c r="G100" s="7"/>
      <c r="H100" s="24">
        <f t="shared" ref="H100:J101" si="8">H101</f>
        <v>483</v>
      </c>
      <c r="I100" s="24">
        <f t="shared" si="8"/>
        <v>483</v>
      </c>
      <c r="J100" s="24">
        <f t="shared" si="8"/>
        <v>502.5</v>
      </c>
      <c r="K100" s="202"/>
    </row>
    <row r="101" spans="1:11" s="3" customFormat="1" ht="31.5" x14ac:dyDescent="0.2">
      <c r="A101" s="38" t="s">
        <v>92</v>
      </c>
      <c r="B101" s="162" t="s">
        <v>8</v>
      </c>
      <c r="C101" s="162" t="s">
        <v>49</v>
      </c>
      <c r="D101" s="162" t="s">
        <v>93</v>
      </c>
      <c r="E101" s="198"/>
      <c r="F101" s="24">
        <f>F102</f>
        <v>502.5</v>
      </c>
      <c r="G101" s="7"/>
      <c r="H101" s="24">
        <f t="shared" si="8"/>
        <v>483</v>
      </c>
      <c r="I101" s="24">
        <f t="shared" si="8"/>
        <v>483</v>
      </c>
      <c r="J101" s="24">
        <f t="shared" si="8"/>
        <v>502.5</v>
      </c>
      <c r="K101" s="202"/>
    </row>
    <row r="102" spans="1:11" s="3" customFormat="1" ht="47.25" x14ac:dyDescent="0.2">
      <c r="A102" s="38" t="s">
        <v>94</v>
      </c>
      <c r="B102" s="162" t="s">
        <v>8</v>
      </c>
      <c r="C102" s="162" t="s">
        <v>49</v>
      </c>
      <c r="D102" s="162" t="s">
        <v>95</v>
      </c>
      <c r="E102" s="198"/>
      <c r="F102" s="24">
        <f>F103+F105</f>
        <v>502.5</v>
      </c>
      <c r="G102" s="7"/>
      <c r="H102" s="24">
        <f>H103+H105</f>
        <v>483</v>
      </c>
      <c r="I102" s="24">
        <f>I103+I105</f>
        <v>483</v>
      </c>
      <c r="J102" s="24">
        <f>J103+J105</f>
        <v>502.5</v>
      </c>
      <c r="K102" s="202"/>
    </row>
    <row r="103" spans="1:11" s="3" customFormat="1" ht="78.75" x14ac:dyDescent="0.2">
      <c r="A103" s="38" t="s">
        <v>23</v>
      </c>
      <c r="B103" s="162" t="s">
        <v>8</v>
      </c>
      <c r="C103" s="162" t="s">
        <v>49</v>
      </c>
      <c r="D103" s="162" t="s">
        <v>95</v>
      </c>
      <c r="E103" s="198">
        <v>100</v>
      </c>
      <c r="F103" s="24">
        <f>F104</f>
        <v>456.8</v>
      </c>
      <c r="G103" s="7"/>
      <c r="H103" s="24">
        <f>H104</f>
        <v>439.1</v>
      </c>
      <c r="I103" s="24">
        <f>I104</f>
        <v>439.1</v>
      </c>
      <c r="J103" s="24">
        <f>J104</f>
        <v>456.8</v>
      </c>
      <c r="K103" s="202"/>
    </row>
    <row r="104" spans="1:11" s="23" customFormat="1" ht="31.5" x14ac:dyDescent="0.2">
      <c r="A104" s="38" t="s">
        <v>24</v>
      </c>
      <c r="B104" s="162" t="s">
        <v>8</v>
      </c>
      <c r="C104" s="162" t="s">
        <v>49</v>
      </c>
      <c r="D104" s="162" t="s">
        <v>95</v>
      </c>
      <c r="E104" s="198">
        <v>120</v>
      </c>
      <c r="F104" s="24">
        <v>456.8</v>
      </c>
      <c r="H104" s="24">
        <f>309.7+129.4</f>
        <v>439.1</v>
      </c>
      <c r="I104" s="24">
        <f>309.7+129.4</f>
        <v>439.1</v>
      </c>
      <c r="J104" s="24">
        <v>456.8</v>
      </c>
      <c r="K104" s="201"/>
    </row>
    <row r="105" spans="1:11" s="3" customFormat="1" ht="31.5" x14ac:dyDescent="0.2">
      <c r="A105" s="38" t="s">
        <v>25</v>
      </c>
      <c r="B105" s="162" t="s">
        <v>8</v>
      </c>
      <c r="C105" s="162" t="s">
        <v>49</v>
      </c>
      <c r="D105" s="162" t="s">
        <v>95</v>
      </c>
      <c r="E105" s="198">
        <v>200</v>
      </c>
      <c r="F105" s="24">
        <f>F106</f>
        <v>45.7</v>
      </c>
      <c r="G105" s="7"/>
      <c r="H105" s="24">
        <f>H106</f>
        <v>43.9</v>
      </c>
      <c r="I105" s="24">
        <f>I106</f>
        <v>43.9</v>
      </c>
      <c r="J105" s="24">
        <f>J106</f>
        <v>45.7</v>
      </c>
      <c r="K105" s="202"/>
    </row>
    <row r="106" spans="1:11" s="3" customFormat="1" ht="31.5" x14ac:dyDescent="0.2">
      <c r="A106" s="38" t="s">
        <v>26</v>
      </c>
      <c r="B106" s="162" t="s">
        <v>8</v>
      </c>
      <c r="C106" s="162" t="s">
        <v>49</v>
      </c>
      <c r="D106" s="162" t="s">
        <v>95</v>
      </c>
      <c r="E106" s="198">
        <v>240</v>
      </c>
      <c r="F106" s="24">
        <v>45.7</v>
      </c>
      <c r="G106" s="7"/>
      <c r="H106" s="24">
        <v>43.9</v>
      </c>
      <c r="I106" s="24">
        <v>43.9</v>
      </c>
      <c r="J106" s="24">
        <v>45.7</v>
      </c>
      <c r="K106" s="202"/>
    </row>
    <row r="107" spans="1:11" s="3" customFormat="1" x14ac:dyDescent="0.2">
      <c r="A107" s="38" t="s">
        <v>96</v>
      </c>
      <c r="B107" s="162" t="s">
        <v>8</v>
      </c>
      <c r="C107" s="162" t="s">
        <v>49</v>
      </c>
      <c r="D107" s="162" t="s">
        <v>97</v>
      </c>
      <c r="E107" s="198"/>
      <c r="F107" s="24">
        <f>F108+F114</f>
        <v>2825.2</v>
      </c>
      <c r="G107" s="7"/>
      <c r="H107" s="24">
        <f>H108+H114</f>
        <v>2575.9</v>
      </c>
      <c r="I107" s="24">
        <f>I108+I114</f>
        <v>2575.9</v>
      </c>
      <c r="J107" s="24">
        <f>J108+J114</f>
        <v>2825.2</v>
      </c>
      <c r="K107" s="202"/>
    </row>
    <row r="108" spans="1:11" s="3" customFormat="1" ht="47.25" x14ac:dyDescent="0.2">
      <c r="A108" s="38" t="s">
        <v>98</v>
      </c>
      <c r="B108" s="162" t="s">
        <v>8</v>
      </c>
      <c r="C108" s="162" t="s">
        <v>49</v>
      </c>
      <c r="D108" s="162" t="s">
        <v>99</v>
      </c>
      <c r="E108" s="198"/>
      <c r="F108" s="24">
        <f>F109</f>
        <v>2813.1</v>
      </c>
      <c r="G108" s="7"/>
      <c r="H108" s="24">
        <f>H109</f>
        <v>2575.9</v>
      </c>
      <c r="I108" s="24">
        <f>I109</f>
        <v>2575.9</v>
      </c>
      <c r="J108" s="24">
        <f>J109</f>
        <v>2813.1</v>
      </c>
      <c r="K108" s="202"/>
    </row>
    <row r="109" spans="1:11" s="3" customFormat="1" ht="47.25" x14ac:dyDescent="0.2">
      <c r="A109" s="38" t="s">
        <v>100</v>
      </c>
      <c r="B109" s="162" t="s">
        <v>8</v>
      </c>
      <c r="C109" s="162" t="s">
        <v>49</v>
      </c>
      <c r="D109" s="162" t="s">
        <v>101</v>
      </c>
      <c r="E109" s="198"/>
      <c r="F109" s="24">
        <f>F110+F112</f>
        <v>2813.1</v>
      </c>
      <c r="G109" s="7"/>
      <c r="H109" s="24">
        <f>H110+H112</f>
        <v>2575.9</v>
      </c>
      <c r="I109" s="24">
        <f>I110+I112</f>
        <v>2575.9</v>
      </c>
      <c r="J109" s="24">
        <f>J110+J112</f>
        <v>2813.1</v>
      </c>
      <c r="K109" s="202"/>
    </row>
    <row r="110" spans="1:11" s="3" customFormat="1" ht="78.75" x14ac:dyDescent="0.2">
      <c r="A110" s="38" t="s">
        <v>23</v>
      </c>
      <c r="B110" s="162" t="s">
        <v>8</v>
      </c>
      <c r="C110" s="162" t="s">
        <v>49</v>
      </c>
      <c r="D110" s="162" t="s">
        <v>101</v>
      </c>
      <c r="E110" s="198">
        <v>100</v>
      </c>
      <c r="F110" s="24">
        <f>F111</f>
        <v>2557.4</v>
      </c>
      <c r="G110" s="7"/>
      <c r="H110" s="24">
        <f>H111</f>
        <v>2343.9</v>
      </c>
      <c r="I110" s="24">
        <f>I111</f>
        <v>2343.9</v>
      </c>
      <c r="J110" s="24">
        <f>J111</f>
        <v>2557.4</v>
      </c>
      <c r="K110" s="202"/>
    </row>
    <row r="111" spans="1:11" s="3" customFormat="1" ht="31.5" x14ac:dyDescent="0.2">
      <c r="A111" s="38" t="s">
        <v>24</v>
      </c>
      <c r="B111" s="162" t="s">
        <v>8</v>
      </c>
      <c r="C111" s="162" t="s">
        <v>49</v>
      </c>
      <c r="D111" s="162" t="s">
        <v>101</v>
      </c>
      <c r="E111" s="198">
        <v>120</v>
      </c>
      <c r="F111" s="24">
        <v>2557.4</v>
      </c>
      <c r="G111" s="7"/>
      <c r="H111" s="24">
        <f>1801.8+2.4+539.7</f>
        <v>2343.9</v>
      </c>
      <c r="I111" s="24">
        <f>1801.8+2.4+539.7</f>
        <v>2343.9</v>
      </c>
      <c r="J111" s="24">
        <v>2557.4</v>
      </c>
      <c r="K111" s="202"/>
    </row>
    <row r="112" spans="1:11" s="3" customFormat="1" ht="31.5" x14ac:dyDescent="0.2">
      <c r="A112" s="38" t="s">
        <v>25</v>
      </c>
      <c r="B112" s="162" t="s">
        <v>8</v>
      </c>
      <c r="C112" s="162" t="s">
        <v>49</v>
      </c>
      <c r="D112" s="162" t="s">
        <v>101</v>
      </c>
      <c r="E112" s="198">
        <v>200</v>
      </c>
      <c r="F112" s="24">
        <f>F113</f>
        <v>255.7</v>
      </c>
      <c r="G112" s="7"/>
      <c r="H112" s="24">
        <f>H113</f>
        <v>232</v>
      </c>
      <c r="I112" s="24">
        <f>I113</f>
        <v>232</v>
      </c>
      <c r="J112" s="24">
        <f>J113</f>
        <v>255.7</v>
      </c>
      <c r="K112" s="202"/>
    </row>
    <row r="113" spans="1:11" s="3" customFormat="1" ht="31.5" x14ac:dyDescent="0.2">
      <c r="A113" s="38" t="s">
        <v>26</v>
      </c>
      <c r="B113" s="162" t="s">
        <v>8</v>
      </c>
      <c r="C113" s="162" t="s">
        <v>49</v>
      </c>
      <c r="D113" s="162" t="s">
        <v>101</v>
      </c>
      <c r="E113" s="198">
        <v>240</v>
      </c>
      <c r="F113" s="24">
        <v>255.7</v>
      </c>
      <c r="G113" s="7"/>
      <c r="H113" s="24">
        <f>280.5-46-2.5</f>
        <v>232</v>
      </c>
      <c r="I113" s="24">
        <f>280.5-46-2.5</f>
        <v>232</v>
      </c>
      <c r="J113" s="24">
        <v>255.7</v>
      </c>
      <c r="K113" s="202"/>
    </row>
    <row r="114" spans="1:11" s="3" customFormat="1" ht="63" x14ac:dyDescent="0.2">
      <c r="A114" s="57" t="s">
        <v>102</v>
      </c>
      <c r="B114" s="26" t="s">
        <v>8</v>
      </c>
      <c r="C114" s="26" t="s">
        <v>49</v>
      </c>
      <c r="D114" s="58" t="s">
        <v>103</v>
      </c>
      <c r="E114" s="35"/>
      <c r="F114" s="59">
        <f>F115</f>
        <v>12.1</v>
      </c>
      <c r="G114" s="7"/>
      <c r="H114" s="7"/>
      <c r="I114" s="7"/>
      <c r="J114" s="59">
        <f>J115</f>
        <v>12.1</v>
      </c>
    </row>
    <row r="115" spans="1:11" s="3" customFormat="1" ht="63" x14ac:dyDescent="0.2">
      <c r="A115" s="38" t="s">
        <v>104</v>
      </c>
      <c r="B115" s="26" t="s">
        <v>8</v>
      </c>
      <c r="C115" s="26" t="s">
        <v>49</v>
      </c>
      <c r="D115" s="26" t="s">
        <v>105</v>
      </c>
      <c r="E115" s="26"/>
      <c r="F115" s="60">
        <f>F116+F118</f>
        <v>12.1</v>
      </c>
      <c r="G115" s="7"/>
      <c r="H115" s="7"/>
      <c r="I115" s="7"/>
      <c r="J115" s="60">
        <f>J116+J118</f>
        <v>12.1</v>
      </c>
    </row>
    <row r="116" spans="1:11" s="3" customFormat="1" ht="78.75" x14ac:dyDescent="0.2">
      <c r="A116" s="38" t="s">
        <v>23</v>
      </c>
      <c r="B116" s="26" t="s">
        <v>8</v>
      </c>
      <c r="C116" s="26" t="s">
        <v>49</v>
      </c>
      <c r="D116" s="26" t="s">
        <v>105</v>
      </c>
      <c r="E116" s="27">
        <v>100</v>
      </c>
      <c r="F116" s="60">
        <f>F117</f>
        <v>11</v>
      </c>
      <c r="G116" s="7"/>
      <c r="H116" s="7"/>
      <c r="I116" s="7"/>
      <c r="J116" s="60">
        <f>J117</f>
        <v>11</v>
      </c>
    </row>
    <row r="117" spans="1:11" s="3" customFormat="1" ht="31.5" x14ac:dyDescent="0.2">
      <c r="A117" s="38" t="s">
        <v>24</v>
      </c>
      <c r="B117" s="26" t="s">
        <v>8</v>
      </c>
      <c r="C117" s="26" t="s">
        <v>49</v>
      </c>
      <c r="D117" s="26" t="s">
        <v>105</v>
      </c>
      <c r="E117" s="27">
        <v>120</v>
      </c>
      <c r="F117" s="60">
        <f>8.4+2.6</f>
        <v>11</v>
      </c>
      <c r="G117" s="7"/>
      <c r="H117" s="7"/>
      <c r="I117" s="7"/>
      <c r="J117" s="60">
        <f>8.4+2.6</f>
        <v>11</v>
      </c>
    </row>
    <row r="118" spans="1:11" s="3" customFormat="1" ht="31.5" x14ac:dyDescent="0.2">
      <c r="A118" s="38" t="s">
        <v>25</v>
      </c>
      <c r="B118" s="26" t="s">
        <v>8</v>
      </c>
      <c r="C118" s="26" t="s">
        <v>49</v>
      </c>
      <c r="D118" s="26" t="s">
        <v>105</v>
      </c>
      <c r="E118" s="27">
        <v>200</v>
      </c>
      <c r="F118" s="60">
        <f>F119</f>
        <v>1.1000000000000001</v>
      </c>
      <c r="G118" s="7"/>
      <c r="H118" s="7"/>
      <c r="I118" s="7"/>
      <c r="J118" s="60">
        <f>J119</f>
        <v>1.1000000000000001</v>
      </c>
    </row>
    <row r="119" spans="1:11" s="23" customFormat="1" ht="31.5" x14ac:dyDescent="0.2">
      <c r="A119" s="38" t="s">
        <v>26</v>
      </c>
      <c r="B119" s="26" t="s">
        <v>8</v>
      </c>
      <c r="C119" s="26" t="s">
        <v>49</v>
      </c>
      <c r="D119" s="26" t="s">
        <v>105</v>
      </c>
      <c r="E119" s="27">
        <v>240</v>
      </c>
      <c r="F119" s="60">
        <v>1.1000000000000001</v>
      </c>
      <c r="J119" s="60">
        <v>1.1000000000000001</v>
      </c>
    </row>
    <row r="120" spans="1:11" s="23" customFormat="1" ht="47.25" x14ac:dyDescent="0.2">
      <c r="A120" s="56" t="s">
        <v>106</v>
      </c>
      <c r="B120" s="173" t="s">
        <v>8</v>
      </c>
      <c r="C120" s="173" t="s">
        <v>49</v>
      </c>
      <c r="D120" s="173" t="s">
        <v>107</v>
      </c>
      <c r="E120" s="198"/>
      <c r="F120" s="22">
        <f>F121</f>
        <v>0.5</v>
      </c>
      <c r="H120" s="22">
        <f t="shared" ref="H120:I122" si="9">H121</f>
        <v>0.5</v>
      </c>
      <c r="I120" s="22">
        <f t="shared" si="9"/>
        <v>0.5</v>
      </c>
      <c r="J120" s="22">
        <f>J121</f>
        <v>0.5</v>
      </c>
    </row>
    <row r="121" spans="1:11" s="23" customFormat="1" ht="47.25" x14ac:dyDescent="0.2">
      <c r="A121" s="38" t="s">
        <v>108</v>
      </c>
      <c r="B121" s="162" t="s">
        <v>8</v>
      </c>
      <c r="C121" s="162" t="s">
        <v>49</v>
      </c>
      <c r="D121" s="162" t="s">
        <v>109</v>
      </c>
      <c r="E121" s="198"/>
      <c r="F121" s="60">
        <f>F122</f>
        <v>0.5</v>
      </c>
      <c r="H121" s="60">
        <f t="shared" si="9"/>
        <v>0.5</v>
      </c>
      <c r="I121" s="60">
        <f t="shared" si="9"/>
        <v>0.5</v>
      </c>
      <c r="J121" s="60">
        <f>J122</f>
        <v>0.5</v>
      </c>
    </row>
    <row r="122" spans="1:11" s="23" customFormat="1" ht="126" x14ac:dyDescent="0.2">
      <c r="A122" s="38" t="s">
        <v>110</v>
      </c>
      <c r="B122" s="162" t="s">
        <v>8</v>
      </c>
      <c r="C122" s="162" t="s">
        <v>49</v>
      </c>
      <c r="D122" s="162" t="s">
        <v>823</v>
      </c>
      <c r="E122" s="198"/>
      <c r="F122" s="60">
        <f>F123</f>
        <v>0.5</v>
      </c>
      <c r="H122" s="60">
        <f t="shared" si="9"/>
        <v>0.5</v>
      </c>
      <c r="I122" s="60">
        <f t="shared" si="9"/>
        <v>0.5</v>
      </c>
      <c r="J122" s="60">
        <f>J123</f>
        <v>0.5</v>
      </c>
    </row>
    <row r="123" spans="1:11" s="39" customFormat="1" ht="78.75" x14ac:dyDescent="0.2">
      <c r="A123" s="38" t="s">
        <v>112</v>
      </c>
      <c r="B123" s="162" t="s">
        <v>8</v>
      </c>
      <c r="C123" s="162" t="s">
        <v>49</v>
      </c>
      <c r="D123" s="162" t="s">
        <v>824</v>
      </c>
      <c r="E123" s="198"/>
      <c r="F123" s="24">
        <f>F124+F126</f>
        <v>0.5</v>
      </c>
      <c r="H123" s="24">
        <f>H124+H126</f>
        <v>0.5</v>
      </c>
      <c r="I123" s="24">
        <f>I124+I126</f>
        <v>0.5</v>
      </c>
      <c r="J123" s="24">
        <f>J124+J126</f>
        <v>0.5</v>
      </c>
    </row>
    <row r="124" spans="1:11" s="23" customFormat="1" ht="78.75" x14ac:dyDescent="0.2">
      <c r="A124" s="38" t="s">
        <v>23</v>
      </c>
      <c r="B124" s="162" t="s">
        <v>8</v>
      </c>
      <c r="C124" s="162" t="s">
        <v>49</v>
      </c>
      <c r="D124" s="162" t="s">
        <v>824</v>
      </c>
      <c r="E124" s="198">
        <v>100</v>
      </c>
      <c r="F124" s="24">
        <f>F125</f>
        <v>0.4</v>
      </c>
      <c r="H124" s="24">
        <f>H125</f>
        <v>0.4</v>
      </c>
      <c r="I124" s="24">
        <f>I125</f>
        <v>0.4</v>
      </c>
      <c r="J124" s="24">
        <f>J125</f>
        <v>0.4</v>
      </c>
      <c r="K124" s="201"/>
    </row>
    <row r="125" spans="1:11" s="3" customFormat="1" ht="31.5" x14ac:dyDescent="0.2">
      <c r="A125" s="38" t="s">
        <v>24</v>
      </c>
      <c r="B125" s="162" t="s">
        <v>8</v>
      </c>
      <c r="C125" s="162" t="s">
        <v>49</v>
      </c>
      <c r="D125" s="162" t="s">
        <v>824</v>
      </c>
      <c r="E125" s="198">
        <v>120</v>
      </c>
      <c r="F125" s="24">
        <v>0.4</v>
      </c>
      <c r="G125" s="7"/>
      <c r="H125" s="24">
        <v>0.4</v>
      </c>
      <c r="I125" s="24">
        <v>0.4</v>
      </c>
      <c r="J125" s="24">
        <v>0.4</v>
      </c>
      <c r="K125" s="202"/>
    </row>
    <row r="126" spans="1:11" s="3" customFormat="1" ht="31.5" x14ac:dyDescent="0.2">
      <c r="A126" s="38" t="s">
        <v>25</v>
      </c>
      <c r="B126" s="162" t="s">
        <v>8</v>
      </c>
      <c r="C126" s="162" t="s">
        <v>49</v>
      </c>
      <c r="D126" s="162" t="s">
        <v>824</v>
      </c>
      <c r="E126" s="198">
        <v>200</v>
      </c>
      <c r="F126" s="24">
        <f>F127</f>
        <v>0.1</v>
      </c>
      <c r="G126" s="7"/>
      <c r="H126" s="24">
        <f>H127</f>
        <v>0.1</v>
      </c>
      <c r="I126" s="24">
        <f>I127</f>
        <v>0.1</v>
      </c>
      <c r="J126" s="24">
        <f>J127</f>
        <v>0.1</v>
      </c>
      <c r="K126" s="202"/>
    </row>
    <row r="127" spans="1:11" s="3" customFormat="1" ht="31.5" x14ac:dyDescent="0.2">
      <c r="A127" s="38" t="s">
        <v>26</v>
      </c>
      <c r="B127" s="162" t="s">
        <v>8</v>
      </c>
      <c r="C127" s="162" t="s">
        <v>49</v>
      </c>
      <c r="D127" s="162" t="s">
        <v>824</v>
      </c>
      <c r="E127" s="198">
        <v>240</v>
      </c>
      <c r="F127" s="24">
        <v>0.1</v>
      </c>
      <c r="G127" s="7"/>
      <c r="H127" s="24">
        <v>0.1</v>
      </c>
      <c r="I127" s="24">
        <v>0.1</v>
      </c>
      <c r="J127" s="24">
        <v>0.1</v>
      </c>
      <c r="K127" s="202"/>
    </row>
    <row r="128" spans="1:11" s="3" customFormat="1" ht="47.25" x14ac:dyDescent="0.2">
      <c r="A128" s="56" t="s">
        <v>114</v>
      </c>
      <c r="B128" s="173" t="s">
        <v>8</v>
      </c>
      <c r="C128" s="173" t="s">
        <v>49</v>
      </c>
      <c r="D128" s="173" t="s">
        <v>115</v>
      </c>
      <c r="E128" s="174"/>
      <c r="F128" s="22">
        <f>F129</f>
        <v>449.3</v>
      </c>
      <c r="G128" s="7"/>
      <c r="H128" s="22">
        <f t="shared" ref="H128:I130" si="10">H129</f>
        <v>432.00000000000006</v>
      </c>
      <c r="I128" s="22">
        <f t="shared" si="10"/>
        <v>432.00000000000006</v>
      </c>
      <c r="J128" s="22">
        <f>J129</f>
        <v>449.3</v>
      </c>
      <c r="K128" s="202"/>
    </row>
    <row r="129" spans="1:11" s="3" customFormat="1" ht="31.5" x14ac:dyDescent="0.2">
      <c r="A129" s="38" t="s">
        <v>116</v>
      </c>
      <c r="B129" s="162" t="s">
        <v>8</v>
      </c>
      <c r="C129" s="162" t="s">
        <v>49</v>
      </c>
      <c r="D129" s="162" t="s">
        <v>117</v>
      </c>
      <c r="E129" s="198"/>
      <c r="F129" s="24">
        <f>F130</f>
        <v>449.3</v>
      </c>
      <c r="G129" s="7"/>
      <c r="H129" s="24">
        <f t="shared" si="10"/>
        <v>432.00000000000006</v>
      </c>
      <c r="I129" s="24">
        <f t="shared" si="10"/>
        <v>432.00000000000006</v>
      </c>
      <c r="J129" s="24">
        <f>J130</f>
        <v>449.3</v>
      </c>
      <c r="K129" s="202"/>
    </row>
    <row r="130" spans="1:11" s="3" customFormat="1" ht="47.25" x14ac:dyDescent="0.2">
      <c r="A130" s="38" t="s">
        <v>118</v>
      </c>
      <c r="B130" s="162" t="s">
        <v>8</v>
      </c>
      <c r="C130" s="162" t="s">
        <v>49</v>
      </c>
      <c r="D130" s="162" t="s">
        <v>119</v>
      </c>
      <c r="E130" s="198"/>
      <c r="F130" s="24">
        <f>F131</f>
        <v>449.3</v>
      </c>
      <c r="G130" s="7"/>
      <c r="H130" s="24">
        <f t="shared" si="10"/>
        <v>432.00000000000006</v>
      </c>
      <c r="I130" s="24">
        <f t="shared" si="10"/>
        <v>432.00000000000006</v>
      </c>
      <c r="J130" s="24">
        <f>J131</f>
        <v>449.3</v>
      </c>
      <c r="K130" s="202"/>
    </row>
    <row r="131" spans="1:11" s="3" customFormat="1" ht="63" x14ac:dyDescent="0.2">
      <c r="A131" s="38" t="s">
        <v>120</v>
      </c>
      <c r="B131" s="162" t="s">
        <v>8</v>
      </c>
      <c r="C131" s="162" t="s">
        <v>49</v>
      </c>
      <c r="D131" s="162" t="s">
        <v>121</v>
      </c>
      <c r="E131" s="198"/>
      <c r="F131" s="24">
        <f>F132+F134</f>
        <v>449.3</v>
      </c>
      <c r="G131" s="7"/>
      <c r="H131" s="24">
        <f>H132+H134</f>
        <v>432.00000000000006</v>
      </c>
      <c r="I131" s="24">
        <f>I132+I134</f>
        <v>432.00000000000006</v>
      </c>
      <c r="J131" s="24">
        <f>J132+J134</f>
        <v>449.3</v>
      </c>
      <c r="K131" s="202"/>
    </row>
    <row r="132" spans="1:11" s="23" customFormat="1" ht="78.75" x14ac:dyDescent="0.2">
      <c r="A132" s="38" t="s">
        <v>23</v>
      </c>
      <c r="B132" s="162" t="s">
        <v>8</v>
      </c>
      <c r="C132" s="162" t="s">
        <v>49</v>
      </c>
      <c r="D132" s="162" t="s">
        <v>121</v>
      </c>
      <c r="E132" s="198">
        <v>100</v>
      </c>
      <c r="F132" s="24">
        <f>F133</f>
        <v>408.5</v>
      </c>
      <c r="H132" s="24">
        <f>H133</f>
        <v>392.70000000000005</v>
      </c>
      <c r="I132" s="24">
        <f>I133</f>
        <v>392.70000000000005</v>
      </c>
      <c r="J132" s="24">
        <f>J133</f>
        <v>408.5</v>
      </c>
      <c r="K132" s="201"/>
    </row>
    <row r="133" spans="1:11" s="3" customFormat="1" ht="31.5" x14ac:dyDescent="0.2">
      <c r="A133" s="38" t="s">
        <v>24</v>
      </c>
      <c r="B133" s="162" t="s">
        <v>8</v>
      </c>
      <c r="C133" s="162" t="s">
        <v>49</v>
      </c>
      <c r="D133" s="162" t="s">
        <v>121</v>
      </c>
      <c r="E133" s="198">
        <v>120</v>
      </c>
      <c r="F133" s="24">
        <v>408.5</v>
      </c>
      <c r="G133" s="7"/>
      <c r="H133" s="24">
        <f>301.6+91.1</f>
        <v>392.70000000000005</v>
      </c>
      <c r="I133" s="24">
        <f>301.6+91.1</f>
        <v>392.70000000000005</v>
      </c>
      <c r="J133" s="24">
        <v>408.5</v>
      </c>
      <c r="K133" s="202"/>
    </row>
    <row r="134" spans="1:11" s="3" customFormat="1" ht="31.5" x14ac:dyDescent="0.2">
      <c r="A134" s="38" t="s">
        <v>25</v>
      </c>
      <c r="B134" s="162" t="s">
        <v>8</v>
      </c>
      <c r="C134" s="162" t="s">
        <v>49</v>
      </c>
      <c r="D134" s="162" t="s">
        <v>121</v>
      </c>
      <c r="E134" s="198">
        <v>200</v>
      </c>
      <c r="F134" s="24">
        <f>F135</f>
        <v>40.799999999999997</v>
      </c>
      <c r="G134" s="7"/>
      <c r="H134" s="24">
        <f>H135</f>
        <v>39.299999999999997</v>
      </c>
      <c r="I134" s="24">
        <f>I135</f>
        <v>39.299999999999997</v>
      </c>
      <c r="J134" s="24">
        <f>J135</f>
        <v>40.799999999999997</v>
      </c>
      <c r="K134" s="202"/>
    </row>
    <row r="135" spans="1:11" s="3" customFormat="1" ht="31.5" x14ac:dyDescent="0.2">
      <c r="A135" s="38" t="s">
        <v>26</v>
      </c>
      <c r="B135" s="162" t="s">
        <v>8</v>
      </c>
      <c r="C135" s="162" t="s">
        <v>49</v>
      </c>
      <c r="D135" s="162" t="s">
        <v>121</v>
      </c>
      <c r="E135" s="198">
        <v>240</v>
      </c>
      <c r="F135" s="24">
        <v>40.799999999999997</v>
      </c>
      <c r="G135" s="7"/>
      <c r="H135" s="24">
        <v>39.299999999999997</v>
      </c>
      <c r="I135" s="24">
        <v>39.299999999999997</v>
      </c>
      <c r="J135" s="24">
        <v>40.799999999999997</v>
      </c>
      <c r="K135" s="202"/>
    </row>
    <row r="136" spans="1:11" s="3" customFormat="1" hidden="1" x14ac:dyDescent="0.2">
      <c r="A136" s="28" t="s">
        <v>122</v>
      </c>
      <c r="B136" s="199" t="s">
        <v>8</v>
      </c>
      <c r="C136" s="199" t="s">
        <v>123</v>
      </c>
      <c r="D136" s="199"/>
      <c r="E136" s="200"/>
      <c r="F136" s="30">
        <f>F137</f>
        <v>0</v>
      </c>
      <c r="G136" s="7"/>
      <c r="H136" s="30">
        <f t="shared" ref="H136:I139" si="11">H137</f>
        <v>0</v>
      </c>
      <c r="I136" s="30">
        <f t="shared" si="11"/>
        <v>0</v>
      </c>
      <c r="J136" s="30">
        <f>J137</f>
        <v>0</v>
      </c>
      <c r="K136" s="202"/>
    </row>
    <row r="137" spans="1:11" s="3" customFormat="1" hidden="1" x14ac:dyDescent="0.2">
      <c r="A137" s="33" t="s">
        <v>124</v>
      </c>
      <c r="B137" s="162" t="s">
        <v>8</v>
      </c>
      <c r="C137" s="162" t="s">
        <v>123</v>
      </c>
      <c r="D137" s="162" t="s">
        <v>825</v>
      </c>
      <c r="E137" s="162"/>
      <c r="F137" s="24">
        <f>F138</f>
        <v>0</v>
      </c>
      <c r="G137" s="7"/>
      <c r="H137" s="24">
        <f t="shared" si="11"/>
        <v>0</v>
      </c>
      <c r="I137" s="24">
        <f t="shared" si="11"/>
        <v>0</v>
      </c>
      <c r="J137" s="24">
        <f>J138</f>
        <v>0</v>
      </c>
      <c r="K137" s="202"/>
    </row>
    <row r="138" spans="1:11" s="3" customFormat="1" ht="63" hidden="1" x14ac:dyDescent="0.2">
      <c r="A138" s="33" t="s">
        <v>126</v>
      </c>
      <c r="B138" s="162" t="s">
        <v>8</v>
      </c>
      <c r="C138" s="162" t="s">
        <v>123</v>
      </c>
      <c r="D138" s="162" t="s">
        <v>826</v>
      </c>
      <c r="E138" s="162"/>
      <c r="F138" s="24">
        <f>F139</f>
        <v>0</v>
      </c>
      <c r="G138" s="7"/>
      <c r="H138" s="24">
        <f t="shared" si="11"/>
        <v>0</v>
      </c>
      <c r="I138" s="24">
        <f t="shared" si="11"/>
        <v>0</v>
      </c>
      <c r="J138" s="24">
        <f>J139</f>
        <v>0</v>
      </c>
      <c r="K138" s="202"/>
    </row>
    <row r="139" spans="1:11" s="3" customFormat="1" ht="31.5" hidden="1" x14ac:dyDescent="0.2">
      <c r="A139" s="38" t="s">
        <v>25</v>
      </c>
      <c r="B139" s="162" t="s">
        <v>8</v>
      </c>
      <c r="C139" s="162" t="s">
        <v>123</v>
      </c>
      <c r="D139" s="162" t="s">
        <v>826</v>
      </c>
      <c r="E139" s="162" t="s">
        <v>35</v>
      </c>
      <c r="F139" s="24">
        <f>F140</f>
        <v>0</v>
      </c>
      <c r="G139" s="7"/>
      <c r="H139" s="24">
        <f t="shared" si="11"/>
        <v>0</v>
      </c>
      <c r="I139" s="24">
        <f t="shared" si="11"/>
        <v>0</v>
      </c>
      <c r="J139" s="24">
        <f>J140</f>
        <v>0</v>
      </c>
      <c r="K139" s="202"/>
    </row>
    <row r="140" spans="1:11" s="3" customFormat="1" ht="31.5" hidden="1" x14ac:dyDescent="0.2">
      <c r="A140" s="38" t="s">
        <v>26</v>
      </c>
      <c r="B140" s="162" t="s">
        <v>8</v>
      </c>
      <c r="C140" s="162" t="s">
        <v>123</v>
      </c>
      <c r="D140" s="162" t="s">
        <v>826</v>
      </c>
      <c r="E140" s="162" t="s">
        <v>36</v>
      </c>
      <c r="F140" s="24"/>
      <c r="G140" s="7"/>
      <c r="H140" s="24"/>
      <c r="I140" s="24"/>
      <c r="J140" s="24"/>
      <c r="K140" s="202"/>
    </row>
    <row r="141" spans="1:11" s="39" customFormat="1" x14ac:dyDescent="0.2">
      <c r="A141" s="28" t="s">
        <v>128</v>
      </c>
      <c r="B141" s="199" t="s">
        <v>8</v>
      </c>
      <c r="C141" s="199" t="s">
        <v>129</v>
      </c>
      <c r="D141" s="199"/>
      <c r="E141" s="200"/>
      <c r="F141" s="61">
        <f>F144+F169+F206</f>
        <v>7913.2</v>
      </c>
      <c r="G141" s="32">
        <v>984.2</v>
      </c>
      <c r="H141" s="61">
        <f>H144+H169+H206</f>
        <v>8481.6</v>
      </c>
      <c r="I141" s="61">
        <f>I144+I169+I206</f>
        <v>8481.6</v>
      </c>
      <c r="J141" s="61">
        <f>J144+J169+J206</f>
        <v>5710.9</v>
      </c>
    </row>
    <row r="142" spans="1:11" s="39" customFormat="1" ht="31.5" hidden="1" customHeight="1" x14ac:dyDescent="0.2">
      <c r="A142" s="62" t="s">
        <v>130</v>
      </c>
      <c r="B142" s="35" t="s">
        <v>8</v>
      </c>
      <c r="C142" s="35" t="s">
        <v>129</v>
      </c>
      <c r="D142" s="35" t="s">
        <v>131</v>
      </c>
      <c r="E142" s="35" t="s">
        <v>4</v>
      </c>
      <c r="F142" s="63">
        <f>F143</f>
        <v>0</v>
      </c>
      <c r="G142" s="32">
        <v>984.2</v>
      </c>
      <c r="H142" s="63">
        <f>H143</f>
        <v>0</v>
      </c>
      <c r="I142" s="63">
        <f>I143</f>
        <v>0</v>
      </c>
      <c r="J142" s="63">
        <f>J143</f>
        <v>0</v>
      </c>
    </row>
    <row r="143" spans="1:11" s="39" customFormat="1" ht="31.5" hidden="1" customHeight="1" x14ac:dyDescent="0.2">
      <c r="A143" s="25" t="s">
        <v>15</v>
      </c>
      <c r="B143" s="26" t="s">
        <v>8</v>
      </c>
      <c r="C143" s="26" t="s">
        <v>129</v>
      </c>
      <c r="D143" s="26" t="s">
        <v>131</v>
      </c>
      <c r="E143" s="26" t="s">
        <v>132</v>
      </c>
      <c r="F143" s="64">
        <v>0</v>
      </c>
      <c r="G143" s="32">
        <v>62.2</v>
      </c>
      <c r="H143" s="64">
        <v>0</v>
      </c>
      <c r="I143" s="64">
        <v>0</v>
      </c>
      <c r="J143" s="64">
        <v>0</v>
      </c>
    </row>
    <row r="144" spans="1:11" s="39" customFormat="1" x14ac:dyDescent="0.2">
      <c r="A144" s="20" t="s">
        <v>21</v>
      </c>
      <c r="B144" s="173" t="s">
        <v>8</v>
      </c>
      <c r="C144" s="173" t="s">
        <v>129</v>
      </c>
      <c r="D144" s="173" t="s">
        <v>18</v>
      </c>
      <c r="E144" s="174"/>
      <c r="F144" s="22">
        <f>F145</f>
        <v>3358.7</v>
      </c>
      <c r="G144" s="32">
        <v>62.2</v>
      </c>
      <c r="H144" s="22">
        <f>H145</f>
        <v>3078.6000000000004</v>
      </c>
      <c r="I144" s="22">
        <f>I145</f>
        <v>3078.6000000000004</v>
      </c>
      <c r="J144" s="22">
        <f>J145</f>
        <v>3457.4</v>
      </c>
    </row>
    <row r="145" spans="1:10" s="39" customFormat="1" ht="31.5" x14ac:dyDescent="0.2">
      <c r="A145" s="25" t="s">
        <v>133</v>
      </c>
      <c r="B145" s="162" t="s">
        <v>8</v>
      </c>
      <c r="C145" s="162" t="s">
        <v>129</v>
      </c>
      <c r="D145" s="162" t="s">
        <v>134</v>
      </c>
      <c r="E145" s="198"/>
      <c r="F145" s="24">
        <f>F146+F151+F155</f>
        <v>3358.7</v>
      </c>
      <c r="G145" s="40"/>
      <c r="H145" s="24">
        <f>H146+H151+H155</f>
        <v>3078.6000000000004</v>
      </c>
      <c r="I145" s="24">
        <f>I146+I151+I155</f>
        <v>3078.6000000000004</v>
      </c>
      <c r="J145" s="24">
        <f>J146+J151+J155</f>
        <v>3457.4</v>
      </c>
    </row>
    <row r="146" spans="1:10" s="39" customFormat="1" ht="31.5" x14ac:dyDescent="0.2">
      <c r="A146" s="25" t="s">
        <v>135</v>
      </c>
      <c r="B146" s="162" t="s">
        <v>8</v>
      </c>
      <c r="C146" s="162" t="s">
        <v>129</v>
      </c>
      <c r="D146" s="162" t="s">
        <v>136</v>
      </c>
      <c r="E146" s="198"/>
      <c r="F146" s="24">
        <f>F147+F149</f>
        <v>1378.1000000000001</v>
      </c>
      <c r="G146" s="40"/>
      <c r="H146" s="24">
        <f>H147+H149</f>
        <v>1103.1000000000001</v>
      </c>
      <c r="I146" s="24">
        <f>I147+I149</f>
        <v>1103.1000000000001</v>
      </c>
      <c r="J146" s="24">
        <f>J147+J149</f>
        <v>1384.4</v>
      </c>
    </row>
    <row r="147" spans="1:10" s="3" customFormat="1" ht="78.75" x14ac:dyDescent="0.2">
      <c r="A147" s="38" t="s">
        <v>23</v>
      </c>
      <c r="B147" s="162" t="s">
        <v>8</v>
      </c>
      <c r="C147" s="162" t="s">
        <v>129</v>
      </c>
      <c r="D147" s="162" t="s">
        <v>136</v>
      </c>
      <c r="E147" s="162" t="s">
        <v>42</v>
      </c>
      <c r="F147" s="24">
        <f>F148</f>
        <v>1348.9</v>
      </c>
      <c r="G147" s="7"/>
      <c r="H147" s="24">
        <f>H148</f>
        <v>1063.9000000000001</v>
      </c>
      <c r="I147" s="24">
        <f>I148</f>
        <v>1063.9000000000001</v>
      </c>
      <c r="J147" s="24">
        <f>J148</f>
        <v>1348.9</v>
      </c>
    </row>
    <row r="148" spans="1:10" s="23" customFormat="1" ht="24.75" customHeight="1" x14ac:dyDescent="0.2">
      <c r="A148" s="38" t="s">
        <v>137</v>
      </c>
      <c r="B148" s="162" t="s">
        <v>8</v>
      </c>
      <c r="C148" s="162" t="s">
        <v>129</v>
      </c>
      <c r="D148" s="162" t="s">
        <v>136</v>
      </c>
      <c r="E148" s="162" t="s">
        <v>138</v>
      </c>
      <c r="F148" s="24">
        <v>1348.9</v>
      </c>
      <c r="H148" s="24">
        <v>1063.9000000000001</v>
      </c>
      <c r="I148" s="24">
        <v>1063.9000000000001</v>
      </c>
      <c r="J148" s="24">
        <v>1348.9</v>
      </c>
    </row>
    <row r="149" spans="1:10" s="39" customFormat="1" ht="31.5" x14ac:dyDescent="0.2">
      <c r="A149" s="38" t="s">
        <v>25</v>
      </c>
      <c r="B149" s="162" t="s">
        <v>8</v>
      </c>
      <c r="C149" s="162" t="s">
        <v>129</v>
      </c>
      <c r="D149" s="162" t="s">
        <v>136</v>
      </c>
      <c r="E149" s="162" t="s">
        <v>35</v>
      </c>
      <c r="F149" s="24">
        <f>F150</f>
        <v>29.200000000000003</v>
      </c>
      <c r="H149" s="24">
        <f>H150</f>
        <v>39.200000000000003</v>
      </c>
      <c r="I149" s="24">
        <f>I150</f>
        <v>39.200000000000003</v>
      </c>
      <c r="J149" s="24">
        <f>J150</f>
        <v>35.5</v>
      </c>
    </row>
    <row r="150" spans="1:10" s="39" customFormat="1" ht="31.5" x14ac:dyDescent="0.2">
      <c r="A150" s="38" t="s">
        <v>26</v>
      </c>
      <c r="B150" s="162" t="s">
        <v>8</v>
      </c>
      <c r="C150" s="162" t="s">
        <v>129</v>
      </c>
      <c r="D150" s="162" t="s">
        <v>136</v>
      </c>
      <c r="E150" s="162" t="s">
        <v>36</v>
      </c>
      <c r="F150" s="24">
        <f>39.1-9.9</f>
        <v>29.200000000000003</v>
      </c>
      <c r="H150" s="24">
        <v>39.200000000000003</v>
      </c>
      <c r="I150" s="24">
        <v>39.200000000000003</v>
      </c>
      <c r="J150" s="24">
        <f>39.1-3.6</f>
        <v>35.5</v>
      </c>
    </row>
    <row r="151" spans="1:10" s="39" customFormat="1" ht="31.5" hidden="1" x14ac:dyDescent="0.2">
      <c r="A151" s="38" t="s">
        <v>139</v>
      </c>
      <c r="B151" s="162" t="s">
        <v>8</v>
      </c>
      <c r="C151" s="162" t="s">
        <v>129</v>
      </c>
      <c r="D151" s="162" t="s">
        <v>140</v>
      </c>
      <c r="E151" s="162"/>
      <c r="F151" s="24">
        <f>F152</f>
        <v>0</v>
      </c>
      <c r="H151" s="24">
        <f t="shared" ref="H151:I153" si="12">H152</f>
        <v>0</v>
      </c>
      <c r="I151" s="24">
        <f t="shared" si="12"/>
        <v>0</v>
      </c>
      <c r="J151" s="24">
        <f>J152</f>
        <v>0</v>
      </c>
    </row>
    <row r="152" spans="1:10" s="39" customFormat="1" ht="47.25" hidden="1" x14ac:dyDescent="0.2">
      <c r="A152" s="38" t="s">
        <v>141</v>
      </c>
      <c r="B152" s="162" t="s">
        <v>8</v>
      </c>
      <c r="C152" s="162" t="s">
        <v>129</v>
      </c>
      <c r="D152" s="162" t="s">
        <v>142</v>
      </c>
      <c r="E152" s="162"/>
      <c r="F152" s="24">
        <f>F153</f>
        <v>0</v>
      </c>
      <c r="H152" s="24">
        <f t="shared" si="12"/>
        <v>0</v>
      </c>
      <c r="I152" s="24">
        <f t="shared" si="12"/>
        <v>0</v>
      </c>
      <c r="J152" s="24">
        <f>J153</f>
        <v>0</v>
      </c>
    </row>
    <row r="153" spans="1:10" s="39" customFormat="1" ht="31.5" hidden="1" x14ac:dyDescent="0.2">
      <c r="A153" s="38" t="s">
        <v>25</v>
      </c>
      <c r="B153" s="162" t="s">
        <v>8</v>
      </c>
      <c r="C153" s="162" t="s">
        <v>129</v>
      </c>
      <c r="D153" s="162" t="s">
        <v>142</v>
      </c>
      <c r="E153" s="162" t="s">
        <v>35</v>
      </c>
      <c r="F153" s="24">
        <f>F154</f>
        <v>0</v>
      </c>
      <c r="H153" s="24">
        <f t="shared" si="12"/>
        <v>0</v>
      </c>
      <c r="I153" s="24">
        <f t="shared" si="12"/>
        <v>0</v>
      </c>
      <c r="J153" s="24">
        <f>J154</f>
        <v>0</v>
      </c>
    </row>
    <row r="154" spans="1:10" s="39" customFormat="1" ht="31.5" hidden="1" x14ac:dyDescent="0.2">
      <c r="A154" s="38" t="s">
        <v>26</v>
      </c>
      <c r="B154" s="162" t="s">
        <v>8</v>
      </c>
      <c r="C154" s="162" t="s">
        <v>129</v>
      </c>
      <c r="D154" s="162" t="s">
        <v>142</v>
      </c>
      <c r="E154" s="162" t="s">
        <v>36</v>
      </c>
      <c r="F154" s="24">
        <f>6-6</f>
        <v>0</v>
      </c>
      <c r="H154" s="24">
        <f>6-6</f>
        <v>0</v>
      </c>
      <c r="I154" s="24">
        <f>6-6</f>
        <v>0</v>
      </c>
      <c r="J154" s="24">
        <f>6-6</f>
        <v>0</v>
      </c>
    </row>
    <row r="155" spans="1:10" s="39" customFormat="1" ht="31.5" x14ac:dyDescent="0.2">
      <c r="A155" s="25" t="s">
        <v>143</v>
      </c>
      <c r="B155" s="162" t="s">
        <v>8</v>
      </c>
      <c r="C155" s="162" t="s">
        <v>129</v>
      </c>
      <c r="D155" s="162" t="s">
        <v>144</v>
      </c>
      <c r="E155" s="198"/>
      <c r="F155" s="24">
        <f>F156</f>
        <v>1980.6</v>
      </c>
      <c r="G155" s="40"/>
      <c r="H155" s="24">
        <f t="shared" ref="H155:J156" si="13">H156</f>
        <v>1975.5</v>
      </c>
      <c r="I155" s="24">
        <f t="shared" si="13"/>
        <v>1975.5</v>
      </c>
      <c r="J155" s="24">
        <f t="shared" si="13"/>
        <v>2073</v>
      </c>
    </row>
    <row r="156" spans="1:10" s="39" customFormat="1" ht="31.5" x14ac:dyDescent="0.2">
      <c r="A156" s="38" t="s">
        <v>145</v>
      </c>
      <c r="B156" s="162" t="s">
        <v>8</v>
      </c>
      <c r="C156" s="162" t="s">
        <v>129</v>
      </c>
      <c r="D156" s="162" t="s">
        <v>144</v>
      </c>
      <c r="E156" s="162" t="s">
        <v>146</v>
      </c>
      <c r="F156" s="24">
        <f>F157</f>
        <v>1980.6</v>
      </c>
      <c r="H156" s="24">
        <f t="shared" si="13"/>
        <v>1975.5</v>
      </c>
      <c r="I156" s="24">
        <f t="shared" si="13"/>
        <v>1975.5</v>
      </c>
      <c r="J156" s="24">
        <f t="shared" si="13"/>
        <v>2073</v>
      </c>
    </row>
    <row r="157" spans="1:10" s="39" customFormat="1" x14ac:dyDescent="0.2">
      <c r="A157" s="65" t="s">
        <v>147</v>
      </c>
      <c r="B157" s="162" t="s">
        <v>8</v>
      </c>
      <c r="C157" s="162" t="s">
        <v>129</v>
      </c>
      <c r="D157" s="162" t="s">
        <v>144</v>
      </c>
      <c r="E157" s="162" t="s">
        <v>148</v>
      </c>
      <c r="F157" s="24">
        <f>2126.1-145.5</f>
        <v>1980.6</v>
      </c>
      <c r="H157" s="24">
        <v>1975.5</v>
      </c>
      <c r="I157" s="24">
        <v>1975.5</v>
      </c>
      <c r="J157" s="24">
        <f>2126.1-53.1</f>
        <v>2073</v>
      </c>
    </row>
    <row r="158" spans="1:10" s="39" customFormat="1" hidden="1" x14ac:dyDescent="0.2">
      <c r="A158" s="20" t="s">
        <v>30</v>
      </c>
      <c r="B158" s="173" t="s">
        <v>8</v>
      </c>
      <c r="C158" s="173" t="s">
        <v>129</v>
      </c>
      <c r="D158" s="173" t="s">
        <v>149</v>
      </c>
      <c r="E158" s="174" t="s">
        <v>4</v>
      </c>
      <c r="F158" s="22">
        <f>F159</f>
        <v>0</v>
      </c>
      <c r="H158" s="22">
        <f t="shared" ref="H158:J159" si="14">H159</f>
        <v>0</v>
      </c>
      <c r="I158" s="22">
        <f t="shared" si="14"/>
        <v>0</v>
      </c>
      <c r="J158" s="22">
        <f t="shared" si="14"/>
        <v>0</v>
      </c>
    </row>
    <row r="159" spans="1:10" s="39" customFormat="1" hidden="1" x14ac:dyDescent="0.2">
      <c r="A159" s="25" t="s">
        <v>32</v>
      </c>
      <c r="B159" s="26" t="s">
        <v>8</v>
      </c>
      <c r="C159" s="26" t="s">
        <v>129</v>
      </c>
      <c r="D159" s="26" t="s">
        <v>150</v>
      </c>
      <c r="E159" s="174"/>
      <c r="F159" s="22">
        <f>F160</f>
        <v>0</v>
      </c>
      <c r="H159" s="22">
        <f t="shared" si="14"/>
        <v>0</v>
      </c>
      <c r="I159" s="22">
        <f t="shared" si="14"/>
        <v>0</v>
      </c>
      <c r="J159" s="22">
        <f t="shared" si="14"/>
        <v>0</v>
      </c>
    </row>
    <row r="160" spans="1:10" s="39" customFormat="1" ht="31.5" hidden="1" x14ac:dyDescent="0.2">
      <c r="A160" s="66" t="s">
        <v>151</v>
      </c>
      <c r="B160" s="26" t="s">
        <v>8</v>
      </c>
      <c r="C160" s="26" t="s">
        <v>129</v>
      </c>
      <c r="D160" s="26" t="s">
        <v>152</v>
      </c>
      <c r="E160" s="26" t="s">
        <v>4</v>
      </c>
      <c r="F160" s="67">
        <f>F161+F163+F165+F167</f>
        <v>0</v>
      </c>
      <c r="H160" s="67">
        <f>H161+H163+H165+H167</f>
        <v>0</v>
      </c>
      <c r="I160" s="67">
        <f>I161+I163+I165+I167</f>
        <v>0</v>
      </c>
      <c r="J160" s="67">
        <f>J161+J163+J165+J167</f>
        <v>0</v>
      </c>
    </row>
    <row r="161" spans="1:10" s="39" customFormat="1" ht="31.5" hidden="1" customHeight="1" x14ac:dyDescent="0.2">
      <c r="A161" s="38" t="s">
        <v>25</v>
      </c>
      <c r="B161" s="26" t="s">
        <v>8</v>
      </c>
      <c r="C161" s="26" t="s">
        <v>129</v>
      </c>
      <c r="D161" s="26" t="s">
        <v>152</v>
      </c>
      <c r="E161" s="26" t="s">
        <v>35</v>
      </c>
      <c r="F161" s="67">
        <f>F162</f>
        <v>0</v>
      </c>
      <c r="H161" s="67">
        <f>H162</f>
        <v>0</v>
      </c>
      <c r="I161" s="67">
        <f>I162</f>
        <v>0</v>
      </c>
      <c r="J161" s="67">
        <f>J162</f>
        <v>0</v>
      </c>
    </row>
    <row r="162" spans="1:10" s="39" customFormat="1" ht="31.5" hidden="1" customHeight="1" x14ac:dyDescent="0.2">
      <c r="A162" s="38" t="s">
        <v>26</v>
      </c>
      <c r="B162" s="26" t="s">
        <v>8</v>
      </c>
      <c r="C162" s="26" t="s">
        <v>129</v>
      </c>
      <c r="D162" s="26" t="s">
        <v>152</v>
      </c>
      <c r="E162" s="26" t="s">
        <v>36</v>
      </c>
      <c r="F162" s="67"/>
      <c r="H162" s="67"/>
      <c r="I162" s="67"/>
      <c r="J162" s="67"/>
    </row>
    <row r="163" spans="1:10" s="39" customFormat="1" hidden="1" x14ac:dyDescent="0.2">
      <c r="A163" s="38" t="s">
        <v>27</v>
      </c>
      <c r="B163" s="26" t="s">
        <v>8</v>
      </c>
      <c r="C163" s="26" t="s">
        <v>129</v>
      </c>
      <c r="D163" s="26" t="s">
        <v>152</v>
      </c>
      <c r="E163" s="26" t="s">
        <v>153</v>
      </c>
      <c r="F163" s="67">
        <f>F164</f>
        <v>0</v>
      </c>
      <c r="H163" s="67">
        <f>H164</f>
        <v>0</v>
      </c>
      <c r="I163" s="67">
        <f>I164</f>
        <v>0</v>
      </c>
      <c r="J163" s="67">
        <f>J164</f>
        <v>0</v>
      </c>
    </row>
    <row r="164" spans="1:10" s="39" customFormat="1" hidden="1" x14ac:dyDescent="0.2">
      <c r="A164" s="38" t="s">
        <v>29</v>
      </c>
      <c r="B164" s="26" t="s">
        <v>8</v>
      </c>
      <c r="C164" s="26" t="s">
        <v>129</v>
      </c>
      <c r="D164" s="26" t="s">
        <v>152</v>
      </c>
      <c r="E164" s="26" t="s">
        <v>154</v>
      </c>
      <c r="F164" s="67"/>
      <c r="H164" s="67"/>
      <c r="I164" s="67"/>
      <c r="J164" s="67"/>
    </row>
    <row r="165" spans="1:10" s="39" customFormat="1" ht="47.25" hidden="1" x14ac:dyDescent="0.2">
      <c r="A165" s="38" t="s">
        <v>309</v>
      </c>
      <c r="B165" s="26" t="s">
        <v>8</v>
      </c>
      <c r="C165" s="26" t="s">
        <v>129</v>
      </c>
      <c r="D165" s="26" t="s">
        <v>34</v>
      </c>
      <c r="E165" s="26" t="s">
        <v>146</v>
      </c>
      <c r="F165" s="67">
        <f>F166</f>
        <v>0</v>
      </c>
      <c r="H165" s="67">
        <f>H166</f>
        <v>0</v>
      </c>
      <c r="I165" s="67">
        <f>I166</f>
        <v>0</v>
      </c>
      <c r="J165" s="67">
        <f>J166</f>
        <v>0</v>
      </c>
    </row>
    <row r="166" spans="1:10" s="39" customFormat="1" ht="31.5" hidden="1" customHeight="1" x14ac:dyDescent="0.2">
      <c r="A166" s="38" t="s">
        <v>178</v>
      </c>
      <c r="B166" s="26" t="s">
        <v>8</v>
      </c>
      <c r="C166" s="26" t="s">
        <v>129</v>
      </c>
      <c r="D166" s="26" t="s">
        <v>34</v>
      </c>
      <c r="E166" s="26" t="s">
        <v>179</v>
      </c>
      <c r="F166" s="67"/>
      <c r="H166" s="67"/>
      <c r="I166" s="67"/>
      <c r="J166" s="67"/>
    </row>
    <row r="167" spans="1:10" s="39" customFormat="1" hidden="1" x14ac:dyDescent="0.2">
      <c r="A167" s="38" t="s">
        <v>51</v>
      </c>
      <c r="B167" s="26" t="s">
        <v>8</v>
      </c>
      <c r="C167" s="26" t="s">
        <v>129</v>
      </c>
      <c r="D167" s="26" t="s">
        <v>34</v>
      </c>
      <c r="E167" s="26" t="s">
        <v>180</v>
      </c>
      <c r="F167" s="67">
        <f>F168</f>
        <v>0</v>
      </c>
      <c r="H167" s="67">
        <f>H168</f>
        <v>0</v>
      </c>
      <c r="I167" s="67">
        <f>I168</f>
        <v>0</v>
      </c>
      <c r="J167" s="67">
        <f>J168</f>
        <v>0</v>
      </c>
    </row>
    <row r="168" spans="1:10" s="39" customFormat="1" ht="110.25" hidden="1" x14ac:dyDescent="0.2">
      <c r="A168" s="38" t="s">
        <v>827</v>
      </c>
      <c r="B168" s="26" t="s">
        <v>8</v>
      </c>
      <c r="C168" s="26" t="s">
        <v>129</v>
      </c>
      <c r="D168" s="26" t="s">
        <v>34</v>
      </c>
      <c r="E168" s="26" t="s">
        <v>630</v>
      </c>
      <c r="F168" s="67"/>
      <c r="H168" s="67"/>
      <c r="I168" s="67"/>
      <c r="J168" s="67"/>
    </row>
    <row r="169" spans="1:10" s="49" customFormat="1" ht="34.5" customHeight="1" x14ac:dyDescent="0.2">
      <c r="A169" s="68" t="s">
        <v>155</v>
      </c>
      <c r="B169" s="206" t="s">
        <v>8</v>
      </c>
      <c r="C169" s="206" t="s">
        <v>129</v>
      </c>
      <c r="D169" s="206" t="s">
        <v>156</v>
      </c>
      <c r="E169" s="207"/>
      <c r="F169" s="47">
        <f>F170</f>
        <v>2988.5</v>
      </c>
      <c r="G169" s="205"/>
      <c r="H169" s="47">
        <f t="shared" ref="H169:J170" si="15">H170</f>
        <v>3739</v>
      </c>
      <c r="I169" s="47">
        <f t="shared" si="15"/>
        <v>3739</v>
      </c>
      <c r="J169" s="47">
        <f t="shared" si="15"/>
        <v>2253.5</v>
      </c>
    </row>
    <row r="170" spans="1:10" s="3" customFormat="1" x14ac:dyDescent="0.2">
      <c r="A170" s="25" t="s">
        <v>157</v>
      </c>
      <c r="B170" s="162" t="s">
        <v>8</v>
      </c>
      <c r="C170" s="162" t="s">
        <v>129</v>
      </c>
      <c r="D170" s="162" t="s">
        <v>158</v>
      </c>
      <c r="E170" s="198"/>
      <c r="F170" s="24">
        <f>F171</f>
        <v>2988.5</v>
      </c>
      <c r="G170" s="7"/>
      <c r="H170" s="24">
        <f t="shared" si="15"/>
        <v>3739</v>
      </c>
      <c r="I170" s="24">
        <f t="shared" si="15"/>
        <v>3739</v>
      </c>
      <c r="J170" s="24">
        <f t="shared" si="15"/>
        <v>2253.5</v>
      </c>
    </row>
    <row r="171" spans="1:10" s="3" customFormat="1" x14ac:dyDescent="0.2">
      <c r="A171" s="25" t="s">
        <v>159</v>
      </c>
      <c r="B171" s="162" t="s">
        <v>8</v>
      </c>
      <c r="C171" s="162" t="s">
        <v>129</v>
      </c>
      <c r="D171" s="162" t="s">
        <v>160</v>
      </c>
      <c r="E171" s="198"/>
      <c r="F171" s="24">
        <f>F172+F175+F180+F185+F192+F195</f>
        <v>2988.5</v>
      </c>
      <c r="G171" s="7"/>
      <c r="H171" s="24">
        <f>H172+H175+H180+H185+H192+H195</f>
        <v>3739</v>
      </c>
      <c r="I171" s="24">
        <f>I172+I175+I180+I185+I192+I195</f>
        <v>3739</v>
      </c>
      <c r="J171" s="24">
        <f>J172+J175+J180+J185+J192+J195</f>
        <v>2253.5</v>
      </c>
    </row>
    <row r="172" spans="1:10" s="3" customFormat="1" ht="16.5" customHeight="1" x14ac:dyDescent="0.2">
      <c r="A172" s="25" t="s">
        <v>161</v>
      </c>
      <c r="B172" s="162" t="s">
        <v>8</v>
      </c>
      <c r="C172" s="162" t="s">
        <v>129</v>
      </c>
      <c r="D172" s="162" t="s">
        <v>162</v>
      </c>
      <c r="E172" s="198"/>
      <c r="F172" s="24">
        <f>F173</f>
        <v>1500</v>
      </c>
      <c r="G172" s="7"/>
      <c r="H172" s="24">
        <f t="shared" ref="H172:J173" si="16">H173</f>
        <v>1500</v>
      </c>
      <c r="I172" s="24">
        <f t="shared" si="16"/>
        <v>1500</v>
      </c>
      <c r="J172" s="24">
        <f t="shared" si="16"/>
        <v>1500</v>
      </c>
    </row>
    <row r="173" spans="1:10" s="3" customFormat="1" ht="34.5" customHeight="1" x14ac:dyDescent="0.2">
      <c r="A173" s="38" t="s">
        <v>25</v>
      </c>
      <c r="B173" s="162" t="s">
        <v>8</v>
      </c>
      <c r="C173" s="162" t="s">
        <v>129</v>
      </c>
      <c r="D173" s="162" t="s">
        <v>162</v>
      </c>
      <c r="E173" s="198">
        <v>200</v>
      </c>
      <c r="F173" s="24">
        <f>F174</f>
        <v>1500</v>
      </c>
      <c r="G173" s="7"/>
      <c r="H173" s="24">
        <f t="shared" si="16"/>
        <v>1500</v>
      </c>
      <c r="I173" s="24">
        <f t="shared" si="16"/>
        <v>1500</v>
      </c>
      <c r="J173" s="24">
        <f t="shared" si="16"/>
        <v>1500</v>
      </c>
    </row>
    <row r="174" spans="1:10" s="23" customFormat="1" ht="33" customHeight="1" x14ac:dyDescent="0.2">
      <c r="A174" s="38" t="s">
        <v>26</v>
      </c>
      <c r="B174" s="162" t="s">
        <v>8</v>
      </c>
      <c r="C174" s="162" t="s">
        <v>129</v>
      </c>
      <c r="D174" s="162" t="s">
        <v>162</v>
      </c>
      <c r="E174" s="198">
        <v>240</v>
      </c>
      <c r="F174" s="24">
        <v>1500</v>
      </c>
      <c r="G174" s="23">
        <v>-1363</v>
      </c>
      <c r="H174" s="24">
        <v>1500</v>
      </c>
      <c r="I174" s="24">
        <v>1500</v>
      </c>
      <c r="J174" s="24">
        <v>1500</v>
      </c>
    </row>
    <row r="175" spans="1:10" s="23" customFormat="1" ht="21" customHeight="1" x14ac:dyDescent="0.2">
      <c r="A175" s="25" t="s">
        <v>163</v>
      </c>
      <c r="B175" s="162" t="s">
        <v>8</v>
      </c>
      <c r="C175" s="162" t="s">
        <v>129</v>
      </c>
      <c r="D175" s="162" t="s">
        <v>164</v>
      </c>
      <c r="E175" s="198"/>
      <c r="F175" s="24">
        <f>F176+F178</f>
        <v>735</v>
      </c>
      <c r="H175" s="24">
        <f>H176+H178</f>
        <v>1260</v>
      </c>
      <c r="I175" s="24">
        <f>I176+I178</f>
        <v>1260</v>
      </c>
      <c r="J175" s="24">
        <f>J176+J178</f>
        <v>0</v>
      </c>
    </row>
    <row r="176" spans="1:10" s="3" customFormat="1" ht="34.5" customHeight="1" x14ac:dyDescent="0.2">
      <c r="A176" s="38" t="s">
        <v>25</v>
      </c>
      <c r="B176" s="162" t="s">
        <v>8</v>
      </c>
      <c r="C176" s="162" t="s">
        <v>129</v>
      </c>
      <c r="D176" s="162" t="s">
        <v>164</v>
      </c>
      <c r="E176" s="198">
        <v>200</v>
      </c>
      <c r="F176" s="24">
        <f>F177</f>
        <v>610</v>
      </c>
      <c r="G176" s="7"/>
      <c r="H176" s="24">
        <f>H177</f>
        <v>1260</v>
      </c>
      <c r="I176" s="24">
        <f>I177</f>
        <v>1260</v>
      </c>
      <c r="J176" s="24">
        <f>J177</f>
        <v>0</v>
      </c>
    </row>
    <row r="177" spans="1:11" s="23" customFormat="1" ht="33" customHeight="1" x14ac:dyDescent="0.2">
      <c r="A177" s="38" t="s">
        <v>26</v>
      </c>
      <c r="B177" s="162" t="s">
        <v>8</v>
      </c>
      <c r="C177" s="162" t="s">
        <v>129</v>
      </c>
      <c r="D177" s="162" t="s">
        <v>164</v>
      </c>
      <c r="E177" s="198">
        <v>240</v>
      </c>
      <c r="F177" s="24">
        <f>735-125</f>
        <v>610</v>
      </c>
      <c r="G177" s="23">
        <v>-1363</v>
      </c>
      <c r="H177" s="24">
        <v>1260</v>
      </c>
      <c r="I177" s="24">
        <v>1260</v>
      </c>
      <c r="J177" s="24">
        <f>610-610</f>
        <v>0</v>
      </c>
      <c r="K177" s="252">
        <v>-610</v>
      </c>
    </row>
    <row r="178" spans="1:11" s="23" customFormat="1" x14ac:dyDescent="0.2">
      <c r="A178" s="25" t="s">
        <v>50</v>
      </c>
      <c r="B178" s="162" t="s">
        <v>8</v>
      </c>
      <c r="C178" s="162" t="s">
        <v>129</v>
      </c>
      <c r="D178" s="162" t="s">
        <v>164</v>
      </c>
      <c r="E178" s="198">
        <v>800</v>
      </c>
      <c r="F178" s="24">
        <f>F179</f>
        <v>125</v>
      </c>
      <c r="H178" s="24">
        <f>H179</f>
        <v>0</v>
      </c>
      <c r="I178" s="24">
        <f>I179</f>
        <v>0</v>
      </c>
      <c r="J178" s="24">
        <f>J179</f>
        <v>0</v>
      </c>
    </row>
    <row r="179" spans="1:11" s="23" customFormat="1" x14ac:dyDescent="0.2">
      <c r="A179" s="25" t="s">
        <v>52</v>
      </c>
      <c r="B179" s="162" t="s">
        <v>8</v>
      </c>
      <c r="C179" s="162" t="s">
        <v>129</v>
      </c>
      <c r="D179" s="162" t="s">
        <v>164</v>
      </c>
      <c r="E179" s="198">
        <v>850</v>
      </c>
      <c r="F179" s="115">
        <v>125</v>
      </c>
      <c r="H179" s="208"/>
      <c r="I179" s="208"/>
      <c r="J179" s="115">
        <f>125-125</f>
        <v>0</v>
      </c>
      <c r="K179" s="252">
        <v>-125</v>
      </c>
    </row>
    <row r="180" spans="1:11" s="23" customFormat="1" hidden="1" x14ac:dyDescent="0.2">
      <c r="A180" s="25" t="s">
        <v>165</v>
      </c>
      <c r="B180" s="162" t="s">
        <v>8</v>
      </c>
      <c r="C180" s="162" t="s">
        <v>129</v>
      </c>
      <c r="D180" s="162" t="s">
        <v>166</v>
      </c>
      <c r="E180" s="198"/>
      <c r="F180" s="24">
        <f>F181+F183</f>
        <v>0</v>
      </c>
      <c r="H180" s="24">
        <f>H181+H183</f>
        <v>0</v>
      </c>
      <c r="I180" s="24">
        <f>I181+I183</f>
        <v>0</v>
      </c>
      <c r="J180" s="24">
        <f>J181+J183</f>
        <v>0</v>
      </c>
    </row>
    <row r="181" spans="1:11" s="23" customFormat="1" ht="31.5" hidden="1" x14ac:dyDescent="0.2">
      <c r="A181" s="38" t="s">
        <v>25</v>
      </c>
      <c r="B181" s="162" t="s">
        <v>8</v>
      </c>
      <c r="C181" s="162" t="s">
        <v>129</v>
      </c>
      <c r="D181" s="162" t="s">
        <v>166</v>
      </c>
      <c r="E181" s="198">
        <v>200</v>
      </c>
      <c r="F181" s="24">
        <f>F182</f>
        <v>0</v>
      </c>
      <c r="H181" s="24">
        <f>H182</f>
        <v>0</v>
      </c>
      <c r="I181" s="24">
        <f>I182</f>
        <v>0</v>
      </c>
      <c r="J181" s="24">
        <f>J182</f>
        <v>0</v>
      </c>
    </row>
    <row r="182" spans="1:11" s="23" customFormat="1" ht="31.5" hidden="1" x14ac:dyDescent="0.2">
      <c r="A182" s="38" t="s">
        <v>26</v>
      </c>
      <c r="B182" s="162" t="s">
        <v>8</v>
      </c>
      <c r="C182" s="162" t="s">
        <v>129</v>
      </c>
      <c r="D182" s="162" t="s">
        <v>166</v>
      </c>
      <c r="E182" s="198">
        <v>240</v>
      </c>
      <c r="F182" s="24"/>
      <c r="H182" s="24"/>
      <c r="I182" s="24"/>
      <c r="J182" s="24"/>
    </row>
    <row r="183" spans="1:11" s="23" customFormat="1" hidden="1" x14ac:dyDescent="0.2">
      <c r="A183" s="25" t="s">
        <v>50</v>
      </c>
      <c r="B183" s="162" t="s">
        <v>8</v>
      </c>
      <c r="C183" s="162" t="s">
        <v>129</v>
      </c>
      <c r="D183" s="162" t="s">
        <v>166</v>
      </c>
      <c r="E183" s="198">
        <v>800</v>
      </c>
      <c r="F183" s="24">
        <f>F184</f>
        <v>0</v>
      </c>
      <c r="H183" s="24">
        <f>H184</f>
        <v>0</v>
      </c>
      <c r="I183" s="24">
        <f>I184</f>
        <v>0</v>
      </c>
      <c r="J183" s="24">
        <f>J184</f>
        <v>0</v>
      </c>
    </row>
    <row r="184" spans="1:11" s="23" customFormat="1" hidden="1" x14ac:dyDescent="0.2">
      <c r="A184" s="38" t="s">
        <v>52</v>
      </c>
      <c r="B184" s="162" t="s">
        <v>8</v>
      </c>
      <c r="C184" s="162" t="s">
        <v>129</v>
      </c>
      <c r="D184" s="162" t="s">
        <v>166</v>
      </c>
      <c r="E184" s="198">
        <v>850</v>
      </c>
      <c r="F184" s="24"/>
      <c r="H184" s="24"/>
      <c r="I184" s="24"/>
      <c r="J184" s="24"/>
    </row>
    <row r="185" spans="1:11" s="23" customFormat="1" ht="204.75" x14ac:dyDescent="0.2">
      <c r="A185" s="38" t="s">
        <v>167</v>
      </c>
      <c r="B185" s="162" t="s">
        <v>8</v>
      </c>
      <c r="C185" s="162" t="s">
        <v>129</v>
      </c>
      <c r="D185" s="162" t="s">
        <v>168</v>
      </c>
      <c r="E185" s="198"/>
      <c r="F185" s="24">
        <f>F186</f>
        <v>100</v>
      </c>
      <c r="H185" s="24">
        <f>H186</f>
        <v>300</v>
      </c>
      <c r="I185" s="24">
        <f>I186</f>
        <v>300</v>
      </c>
      <c r="J185" s="24">
        <f>J186</f>
        <v>100</v>
      </c>
    </row>
    <row r="186" spans="1:11" s="69" customFormat="1" x14ac:dyDescent="0.2">
      <c r="A186" s="25" t="s">
        <v>50</v>
      </c>
      <c r="B186" s="162" t="s">
        <v>8</v>
      </c>
      <c r="C186" s="162" t="s">
        <v>129</v>
      </c>
      <c r="D186" s="162" t="s">
        <v>168</v>
      </c>
      <c r="E186" s="198">
        <v>800</v>
      </c>
      <c r="F186" s="24">
        <f>F187+F188</f>
        <v>100</v>
      </c>
      <c r="G186" s="69">
        <v>-1363</v>
      </c>
      <c r="H186" s="24">
        <f>H187+H188</f>
        <v>300</v>
      </c>
      <c r="I186" s="24">
        <f>I187+I188</f>
        <v>300</v>
      </c>
      <c r="J186" s="24">
        <f>J187+J188</f>
        <v>100</v>
      </c>
    </row>
    <row r="187" spans="1:11" s="39" customFormat="1" ht="31.5" hidden="1" x14ac:dyDescent="0.2">
      <c r="A187" s="38" t="s">
        <v>169</v>
      </c>
      <c r="B187" s="162" t="s">
        <v>8</v>
      </c>
      <c r="C187" s="162" t="s">
        <v>129</v>
      </c>
      <c r="D187" s="162" t="s">
        <v>168</v>
      </c>
      <c r="E187" s="198">
        <v>320</v>
      </c>
      <c r="F187" s="24"/>
      <c r="G187" s="39">
        <v>-1363</v>
      </c>
      <c r="H187" s="24"/>
      <c r="I187" s="24"/>
      <c r="J187" s="24"/>
    </row>
    <row r="188" spans="1:11" s="39" customFormat="1" x14ac:dyDescent="0.2">
      <c r="A188" s="33" t="s">
        <v>53</v>
      </c>
      <c r="B188" s="162" t="s">
        <v>8</v>
      </c>
      <c r="C188" s="162" t="s">
        <v>129</v>
      </c>
      <c r="D188" s="162" t="s">
        <v>168</v>
      </c>
      <c r="E188" s="198">
        <v>870</v>
      </c>
      <c r="F188" s="24">
        <v>100</v>
      </c>
      <c r="G188" s="39">
        <v>-1363</v>
      </c>
      <c r="H188" s="24">
        <v>300</v>
      </c>
      <c r="I188" s="24">
        <v>300</v>
      </c>
      <c r="J188" s="24">
        <v>100</v>
      </c>
    </row>
    <row r="189" spans="1:11" s="39" customFormat="1" ht="31.5" hidden="1" x14ac:dyDescent="0.2">
      <c r="A189" s="33" t="s">
        <v>170</v>
      </c>
      <c r="B189" s="162" t="s">
        <v>8</v>
      </c>
      <c r="C189" s="162" t="s">
        <v>129</v>
      </c>
      <c r="D189" s="162" t="s">
        <v>171</v>
      </c>
      <c r="E189" s="198"/>
      <c r="F189" s="24">
        <f>F190</f>
        <v>0</v>
      </c>
      <c r="H189" s="24">
        <f t="shared" ref="H189:J190" si="17">H190</f>
        <v>0</v>
      </c>
      <c r="I189" s="24">
        <f t="shared" si="17"/>
        <v>0</v>
      </c>
      <c r="J189" s="24">
        <f t="shared" si="17"/>
        <v>0</v>
      </c>
    </row>
    <row r="190" spans="1:11" s="39" customFormat="1" hidden="1" x14ac:dyDescent="0.2">
      <c r="A190" s="25" t="s">
        <v>50</v>
      </c>
      <c r="B190" s="162" t="s">
        <v>8</v>
      </c>
      <c r="C190" s="162" t="s">
        <v>129</v>
      </c>
      <c r="D190" s="162" t="s">
        <v>171</v>
      </c>
      <c r="E190" s="198">
        <v>800</v>
      </c>
      <c r="F190" s="24">
        <f>F191</f>
        <v>0</v>
      </c>
      <c r="H190" s="24">
        <f t="shared" si="17"/>
        <v>0</v>
      </c>
      <c r="I190" s="24">
        <f t="shared" si="17"/>
        <v>0</v>
      </c>
      <c r="J190" s="24">
        <f t="shared" si="17"/>
        <v>0</v>
      </c>
    </row>
    <row r="191" spans="1:11" s="39" customFormat="1" hidden="1" x14ac:dyDescent="0.2">
      <c r="A191" s="209"/>
      <c r="B191" s="162" t="s">
        <v>8</v>
      </c>
      <c r="C191" s="162" t="s">
        <v>129</v>
      </c>
      <c r="D191" s="162" t="s">
        <v>171</v>
      </c>
      <c r="E191" s="210">
        <v>850</v>
      </c>
      <c r="F191" s="24"/>
      <c r="H191" s="24"/>
      <c r="I191" s="24"/>
      <c r="J191" s="24"/>
    </row>
    <row r="192" spans="1:11" s="39" customFormat="1" ht="63" hidden="1" x14ac:dyDescent="0.2">
      <c r="A192" s="25" t="s">
        <v>172</v>
      </c>
      <c r="B192" s="162" t="s">
        <v>8</v>
      </c>
      <c r="C192" s="162" t="s">
        <v>129</v>
      </c>
      <c r="D192" s="162" t="s">
        <v>173</v>
      </c>
      <c r="E192" s="198"/>
      <c r="F192" s="24">
        <f>F193</f>
        <v>0</v>
      </c>
      <c r="H192" s="24">
        <f t="shared" ref="H192:J193" si="18">H193</f>
        <v>0</v>
      </c>
      <c r="I192" s="24">
        <f t="shared" si="18"/>
        <v>0</v>
      </c>
      <c r="J192" s="24">
        <f t="shared" si="18"/>
        <v>0</v>
      </c>
    </row>
    <row r="193" spans="1:11" s="39" customFormat="1" hidden="1" x14ac:dyDescent="0.2">
      <c r="A193" s="33" t="s">
        <v>50</v>
      </c>
      <c r="B193" s="162" t="s">
        <v>8</v>
      </c>
      <c r="C193" s="162" t="s">
        <v>129</v>
      </c>
      <c r="D193" s="162" t="s">
        <v>173</v>
      </c>
      <c r="E193" s="198">
        <v>800</v>
      </c>
      <c r="F193" s="24">
        <f>F194</f>
        <v>0</v>
      </c>
      <c r="H193" s="24">
        <f t="shared" si="18"/>
        <v>0</v>
      </c>
      <c r="I193" s="24">
        <f t="shared" si="18"/>
        <v>0</v>
      </c>
      <c r="J193" s="24">
        <f t="shared" si="18"/>
        <v>0</v>
      </c>
    </row>
    <row r="194" spans="1:11" s="39" customFormat="1" hidden="1" x14ac:dyDescent="0.2">
      <c r="A194" s="25" t="s">
        <v>51</v>
      </c>
      <c r="B194" s="162" t="s">
        <v>8</v>
      </c>
      <c r="C194" s="162" t="s">
        <v>129</v>
      </c>
      <c r="D194" s="162" t="s">
        <v>173</v>
      </c>
      <c r="E194" s="198">
        <v>830</v>
      </c>
      <c r="F194" s="24"/>
      <c r="H194" s="24"/>
      <c r="I194" s="24"/>
      <c r="J194" s="24"/>
    </row>
    <row r="195" spans="1:11" s="39" customFormat="1" x14ac:dyDescent="0.2">
      <c r="A195" s="25" t="s">
        <v>174</v>
      </c>
      <c r="B195" s="162" t="s">
        <v>8</v>
      </c>
      <c r="C195" s="162" t="s">
        <v>129</v>
      </c>
      <c r="D195" s="162" t="s">
        <v>175</v>
      </c>
      <c r="E195" s="198"/>
      <c r="F195" s="24">
        <f>F196+F200+F203</f>
        <v>653.5</v>
      </c>
      <c r="H195" s="24">
        <f>H196+H200+H203</f>
        <v>679</v>
      </c>
      <c r="I195" s="24">
        <f>I196+I200+I203</f>
        <v>679</v>
      </c>
      <c r="J195" s="24">
        <f>J196+J200+J203</f>
        <v>653.5</v>
      </c>
    </row>
    <row r="196" spans="1:11" s="3" customFormat="1" ht="34.5" customHeight="1" x14ac:dyDescent="0.2">
      <c r="A196" s="38" t="s">
        <v>25</v>
      </c>
      <c r="B196" s="162" t="s">
        <v>8</v>
      </c>
      <c r="C196" s="162" t="s">
        <v>129</v>
      </c>
      <c r="D196" s="162" t="s">
        <v>175</v>
      </c>
      <c r="E196" s="198">
        <v>200</v>
      </c>
      <c r="F196" s="24">
        <f>F197</f>
        <v>225.6</v>
      </c>
      <c r="G196" s="7"/>
      <c r="H196" s="24">
        <f>H197</f>
        <v>115.4</v>
      </c>
      <c r="I196" s="24">
        <f>I197</f>
        <v>115.4</v>
      </c>
      <c r="J196" s="24">
        <f>J197</f>
        <v>225.6</v>
      </c>
    </row>
    <row r="197" spans="1:11" s="23" customFormat="1" ht="33" customHeight="1" x14ac:dyDescent="0.2">
      <c r="A197" s="38" t="s">
        <v>26</v>
      </c>
      <c r="B197" s="162" t="s">
        <v>8</v>
      </c>
      <c r="C197" s="162" t="s">
        <v>129</v>
      </c>
      <c r="D197" s="162" t="s">
        <v>175</v>
      </c>
      <c r="E197" s="198">
        <v>240</v>
      </c>
      <c r="F197" s="24">
        <f>118.1+58+4.5+45</f>
        <v>225.6</v>
      </c>
      <c r="G197" s="23">
        <v>-1363</v>
      </c>
      <c r="H197" s="24">
        <v>115.4</v>
      </c>
      <c r="I197" s="24">
        <v>115.4</v>
      </c>
      <c r="J197" s="24">
        <f>118.1+58+4.5+45</f>
        <v>225.6</v>
      </c>
    </row>
    <row r="198" spans="1:11" s="23" customFormat="1" hidden="1" x14ac:dyDescent="0.2">
      <c r="A198" s="38" t="s">
        <v>27</v>
      </c>
      <c r="B198" s="162" t="s">
        <v>8</v>
      </c>
      <c r="C198" s="162" t="s">
        <v>129</v>
      </c>
      <c r="D198" s="162" t="s">
        <v>175</v>
      </c>
      <c r="E198" s="198">
        <v>300</v>
      </c>
      <c r="F198" s="24">
        <f>F199</f>
        <v>0</v>
      </c>
      <c r="H198" s="24">
        <f>H199</f>
        <v>0</v>
      </c>
      <c r="I198" s="24">
        <f>I199</f>
        <v>0</v>
      </c>
      <c r="J198" s="24">
        <f>J199</f>
        <v>0</v>
      </c>
    </row>
    <row r="199" spans="1:11" s="23" customFormat="1" hidden="1" x14ac:dyDescent="0.2">
      <c r="A199" s="38" t="s">
        <v>29</v>
      </c>
      <c r="B199" s="162" t="s">
        <v>8</v>
      </c>
      <c r="C199" s="162" t="s">
        <v>129</v>
      </c>
      <c r="D199" s="162" t="s">
        <v>175</v>
      </c>
      <c r="E199" s="198">
        <v>360</v>
      </c>
      <c r="F199" s="24"/>
      <c r="H199" s="24"/>
      <c r="I199" s="24"/>
      <c r="J199" s="24"/>
    </row>
    <row r="200" spans="1:11" s="23" customFormat="1" ht="31.5" hidden="1" x14ac:dyDescent="0.2">
      <c r="A200" s="38" t="s">
        <v>145</v>
      </c>
      <c r="B200" s="162" t="s">
        <v>8</v>
      </c>
      <c r="C200" s="162" t="s">
        <v>129</v>
      </c>
      <c r="D200" s="162" t="s">
        <v>175</v>
      </c>
      <c r="E200" s="162" t="s">
        <v>146</v>
      </c>
      <c r="F200" s="24">
        <f>F201+F202</f>
        <v>0</v>
      </c>
      <c r="H200" s="24">
        <f>H201+H202</f>
        <v>45</v>
      </c>
      <c r="I200" s="24">
        <f>I201+I202</f>
        <v>45</v>
      </c>
      <c r="J200" s="24">
        <f>J201+J202</f>
        <v>0</v>
      </c>
    </row>
    <row r="201" spans="1:11" s="23" customFormat="1" hidden="1" x14ac:dyDescent="0.2">
      <c r="A201" s="38" t="s">
        <v>176</v>
      </c>
      <c r="B201" s="162" t="s">
        <v>8</v>
      </c>
      <c r="C201" s="162" t="s">
        <v>129</v>
      </c>
      <c r="D201" s="162" t="s">
        <v>175</v>
      </c>
      <c r="E201" s="162" t="s">
        <v>177</v>
      </c>
      <c r="F201" s="24"/>
      <c r="H201" s="24"/>
      <c r="I201" s="24"/>
      <c r="J201" s="24"/>
    </row>
    <row r="202" spans="1:11" s="23" customFormat="1" ht="32.25" hidden="1" customHeight="1" x14ac:dyDescent="0.2">
      <c r="A202" s="38" t="s">
        <v>178</v>
      </c>
      <c r="B202" s="162" t="s">
        <v>8</v>
      </c>
      <c r="C202" s="162" t="s">
        <v>129</v>
      </c>
      <c r="D202" s="162" t="s">
        <v>175</v>
      </c>
      <c r="E202" s="162" t="s">
        <v>179</v>
      </c>
      <c r="F202" s="24">
        <f>45-45</f>
        <v>0</v>
      </c>
      <c r="H202" s="24">
        <v>45</v>
      </c>
      <c r="I202" s="24">
        <v>45</v>
      </c>
      <c r="J202" s="24">
        <f>45-45</f>
        <v>0</v>
      </c>
    </row>
    <row r="203" spans="1:11" s="39" customFormat="1" x14ac:dyDescent="0.2">
      <c r="A203" s="25" t="s">
        <v>50</v>
      </c>
      <c r="B203" s="162" t="s">
        <v>8</v>
      </c>
      <c r="C203" s="162" t="s">
        <v>129</v>
      </c>
      <c r="D203" s="162" t="s">
        <v>175</v>
      </c>
      <c r="E203" s="162" t="s">
        <v>180</v>
      </c>
      <c r="F203" s="24">
        <f>F204+F205</f>
        <v>427.9</v>
      </c>
      <c r="G203" s="39">
        <v>-1363</v>
      </c>
      <c r="H203" s="24">
        <f>H204+H205</f>
        <v>518.6</v>
      </c>
      <c r="I203" s="24">
        <f>I204+I205</f>
        <v>518.6</v>
      </c>
      <c r="J203" s="24">
        <f>J204+J205</f>
        <v>427.9</v>
      </c>
    </row>
    <row r="204" spans="1:11" s="39" customFormat="1" x14ac:dyDescent="0.2">
      <c r="A204" s="25" t="s">
        <v>52</v>
      </c>
      <c r="B204" s="162" t="s">
        <v>8</v>
      </c>
      <c r="C204" s="162" t="s">
        <v>129</v>
      </c>
      <c r="D204" s="162" t="s">
        <v>175</v>
      </c>
      <c r="E204" s="162" t="s">
        <v>181</v>
      </c>
      <c r="F204" s="24">
        <v>157.4</v>
      </c>
      <c r="H204" s="24">
        <v>147.80000000000001</v>
      </c>
      <c r="I204" s="24">
        <v>147.80000000000001</v>
      </c>
      <c r="J204" s="24">
        <v>157.4</v>
      </c>
    </row>
    <row r="205" spans="1:11" s="39" customFormat="1" x14ac:dyDescent="0.2">
      <c r="A205" s="33" t="s">
        <v>53</v>
      </c>
      <c r="B205" s="162" t="s">
        <v>8</v>
      </c>
      <c r="C205" s="162" t="s">
        <v>129</v>
      </c>
      <c r="D205" s="162" t="s">
        <v>175</v>
      </c>
      <c r="E205" s="198">
        <v>870</v>
      </c>
      <c r="F205" s="24">
        <f>169.9+100.6</f>
        <v>270.5</v>
      </c>
      <c r="H205" s="24">
        <v>370.8</v>
      </c>
      <c r="I205" s="24">
        <v>370.8</v>
      </c>
      <c r="J205" s="24">
        <f>169.9+100.6</f>
        <v>270.5</v>
      </c>
      <c r="K205" s="112"/>
    </row>
    <row r="206" spans="1:11" s="39" customFormat="1" ht="15.75" customHeight="1" x14ac:dyDescent="0.2">
      <c r="A206" s="20" t="s">
        <v>182</v>
      </c>
      <c r="B206" s="173" t="s">
        <v>8</v>
      </c>
      <c r="C206" s="173" t="s">
        <v>129</v>
      </c>
      <c r="D206" s="173" t="s">
        <v>183</v>
      </c>
      <c r="E206" s="174"/>
      <c r="F206" s="22">
        <f>F210+F213+F216+F221+F228+F231+F234+F240</f>
        <v>1566</v>
      </c>
      <c r="H206" s="22">
        <f>H210+H213+H216+H221+H228+H231+H234+H240</f>
        <v>1664</v>
      </c>
      <c r="I206" s="22">
        <f>I210+I213+I216+I221+I228+I231+I234+I240</f>
        <v>1664</v>
      </c>
      <c r="J206" s="22">
        <f>J210+J213+J216+J221+J228+J231+J234+J240</f>
        <v>0</v>
      </c>
    </row>
    <row r="207" spans="1:11" s="3" customFormat="1" ht="63" hidden="1" x14ac:dyDescent="0.2">
      <c r="A207" s="57" t="s">
        <v>184</v>
      </c>
      <c r="B207" s="137" t="s">
        <v>8</v>
      </c>
      <c r="C207" s="137" t="s">
        <v>129</v>
      </c>
      <c r="D207" s="137" t="s">
        <v>185</v>
      </c>
      <c r="E207" s="211"/>
      <c r="F207" s="37">
        <f>F208</f>
        <v>0</v>
      </c>
      <c r="G207" s="7"/>
      <c r="H207" s="37">
        <f t="shared" ref="H207:J208" si="19">H208</f>
        <v>0</v>
      </c>
      <c r="I207" s="37">
        <f t="shared" si="19"/>
        <v>0</v>
      </c>
      <c r="J207" s="37">
        <f t="shared" si="19"/>
        <v>0</v>
      </c>
    </row>
    <row r="208" spans="1:11" s="3" customFormat="1" hidden="1" x14ac:dyDescent="0.2">
      <c r="A208" s="25" t="s">
        <v>50</v>
      </c>
      <c r="B208" s="162" t="s">
        <v>8</v>
      </c>
      <c r="C208" s="162" t="s">
        <v>129</v>
      </c>
      <c r="D208" s="162" t="s">
        <v>185</v>
      </c>
      <c r="E208" s="198">
        <v>800</v>
      </c>
      <c r="F208" s="24">
        <f>F209</f>
        <v>0</v>
      </c>
      <c r="G208" s="7"/>
      <c r="H208" s="24">
        <f t="shared" si="19"/>
        <v>0</v>
      </c>
      <c r="I208" s="24">
        <f t="shared" si="19"/>
        <v>0</v>
      </c>
      <c r="J208" s="24">
        <f t="shared" si="19"/>
        <v>0</v>
      </c>
    </row>
    <row r="209" spans="1:10" s="3" customFormat="1" hidden="1" x14ac:dyDescent="0.2">
      <c r="A209" s="33" t="s">
        <v>53</v>
      </c>
      <c r="B209" s="162" t="s">
        <v>8</v>
      </c>
      <c r="C209" s="162" t="s">
        <v>129</v>
      </c>
      <c r="D209" s="162" t="s">
        <v>185</v>
      </c>
      <c r="E209" s="198">
        <v>870</v>
      </c>
      <c r="F209" s="24">
        <f>500-500</f>
        <v>0</v>
      </c>
      <c r="G209" s="7"/>
      <c r="H209" s="24">
        <f>500-500</f>
        <v>0</v>
      </c>
      <c r="I209" s="24">
        <f>500-500</f>
        <v>0</v>
      </c>
      <c r="J209" s="24">
        <f>500-500</f>
        <v>0</v>
      </c>
    </row>
    <row r="210" spans="1:10" s="3" customFormat="1" ht="47.25" x14ac:dyDescent="0.2">
      <c r="A210" s="62" t="s">
        <v>186</v>
      </c>
      <c r="B210" s="137" t="s">
        <v>8</v>
      </c>
      <c r="C210" s="137" t="s">
        <v>129</v>
      </c>
      <c r="D210" s="137" t="s">
        <v>185</v>
      </c>
      <c r="E210" s="211"/>
      <c r="F210" s="37">
        <f>F211</f>
        <v>705</v>
      </c>
      <c r="G210" s="7"/>
      <c r="H210" s="37">
        <f t="shared" ref="H210:J211" si="20">H211</f>
        <v>540</v>
      </c>
      <c r="I210" s="37">
        <f t="shared" si="20"/>
        <v>540</v>
      </c>
      <c r="J210" s="37">
        <f t="shared" si="20"/>
        <v>0</v>
      </c>
    </row>
    <row r="211" spans="1:10" s="69" customFormat="1" x14ac:dyDescent="0.2">
      <c r="A211" s="25" t="s">
        <v>50</v>
      </c>
      <c r="B211" s="162" t="s">
        <v>8</v>
      </c>
      <c r="C211" s="162" t="s">
        <v>129</v>
      </c>
      <c r="D211" s="162" t="s">
        <v>185</v>
      </c>
      <c r="E211" s="198">
        <v>800</v>
      </c>
      <c r="F211" s="24">
        <f>F212</f>
        <v>705</v>
      </c>
      <c r="H211" s="24">
        <f t="shared" si="20"/>
        <v>540</v>
      </c>
      <c r="I211" s="24">
        <f t="shared" si="20"/>
        <v>540</v>
      </c>
      <c r="J211" s="24">
        <f t="shared" si="20"/>
        <v>0</v>
      </c>
    </row>
    <row r="212" spans="1:10" s="69" customFormat="1" x14ac:dyDescent="0.2">
      <c r="A212" s="33" t="s">
        <v>53</v>
      </c>
      <c r="B212" s="162" t="s">
        <v>8</v>
      </c>
      <c r="C212" s="162" t="s">
        <v>129</v>
      </c>
      <c r="D212" s="162" t="s">
        <v>185</v>
      </c>
      <c r="E212" s="198">
        <v>870</v>
      </c>
      <c r="F212" s="115">
        <v>705</v>
      </c>
      <c r="G212" s="158"/>
      <c r="H212" s="115">
        <v>540</v>
      </c>
      <c r="I212" s="115">
        <v>540</v>
      </c>
      <c r="J212" s="115">
        <v>0</v>
      </c>
    </row>
    <row r="213" spans="1:10" s="69" customFormat="1" ht="47.25" x14ac:dyDescent="0.2">
      <c r="A213" s="62" t="s">
        <v>187</v>
      </c>
      <c r="B213" s="137" t="s">
        <v>8</v>
      </c>
      <c r="C213" s="137" t="s">
        <v>129</v>
      </c>
      <c r="D213" s="137" t="s">
        <v>188</v>
      </c>
      <c r="E213" s="211"/>
      <c r="F213" s="178">
        <f>F214</f>
        <v>135</v>
      </c>
      <c r="G213" s="158"/>
      <c r="H213" s="178">
        <f t="shared" ref="H213:J214" si="21">H214</f>
        <v>100</v>
      </c>
      <c r="I213" s="178">
        <f t="shared" si="21"/>
        <v>100</v>
      </c>
      <c r="J213" s="178">
        <f t="shared" si="21"/>
        <v>0</v>
      </c>
    </row>
    <row r="214" spans="1:10" s="69" customFormat="1" x14ac:dyDescent="0.2">
      <c r="A214" s="25" t="s">
        <v>50</v>
      </c>
      <c r="B214" s="162" t="s">
        <v>8</v>
      </c>
      <c r="C214" s="162" t="s">
        <v>129</v>
      </c>
      <c r="D214" s="162" t="s">
        <v>188</v>
      </c>
      <c r="E214" s="198">
        <v>800</v>
      </c>
      <c r="F214" s="115">
        <f>F215</f>
        <v>135</v>
      </c>
      <c r="G214" s="158"/>
      <c r="H214" s="115">
        <f t="shared" si="21"/>
        <v>100</v>
      </c>
      <c r="I214" s="115">
        <f t="shared" si="21"/>
        <v>100</v>
      </c>
      <c r="J214" s="115">
        <f t="shared" si="21"/>
        <v>0</v>
      </c>
    </row>
    <row r="215" spans="1:10" s="69" customFormat="1" x14ac:dyDescent="0.2">
      <c r="A215" s="33" t="s">
        <v>53</v>
      </c>
      <c r="B215" s="162" t="s">
        <v>8</v>
      </c>
      <c r="C215" s="162" t="s">
        <v>129</v>
      </c>
      <c r="D215" s="162" t="s">
        <v>188</v>
      </c>
      <c r="E215" s="198">
        <v>870</v>
      </c>
      <c r="F215" s="115">
        <v>135</v>
      </c>
      <c r="G215" s="158"/>
      <c r="H215" s="115">
        <v>100</v>
      </c>
      <c r="I215" s="115">
        <v>100</v>
      </c>
      <c r="J215" s="115">
        <v>0</v>
      </c>
    </row>
    <row r="216" spans="1:10" s="23" customFormat="1" ht="31.5" x14ac:dyDescent="0.2">
      <c r="A216" s="57" t="s">
        <v>189</v>
      </c>
      <c r="B216" s="137" t="s">
        <v>8</v>
      </c>
      <c r="C216" s="137" t="s">
        <v>129</v>
      </c>
      <c r="D216" s="137" t="s">
        <v>190</v>
      </c>
      <c r="E216" s="198"/>
      <c r="F216" s="178">
        <f>F217+F219</f>
        <v>100</v>
      </c>
      <c r="G216" s="117"/>
      <c r="H216" s="178">
        <f>H217+H219</f>
        <v>200</v>
      </c>
      <c r="I216" s="178">
        <f>I217+I219</f>
        <v>200</v>
      </c>
      <c r="J216" s="178">
        <f>J217+J219</f>
        <v>0</v>
      </c>
    </row>
    <row r="217" spans="1:10" s="23" customFormat="1" ht="31.5" hidden="1" x14ac:dyDescent="0.2">
      <c r="A217" s="38" t="s">
        <v>25</v>
      </c>
      <c r="B217" s="162" t="s">
        <v>8</v>
      </c>
      <c r="C217" s="162" t="s">
        <v>129</v>
      </c>
      <c r="D217" s="162" t="s">
        <v>190</v>
      </c>
      <c r="E217" s="198">
        <v>200</v>
      </c>
      <c r="F217" s="115">
        <f>F218</f>
        <v>0</v>
      </c>
      <c r="G217" s="117"/>
      <c r="H217" s="115">
        <f>H218</f>
        <v>0</v>
      </c>
      <c r="I217" s="115">
        <f>I218</f>
        <v>0</v>
      </c>
      <c r="J217" s="115">
        <f>J218</f>
        <v>0</v>
      </c>
    </row>
    <row r="218" spans="1:10" s="23" customFormat="1" ht="31.5" hidden="1" x14ac:dyDescent="0.2">
      <c r="A218" s="38" t="s">
        <v>26</v>
      </c>
      <c r="B218" s="162" t="s">
        <v>8</v>
      </c>
      <c r="C218" s="162" t="s">
        <v>129</v>
      </c>
      <c r="D218" s="162" t="s">
        <v>190</v>
      </c>
      <c r="E218" s="198">
        <v>240</v>
      </c>
      <c r="F218" s="115"/>
      <c r="G218" s="117"/>
      <c r="H218" s="115"/>
      <c r="I218" s="115"/>
      <c r="J218" s="115"/>
    </row>
    <row r="219" spans="1:10" s="69" customFormat="1" x14ac:dyDescent="0.2">
      <c r="A219" s="25" t="s">
        <v>50</v>
      </c>
      <c r="B219" s="162" t="s">
        <v>8</v>
      </c>
      <c r="C219" s="162" t="s">
        <v>129</v>
      </c>
      <c r="D219" s="162" t="s">
        <v>190</v>
      </c>
      <c r="E219" s="198">
        <v>800</v>
      </c>
      <c r="F219" s="115">
        <f>F220</f>
        <v>100</v>
      </c>
      <c r="G219" s="158"/>
      <c r="H219" s="115">
        <f>H220</f>
        <v>200</v>
      </c>
      <c r="I219" s="115">
        <f>I220</f>
        <v>200</v>
      </c>
      <c r="J219" s="115">
        <f>J220</f>
        <v>0</v>
      </c>
    </row>
    <row r="220" spans="1:10" s="69" customFormat="1" x14ac:dyDescent="0.2">
      <c r="A220" s="33" t="s">
        <v>53</v>
      </c>
      <c r="B220" s="162" t="s">
        <v>8</v>
      </c>
      <c r="C220" s="162" t="s">
        <v>129</v>
      </c>
      <c r="D220" s="162" t="s">
        <v>190</v>
      </c>
      <c r="E220" s="198">
        <v>870</v>
      </c>
      <c r="F220" s="115">
        <v>100</v>
      </c>
      <c r="G220" s="158"/>
      <c r="H220" s="115">
        <v>200</v>
      </c>
      <c r="I220" s="115">
        <v>200</v>
      </c>
      <c r="J220" s="115">
        <v>0</v>
      </c>
    </row>
    <row r="221" spans="1:10" s="23" customFormat="1" ht="31.5" hidden="1" x14ac:dyDescent="0.2">
      <c r="A221" s="57" t="s">
        <v>191</v>
      </c>
      <c r="B221" s="137" t="s">
        <v>8</v>
      </c>
      <c r="C221" s="137" t="s">
        <v>129</v>
      </c>
      <c r="D221" s="137" t="s">
        <v>192</v>
      </c>
      <c r="E221" s="198"/>
      <c r="F221" s="178">
        <f>F222+F224+F226</f>
        <v>0</v>
      </c>
      <c r="G221" s="117"/>
      <c r="H221" s="178">
        <f>H222+H224+H226</f>
        <v>300</v>
      </c>
      <c r="I221" s="178">
        <f>I222+I224+I226</f>
        <v>300</v>
      </c>
      <c r="J221" s="178">
        <f>J222+J224+J226</f>
        <v>0</v>
      </c>
    </row>
    <row r="222" spans="1:10" s="23" customFormat="1" ht="31.5" hidden="1" x14ac:dyDescent="0.2">
      <c r="A222" s="38" t="s">
        <v>25</v>
      </c>
      <c r="B222" s="162" t="s">
        <v>8</v>
      </c>
      <c r="C222" s="162" t="s">
        <v>129</v>
      </c>
      <c r="D222" s="162" t="s">
        <v>192</v>
      </c>
      <c r="E222" s="198">
        <v>200</v>
      </c>
      <c r="F222" s="115">
        <f>F223</f>
        <v>0</v>
      </c>
      <c r="G222" s="117"/>
      <c r="H222" s="115">
        <f>H223</f>
        <v>0</v>
      </c>
      <c r="I222" s="115">
        <f>I223</f>
        <v>0</v>
      </c>
      <c r="J222" s="115">
        <f>J223</f>
        <v>0</v>
      </c>
    </row>
    <row r="223" spans="1:10" s="23" customFormat="1" ht="31.5" hidden="1" x14ac:dyDescent="0.2">
      <c r="A223" s="38" t="s">
        <v>26</v>
      </c>
      <c r="B223" s="162" t="s">
        <v>8</v>
      </c>
      <c r="C223" s="162" t="s">
        <v>129</v>
      </c>
      <c r="D223" s="162" t="s">
        <v>192</v>
      </c>
      <c r="E223" s="198">
        <v>240</v>
      </c>
      <c r="F223" s="115"/>
      <c r="G223" s="117"/>
      <c r="H223" s="115"/>
      <c r="I223" s="115"/>
      <c r="J223" s="115"/>
    </row>
    <row r="224" spans="1:10" s="23" customFormat="1" hidden="1" x14ac:dyDescent="0.2">
      <c r="A224" s="25" t="s">
        <v>27</v>
      </c>
      <c r="B224" s="162" t="s">
        <v>8</v>
      </c>
      <c r="C224" s="162" t="s">
        <v>129</v>
      </c>
      <c r="D224" s="162" t="s">
        <v>192</v>
      </c>
      <c r="E224" s="198">
        <v>300</v>
      </c>
      <c r="F224" s="115">
        <f>F225</f>
        <v>0</v>
      </c>
      <c r="G224" s="117"/>
      <c r="H224" s="115">
        <f>H225</f>
        <v>300</v>
      </c>
      <c r="I224" s="115">
        <f>I225</f>
        <v>300</v>
      </c>
      <c r="J224" s="115">
        <f>J225</f>
        <v>0</v>
      </c>
    </row>
    <row r="225" spans="1:10" s="23" customFormat="1" hidden="1" x14ac:dyDescent="0.2">
      <c r="A225" s="25" t="s">
        <v>29</v>
      </c>
      <c r="B225" s="162" t="s">
        <v>8</v>
      </c>
      <c r="C225" s="162" t="s">
        <v>129</v>
      </c>
      <c r="D225" s="162" t="s">
        <v>192</v>
      </c>
      <c r="E225" s="198">
        <v>360</v>
      </c>
      <c r="F225" s="115">
        <v>0</v>
      </c>
      <c r="G225" s="117"/>
      <c r="H225" s="115">
        <v>300</v>
      </c>
      <c r="I225" s="115">
        <v>300</v>
      </c>
      <c r="J225" s="115">
        <v>0</v>
      </c>
    </row>
    <row r="226" spans="1:10" s="69" customFormat="1" hidden="1" x14ac:dyDescent="0.2">
      <c r="A226" s="25" t="s">
        <v>50</v>
      </c>
      <c r="B226" s="162" t="s">
        <v>8</v>
      </c>
      <c r="C226" s="162" t="s">
        <v>129</v>
      </c>
      <c r="D226" s="162" t="s">
        <v>192</v>
      </c>
      <c r="E226" s="198">
        <v>800</v>
      </c>
      <c r="F226" s="115">
        <f>F227</f>
        <v>0</v>
      </c>
      <c r="G226" s="158"/>
      <c r="H226" s="115">
        <f>H227</f>
        <v>0</v>
      </c>
      <c r="I226" s="115">
        <f>I227</f>
        <v>0</v>
      </c>
      <c r="J226" s="115">
        <f>J227</f>
        <v>0</v>
      </c>
    </row>
    <row r="227" spans="1:10" s="69" customFormat="1" hidden="1" x14ac:dyDescent="0.2">
      <c r="A227" s="33" t="s">
        <v>53</v>
      </c>
      <c r="B227" s="162" t="s">
        <v>8</v>
      </c>
      <c r="C227" s="162" t="s">
        <v>129</v>
      </c>
      <c r="D227" s="162" t="s">
        <v>192</v>
      </c>
      <c r="E227" s="198">
        <v>870</v>
      </c>
      <c r="F227" s="115">
        <f>625-625</f>
        <v>0</v>
      </c>
      <c r="G227" s="158"/>
      <c r="H227" s="115">
        <f>625-625</f>
        <v>0</v>
      </c>
      <c r="I227" s="115">
        <f>625-625</f>
        <v>0</v>
      </c>
      <c r="J227" s="115">
        <f>625-625</f>
        <v>0</v>
      </c>
    </row>
    <row r="228" spans="1:10" s="69" customFormat="1" ht="47.25" x14ac:dyDescent="0.2">
      <c r="A228" s="57" t="s">
        <v>193</v>
      </c>
      <c r="B228" s="137" t="s">
        <v>8</v>
      </c>
      <c r="C228" s="137" t="s">
        <v>129</v>
      </c>
      <c r="D228" s="137" t="s">
        <v>194</v>
      </c>
      <c r="E228" s="211"/>
      <c r="F228" s="178">
        <f>F229</f>
        <v>440</v>
      </c>
      <c r="G228" s="158"/>
      <c r="H228" s="178">
        <f t="shared" ref="H228:J229" si="22">H229</f>
        <v>370</v>
      </c>
      <c r="I228" s="178">
        <f t="shared" si="22"/>
        <v>370</v>
      </c>
      <c r="J228" s="178">
        <f t="shared" si="22"/>
        <v>0</v>
      </c>
    </row>
    <row r="229" spans="1:10" s="69" customFormat="1" x14ac:dyDescent="0.2">
      <c r="A229" s="25" t="s">
        <v>50</v>
      </c>
      <c r="B229" s="162" t="s">
        <v>8</v>
      </c>
      <c r="C229" s="162" t="s">
        <v>129</v>
      </c>
      <c r="D229" s="162" t="s">
        <v>194</v>
      </c>
      <c r="E229" s="198">
        <v>800</v>
      </c>
      <c r="F229" s="115">
        <f>F230</f>
        <v>440</v>
      </c>
      <c r="G229" s="158"/>
      <c r="H229" s="115">
        <f t="shared" si="22"/>
        <v>370</v>
      </c>
      <c r="I229" s="115">
        <f t="shared" si="22"/>
        <v>370</v>
      </c>
      <c r="J229" s="115">
        <f t="shared" si="22"/>
        <v>0</v>
      </c>
    </row>
    <row r="230" spans="1:10" s="69" customFormat="1" x14ac:dyDescent="0.2">
      <c r="A230" s="33" t="s">
        <v>53</v>
      </c>
      <c r="B230" s="162" t="s">
        <v>8</v>
      </c>
      <c r="C230" s="162" t="s">
        <v>129</v>
      </c>
      <c r="D230" s="162" t="s">
        <v>194</v>
      </c>
      <c r="E230" s="198">
        <v>870</v>
      </c>
      <c r="F230" s="115">
        <v>440</v>
      </c>
      <c r="G230" s="158"/>
      <c r="H230" s="115">
        <v>370</v>
      </c>
      <c r="I230" s="115">
        <v>370</v>
      </c>
      <c r="J230" s="115">
        <v>0</v>
      </c>
    </row>
    <row r="231" spans="1:10" s="69" customFormat="1" ht="47.25" x14ac:dyDescent="0.2">
      <c r="A231" s="57" t="s">
        <v>195</v>
      </c>
      <c r="B231" s="137" t="s">
        <v>8</v>
      </c>
      <c r="C231" s="137" t="s">
        <v>129</v>
      </c>
      <c r="D231" s="137" t="s">
        <v>196</v>
      </c>
      <c r="E231" s="211"/>
      <c r="F231" s="178">
        <f>F232</f>
        <v>96</v>
      </c>
      <c r="G231" s="158"/>
      <c r="H231" s="178">
        <f t="shared" ref="H231:J232" si="23">H232</f>
        <v>61</v>
      </c>
      <c r="I231" s="178">
        <f t="shared" si="23"/>
        <v>61</v>
      </c>
      <c r="J231" s="178">
        <f t="shared" si="23"/>
        <v>0</v>
      </c>
    </row>
    <row r="232" spans="1:10" s="69" customFormat="1" x14ac:dyDescent="0.2">
      <c r="A232" s="25" t="s">
        <v>50</v>
      </c>
      <c r="B232" s="162" t="s">
        <v>8</v>
      </c>
      <c r="C232" s="162" t="s">
        <v>129</v>
      </c>
      <c r="D232" s="162" t="s">
        <v>196</v>
      </c>
      <c r="E232" s="198">
        <v>800</v>
      </c>
      <c r="F232" s="115">
        <f>F233</f>
        <v>96</v>
      </c>
      <c r="G232" s="158"/>
      <c r="H232" s="115">
        <f t="shared" si="23"/>
        <v>61</v>
      </c>
      <c r="I232" s="115">
        <f t="shared" si="23"/>
        <v>61</v>
      </c>
      <c r="J232" s="115">
        <f t="shared" si="23"/>
        <v>0</v>
      </c>
    </row>
    <row r="233" spans="1:10" s="69" customFormat="1" x14ac:dyDescent="0.2">
      <c r="A233" s="33" t="s">
        <v>53</v>
      </c>
      <c r="B233" s="162" t="s">
        <v>8</v>
      </c>
      <c r="C233" s="162" t="s">
        <v>129</v>
      </c>
      <c r="D233" s="162" t="s">
        <v>196</v>
      </c>
      <c r="E233" s="198">
        <v>870</v>
      </c>
      <c r="F233" s="115">
        <v>96</v>
      </c>
      <c r="G233" s="158"/>
      <c r="H233" s="115">
        <v>61</v>
      </c>
      <c r="I233" s="115">
        <v>61</v>
      </c>
      <c r="J233" s="115">
        <v>0</v>
      </c>
    </row>
    <row r="234" spans="1:10" s="69" customFormat="1" ht="31.5" x14ac:dyDescent="0.2">
      <c r="A234" s="57" t="s">
        <v>333</v>
      </c>
      <c r="B234" s="137" t="s">
        <v>8</v>
      </c>
      <c r="C234" s="137" t="s">
        <v>129</v>
      </c>
      <c r="D234" s="137" t="s">
        <v>334</v>
      </c>
      <c r="E234" s="211"/>
      <c r="F234" s="178">
        <f>F235+F237</f>
        <v>65</v>
      </c>
      <c r="G234" s="158"/>
      <c r="H234" s="178">
        <f>H235+H237</f>
        <v>58</v>
      </c>
      <c r="I234" s="178">
        <f>I235+I237</f>
        <v>58</v>
      </c>
      <c r="J234" s="178">
        <f>J235+J237</f>
        <v>0</v>
      </c>
    </row>
    <row r="235" spans="1:10" s="69" customFormat="1" x14ac:dyDescent="0.2">
      <c r="A235" s="25" t="s">
        <v>50</v>
      </c>
      <c r="B235" s="162" t="s">
        <v>8</v>
      </c>
      <c r="C235" s="162" t="s">
        <v>129</v>
      </c>
      <c r="D235" s="162" t="s">
        <v>334</v>
      </c>
      <c r="E235" s="198">
        <v>800</v>
      </c>
      <c r="F235" s="115">
        <f>F236</f>
        <v>65</v>
      </c>
      <c r="G235" s="158"/>
      <c r="H235" s="115">
        <f>H236</f>
        <v>58</v>
      </c>
      <c r="I235" s="115">
        <f>I236</f>
        <v>58</v>
      </c>
      <c r="J235" s="115">
        <f>J236</f>
        <v>0</v>
      </c>
    </row>
    <row r="236" spans="1:10" s="69" customFormat="1" x14ac:dyDescent="0.2">
      <c r="A236" s="33" t="s">
        <v>53</v>
      </c>
      <c r="B236" s="162" t="s">
        <v>8</v>
      </c>
      <c r="C236" s="162" t="s">
        <v>129</v>
      </c>
      <c r="D236" s="162" t="s">
        <v>334</v>
      </c>
      <c r="E236" s="198">
        <v>870</v>
      </c>
      <c r="F236" s="115">
        <v>65</v>
      </c>
      <c r="G236" s="158"/>
      <c r="H236" s="115">
        <v>58</v>
      </c>
      <c r="I236" s="115">
        <v>58</v>
      </c>
      <c r="J236" s="115">
        <v>0</v>
      </c>
    </row>
    <row r="237" spans="1:10" s="23" customFormat="1" ht="63" hidden="1" x14ac:dyDescent="0.2">
      <c r="A237" s="25" t="s">
        <v>197</v>
      </c>
      <c r="B237" s="162" t="s">
        <v>8</v>
      </c>
      <c r="C237" s="162" t="s">
        <v>129</v>
      </c>
      <c r="D237" s="162" t="s">
        <v>198</v>
      </c>
      <c r="E237" s="198"/>
      <c r="F237" s="115">
        <f>F238</f>
        <v>0</v>
      </c>
      <c r="G237" s="117"/>
      <c r="H237" s="115">
        <f t="shared" ref="H237:J238" si="24">H238</f>
        <v>0</v>
      </c>
      <c r="I237" s="115">
        <f t="shared" si="24"/>
        <v>0</v>
      </c>
      <c r="J237" s="115">
        <f t="shared" si="24"/>
        <v>0</v>
      </c>
    </row>
    <row r="238" spans="1:10" s="23" customFormat="1" hidden="1" x14ac:dyDescent="0.2">
      <c r="A238" s="38" t="s">
        <v>50</v>
      </c>
      <c r="B238" s="162" t="s">
        <v>8</v>
      </c>
      <c r="C238" s="162" t="s">
        <v>129</v>
      </c>
      <c r="D238" s="162" t="s">
        <v>198</v>
      </c>
      <c r="E238" s="198">
        <v>800</v>
      </c>
      <c r="F238" s="115">
        <f>F239</f>
        <v>0</v>
      </c>
      <c r="G238" s="117"/>
      <c r="H238" s="115">
        <f t="shared" si="24"/>
        <v>0</v>
      </c>
      <c r="I238" s="115">
        <f t="shared" si="24"/>
        <v>0</v>
      </c>
      <c r="J238" s="115">
        <f t="shared" si="24"/>
        <v>0</v>
      </c>
    </row>
    <row r="239" spans="1:10" s="23" customFormat="1" hidden="1" x14ac:dyDescent="0.2">
      <c r="A239" s="38" t="s">
        <v>53</v>
      </c>
      <c r="B239" s="162" t="s">
        <v>8</v>
      </c>
      <c r="C239" s="162" t="s">
        <v>129</v>
      </c>
      <c r="D239" s="162" t="s">
        <v>198</v>
      </c>
      <c r="E239" s="198">
        <v>870</v>
      </c>
      <c r="F239" s="115">
        <f>4.7-4.7</f>
        <v>0</v>
      </c>
      <c r="G239" s="117"/>
      <c r="H239" s="115">
        <f>4.7-4.7</f>
        <v>0</v>
      </c>
      <c r="I239" s="115">
        <f>4.7-4.7</f>
        <v>0</v>
      </c>
      <c r="J239" s="115">
        <f>4.7-4.7</f>
        <v>0</v>
      </c>
    </row>
    <row r="240" spans="1:10" s="39" customFormat="1" ht="63" x14ac:dyDescent="0.2">
      <c r="A240" s="161" t="s">
        <v>199</v>
      </c>
      <c r="B240" s="137" t="s">
        <v>8</v>
      </c>
      <c r="C240" s="137" t="s">
        <v>129</v>
      </c>
      <c r="D240" s="137" t="s">
        <v>200</v>
      </c>
      <c r="E240" s="211"/>
      <c r="F240" s="178">
        <f>F241</f>
        <v>25</v>
      </c>
      <c r="G240" s="112"/>
      <c r="H240" s="178">
        <f t="shared" ref="H240:J241" si="25">H241</f>
        <v>35</v>
      </c>
      <c r="I240" s="178">
        <f t="shared" si="25"/>
        <v>35</v>
      </c>
      <c r="J240" s="178">
        <f t="shared" si="25"/>
        <v>0</v>
      </c>
    </row>
    <row r="241" spans="1:10" s="23" customFormat="1" x14ac:dyDescent="0.2">
      <c r="A241" s="38" t="s">
        <v>50</v>
      </c>
      <c r="B241" s="162" t="s">
        <v>8</v>
      </c>
      <c r="C241" s="162" t="s">
        <v>129</v>
      </c>
      <c r="D241" s="162" t="s">
        <v>200</v>
      </c>
      <c r="E241" s="198">
        <v>800</v>
      </c>
      <c r="F241" s="115">
        <f>F242</f>
        <v>25</v>
      </c>
      <c r="G241" s="117"/>
      <c r="H241" s="115">
        <f t="shared" si="25"/>
        <v>35</v>
      </c>
      <c r="I241" s="115">
        <f t="shared" si="25"/>
        <v>35</v>
      </c>
      <c r="J241" s="115">
        <f t="shared" si="25"/>
        <v>0</v>
      </c>
    </row>
    <row r="242" spans="1:10" s="23" customFormat="1" x14ac:dyDescent="0.2">
      <c r="A242" s="38" t="s">
        <v>53</v>
      </c>
      <c r="B242" s="162" t="s">
        <v>8</v>
      </c>
      <c r="C242" s="162" t="s">
        <v>129</v>
      </c>
      <c r="D242" s="162" t="s">
        <v>200</v>
      </c>
      <c r="E242" s="198">
        <v>870</v>
      </c>
      <c r="F242" s="115">
        <v>25</v>
      </c>
      <c r="G242" s="117"/>
      <c r="H242" s="115">
        <v>35</v>
      </c>
      <c r="I242" s="115">
        <v>35</v>
      </c>
      <c r="J242" s="115">
        <v>0</v>
      </c>
    </row>
    <row r="243" spans="1:10" s="23" customFormat="1" x14ac:dyDescent="0.2">
      <c r="A243" s="20" t="s">
        <v>201</v>
      </c>
      <c r="B243" s="173" t="s">
        <v>8</v>
      </c>
      <c r="C243" s="173" t="s">
        <v>202</v>
      </c>
      <c r="D243" s="173"/>
      <c r="E243" s="174"/>
      <c r="F243" s="111">
        <f>F244</f>
        <v>40</v>
      </c>
      <c r="G243" s="117"/>
      <c r="H243" s="111">
        <f>H244</f>
        <v>39</v>
      </c>
      <c r="I243" s="111">
        <f>I244</f>
        <v>39</v>
      </c>
      <c r="J243" s="111">
        <f>J244</f>
        <v>40</v>
      </c>
    </row>
    <row r="244" spans="1:10" s="3" customFormat="1" x14ac:dyDescent="0.2">
      <c r="A244" s="28" t="s">
        <v>203</v>
      </c>
      <c r="B244" s="199" t="s">
        <v>8</v>
      </c>
      <c r="C244" s="199" t="s">
        <v>204</v>
      </c>
      <c r="D244" s="199"/>
      <c r="E244" s="200"/>
      <c r="F244" s="212">
        <f>F245+F250</f>
        <v>40</v>
      </c>
      <c r="G244" s="205"/>
      <c r="H244" s="212">
        <f>H245+H250</f>
        <v>39</v>
      </c>
      <c r="I244" s="212">
        <f>I245+I250</f>
        <v>39</v>
      </c>
      <c r="J244" s="212">
        <f>J245+J250</f>
        <v>40</v>
      </c>
    </row>
    <row r="245" spans="1:10" s="3" customFormat="1" hidden="1" x14ac:dyDescent="0.2">
      <c r="A245" s="28" t="s">
        <v>30</v>
      </c>
      <c r="B245" s="199" t="s">
        <v>8</v>
      </c>
      <c r="C245" s="199" t="s">
        <v>204</v>
      </c>
      <c r="D245" s="199" t="s">
        <v>31</v>
      </c>
      <c r="E245" s="200" t="s">
        <v>4</v>
      </c>
      <c r="F245" s="212">
        <f>F246</f>
        <v>0</v>
      </c>
      <c r="G245" s="205"/>
      <c r="H245" s="212">
        <f t="shared" ref="H245:I248" si="26">H246</f>
        <v>0</v>
      </c>
      <c r="I245" s="212">
        <f t="shared" si="26"/>
        <v>0</v>
      </c>
      <c r="J245" s="212">
        <f>J246</f>
        <v>0</v>
      </c>
    </row>
    <row r="246" spans="1:10" s="3" customFormat="1" hidden="1" x14ac:dyDescent="0.2">
      <c r="A246" s="25" t="s">
        <v>32</v>
      </c>
      <c r="B246" s="26" t="s">
        <v>8</v>
      </c>
      <c r="C246" s="26" t="s">
        <v>204</v>
      </c>
      <c r="D246" s="26" t="s">
        <v>33</v>
      </c>
      <c r="E246" s="174"/>
      <c r="F246" s="111">
        <f>F247</f>
        <v>0</v>
      </c>
      <c r="G246" s="205"/>
      <c r="H246" s="111">
        <f t="shared" si="26"/>
        <v>0</v>
      </c>
      <c r="I246" s="111">
        <f t="shared" si="26"/>
        <v>0</v>
      </c>
      <c r="J246" s="111">
        <f>J247</f>
        <v>0</v>
      </c>
    </row>
    <row r="247" spans="1:10" s="3" customFormat="1" ht="31.5" hidden="1" x14ac:dyDescent="0.2">
      <c r="A247" s="66" t="s">
        <v>151</v>
      </c>
      <c r="B247" s="26" t="s">
        <v>8</v>
      </c>
      <c r="C247" s="26" t="s">
        <v>204</v>
      </c>
      <c r="D247" s="26" t="s">
        <v>34</v>
      </c>
      <c r="E247" s="26" t="s">
        <v>4</v>
      </c>
      <c r="F247" s="155">
        <f>F248</f>
        <v>0</v>
      </c>
      <c r="G247" s="205"/>
      <c r="H247" s="155">
        <f t="shared" si="26"/>
        <v>0</v>
      </c>
      <c r="I247" s="155">
        <f t="shared" si="26"/>
        <v>0</v>
      </c>
      <c r="J247" s="155">
        <f>J248</f>
        <v>0</v>
      </c>
    </row>
    <row r="248" spans="1:10" s="3" customFormat="1" ht="31.5" hidden="1" x14ac:dyDescent="0.2">
      <c r="A248" s="38" t="s">
        <v>25</v>
      </c>
      <c r="B248" s="26" t="s">
        <v>8</v>
      </c>
      <c r="C248" s="26" t="s">
        <v>204</v>
      </c>
      <c r="D248" s="26" t="s">
        <v>34</v>
      </c>
      <c r="E248" s="26" t="s">
        <v>35</v>
      </c>
      <c r="F248" s="155">
        <f>F249</f>
        <v>0</v>
      </c>
      <c r="G248" s="205"/>
      <c r="H248" s="155">
        <f t="shared" si="26"/>
        <v>0</v>
      </c>
      <c r="I248" s="155">
        <f t="shared" si="26"/>
        <v>0</v>
      </c>
      <c r="J248" s="155">
        <f>J249</f>
        <v>0</v>
      </c>
    </row>
    <row r="249" spans="1:10" s="3" customFormat="1" ht="31.5" hidden="1" x14ac:dyDescent="0.2">
      <c r="A249" s="38" t="s">
        <v>26</v>
      </c>
      <c r="B249" s="26" t="s">
        <v>8</v>
      </c>
      <c r="C249" s="26" t="s">
        <v>204</v>
      </c>
      <c r="D249" s="26" t="s">
        <v>34</v>
      </c>
      <c r="E249" s="26" t="s">
        <v>36</v>
      </c>
      <c r="F249" s="155"/>
      <c r="G249" s="205"/>
      <c r="H249" s="155"/>
      <c r="I249" s="155"/>
      <c r="J249" s="155"/>
    </row>
    <row r="250" spans="1:10" s="3" customFormat="1" ht="33.75" customHeight="1" x14ac:dyDescent="0.2">
      <c r="A250" s="20" t="s">
        <v>205</v>
      </c>
      <c r="B250" s="173" t="s">
        <v>8</v>
      </c>
      <c r="C250" s="173" t="s">
        <v>204</v>
      </c>
      <c r="D250" s="173" t="s">
        <v>206</v>
      </c>
      <c r="E250" s="174"/>
      <c r="F250" s="111">
        <f>F251</f>
        <v>40</v>
      </c>
      <c r="G250" s="205"/>
      <c r="H250" s="111">
        <f t="shared" ref="H250:I252" si="27">H251</f>
        <v>39</v>
      </c>
      <c r="I250" s="111">
        <f t="shared" si="27"/>
        <v>39</v>
      </c>
      <c r="J250" s="111">
        <f>J251</f>
        <v>40</v>
      </c>
    </row>
    <row r="251" spans="1:10" s="3" customFormat="1" ht="33.75" customHeight="1" x14ac:dyDescent="0.2">
      <c r="A251" s="25" t="s">
        <v>207</v>
      </c>
      <c r="B251" s="162" t="s">
        <v>8</v>
      </c>
      <c r="C251" s="162" t="s">
        <v>204</v>
      </c>
      <c r="D251" s="162" t="s">
        <v>208</v>
      </c>
      <c r="E251" s="198"/>
      <c r="F251" s="115">
        <f>F252</f>
        <v>40</v>
      </c>
      <c r="G251" s="205"/>
      <c r="H251" s="115">
        <f t="shared" si="27"/>
        <v>39</v>
      </c>
      <c r="I251" s="115">
        <f t="shared" si="27"/>
        <v>39</v>
      </c>
      <c r="J251" s="115">
        <f>J252</f>
        <v>40</v>
      </c>
    </row>
    <row r="252" spans="1:10" s="39" customFormat="1" ht="31.5" x14ac:dyDescent="0.2">
      <c r="A252" s="38" t="s">
        <v>25</v>
      </c>
      <c r="B252" s="162" t="s">
        <v>8</v>
      </c>
      <c r="C252" s="162" t="s">
        <v>204</v>
      </c>
      <c r="D252" s="162" t="s">
        <v>208</v>
      </c>
      <c r="E252" s="198">
        <v>200</v>
      </c>
      <c r="F252" s="115">
        <f>F253</f>
        <v>40</v>
      </c>
      <c r="G252" s="112"/>
      <c r="H252" s="115">
        <f t="shared" si="27"/>
        <v>39</v>
      </c>
      <c r="I252" s="115">
        <f t="shared" si="27"/>
        <v>39</v>
      </c>
      <c r="J252" s="115">
        <f>J253</f>
        <v>40</v>
      </c>
    </row>
    <row r="253" spans="1:10" s="3" customFormat="1" ht="33.75" customHeight="1" x14ac:dyDescent="0.2">
      <c r="A253" s="38" t="s">
        <v>26</v>
      </c>
      <c r="B253" s="162" t="s">
        <v>8</v>
      </c>
      <c r="C253" s="162" t="s">
        <v>204</v>
      </c>
      <c r="D253" s="162" t="s">
        <v>208</v>
      </c>
      <c r="E253" s="198">
        <v>240</v>
      </c>
      <c r="F253" s="115">
        <v>40</v>
      </c>
      <c r="G253" s="205"/>
      <c r="H253" s="115">
        <v>39</v>
      </c>
      <c r="I253" s="115">
        <v>39</v>
      </c>
      <c r="J253" s="115">
        <v>40</v>
      </c>
    </row>
    <row r="254" spans="1:10" s="39" customFormat="1" ht="33.75" hidden="1" customHeight="1" x14ac:dyDescent="0.2">
      <c r="A254" s="12" t="s">
        <v>209</v>
      </c>
      <c r="B254" s="173" t="s">
        <v>8</v>
      </c>
      <c r="C254" s="173" t="s">
        <v>210</v>
      </c>
      <c r="D254" s="173"/>
      <c r="E254" s="174"/>
      <c r="F254" s="111">
        <f>F255</f>
        <v>0</v>
      </c>
      <c r="G254" s="112"/>
      <c r="H254" s="111">
        <f t="shared" ref="H254:I256" si="28">H255</f>
        <v>0</v>
      </c>
      <c r="I254" s="111">
        <f t="shared" si="28"/>
        <v>0</v>
      </c>
      <c r="J254" s="111">
        <f>J255</f>
        <v>0</v>
      </c>
    </row>
    <row r="255" spans="1:10" s="39" customFormat="1" ht="47.25" hidden="1" x14ac:dyDescent="0.2">
      <c r="A255" s="81" t="s">
        <v>211</v>
      </c>
      <c r="B255" s="199" t="s">
        <v>8</v>
      </c>
      <c r="C255" s="199" t="s">
        <v>212</v>
      </c>
      <c r="D255" s="199"/>
      <c r="E255" s="200"/>
      <c r="F255" s="212">
        <f>F256</f>
        <v>0</v>
      </c>
      <c r="G255" s="112"/>
      <c r="H255" s="212">
        <f t="shared" si="28"/>
        <v>0</v>
      </c>
      <c r="I255" s="212">
        <f t="shared" si="28"/>
        <v>0</v>
      </c>
      <c r="J255" s="212">
        <f>J256</f>
        <v>0</v>
      </c>
    </row>
    <row r="256" spans="1:10" s="39" customFormat="1" ht="47.25" hidden="1" x14ac:dyDescent="0.2">
      <c r="A256" s="81" t="s">
        <v>213</v>
      </c>
      <c r="B256" s="162" t="s">
        <v>8</v>
      </c>
      <c r="C256" s="162" t="s">
        <v>212</v>
      </c>
      <c r="D256" s="162" t="s">
        <v>214</v>
      </c>
      <c r="E256" s="200"/>
      <c r="F256" s="212">
        <f>F257</f>
        <v>0</v>
      </c>
      <c r="G256" s="112"/>
      <c r="H256" s="212">
        <f t="shared" si="28"/>
        <v>0</v>
      </c>
      <c r="I256" s="212">
        <f t="shared" si="28"/>
        <v>0</v>
      </c>
      <c r="J256" s="212">
        <f>J257</f>
        <v>0</v>
      </c>
    </row>
    <row r="257" spans="1:11" s="39" customFormat="1" ht="31.5" hidden="1" customHeight="1" x14ac:dyDescent="0.2">
      <c r="A257" s="25" t="s">
        <v>215</v>
      </c>
      <c r="B257" s="162" t="s">
        <v>8</v>
      </c>
      <c r="C257" s="162" t="s">
        <v>212</v>
      </c>
      <c r="D257" s="162" t="s">
        <v>216</v>
      </c>
      <c r="E257" s="200"/>
      <c r="F257" s="115">
        <f>F258+F260</f>
        <v>0</v>
      </c>
      <c r="G257" s="112"/>
      <c r="H257" s="115">
        <f>H258+H260</f>
        <v>0</v>
      </c>
      <c r="I257" s="115">
        <f>I258+I260</f>
        <v>0</v>
      </c>
      <c r="J257" s="115">
        <f>J258+J260</f>
        <v>0</v>
      </c>
    </row>
    <row r="258" spans="1:11" s="23" customFormat="1" ht="31.5" hidden="1" customHeight="1" x14ac:dyDescent="0.2">
      <c r="A258" s="38" t="s">
        <v>25</v>
      </c>
      <c r="B258" s="26" t="s">
        <v>8</v>
      </c>
      <c r="C258" s="26" t="s">
        <v>212</v>
      </c>
      <c r="D258" s="162" t="s">
        <v>216</v>
      </c>
      <c r="E258" s="27">
        <v>200</v>
      </c>
      <c r="F258" s="213">
        <f>F259</f>
        <v>0</v>
      </c>
      <c r="G258" s="117"/>
      <c r="H258" s="213">
        <f>H259</f>
        <v>0</v>
      </c>
      <c r="I258" s="213">
        <f>I259</f>
        <v>0</v>
      </c>
      <c r="J258" s="213">
        <f>J259</f>
        <v>0</v>
      </c>
    </row>
    <row r="259" spans="1:11" s="39" customFormat="1" ht="31.5" hidden="1" x14ac:dyDescent="0.2">
      <c r="A259" s="38" t="s">
        <v>26</v>
      </c>
      <c r="B259" s="162" t="s">
        <v>8</v>
      </c>
      <c r="C259" s="162" t="s">
        <v>212</v>
      </c>
      <c r="D259" s="162" t="s">
        <v>216</v>
      </c>
      <c r="E259" s="198">
        <v>240</v>
      </c>
      <c r="F259" s="115"/>
      <c r="G259" s="112"/>
      <c r="H259" s="115"/>
      <c r="I259" s="115"/>
      <c r="J259" s="115"/>
    </row>
    <row r="260" spans="1:11" s="39" customFormat="1" hidden="1" x14ac:dyDescent="0.2">
      <c r="A260" s="38" t="s">
        <v>50</v>
      </c>
      <c r="B260" s="162" t="s">
        <v>8</v>
      </c>
      <c r="C260" s="162" t="s">
        <v>212</v>
      </c>
      <c r="D260" s="162" t="s">
        <v>217</v>
      </c>
      <c r="E260" s="198">
        <v>800</v>
      </c>
      <c r="F260" s="115">
        <f>F261</f>
        <v>0</v>
      </c>
      <c r="G260" s="112"/>
      <c r="H260" s="115">
        <f>H261</f>
        <v>0</v>
      </c>
      <c r="I260" s="115">
        <f>I261</f>
        <v>0</v>
      </c>
      <c r="J260" s="115">
        <f>J261</f>
        <v>0</v>
      </c>
    </row>
    <row r="261" spans="1:11" s="39" customFormat="1" ht="47.25" hidden="1" x14ac:dyDescent="0.2">
      <c r="A261" s="38" t="s">
        <v>218</v>
      </c>
      <c r="B261" s="162" t="s">
        <v>8</v>
      </c>
      <c r="C261" s="162" t="s">
        <v>212</v>
      </c>
      <c r="D261" s="162" t="s">
        <v>217</v>
      </c>
      <c r="E261" s="198">
        <v>810</v>
      </c>
      <c r="F261" s="115"/>
      <c r="G261" s="112"/>
      <c r="H261" s="115"/>
      <c r="I261" s="115"/>
      <c r="J261" s="115"/>
    </row>
    <row r="262" spans="1:11" s="39" customFormat="1" x14ac:dyDescent="0.2">
      <c r="A262" s="20" t="s">
        <v>219</v>
      </c>
      <c r="B262" s="173" t="s">
        <v>8</v>
      </c>
      <c r="C262" s="173" t="s">
        <v>220</v>
      </c>
      <c r="D262" s="173"/>
      <c r="E262" s="174"/>
      <c r="F262" s="111">
        <f>F263+F272+F310+F320+F353</f>
        <v>20199.2</v>
      </c>
      <c r="G262" s="112"/>
      <c r="H262" s="111" t="e">
        <f>H263+H272+H310+H320+H353</f>
        <v>#REF!</v>
      </c>
      <c r="I262" s="111" t="e">
        <f>I263+I272+I310+I320+I353</f>
        <v>#REF!</v>
      </c>
      <c r="J262" s="111">
        <f>J263+J272+J310+J320+J353</f>
        <v>18657.099999999999</v>
      </c>
    </row>
    <row r="263" spans="1:11" s="23" customFormat="1" x14ac:dyDescent="0.2">
      <c r="A263" s="28" t="s">
        <v>221</v>
      </c>
      <c r="B263" s="199" t="s">
        <v>8</v>
      </c>
      <c r="C263" s="199" t="s">
        <v>222</v>
      </c>
      <c r="D263" s="199"/>
      <c r="E263" s="200"/>
      <c r="F263" s="212">
        <f>F264</f>
        <v>99.9</v>
      </c>
      <c r="G263" s="117"/>
      <c r="H263" s="212">
        <f t="shared" ref="H263:I266" si="29">H264</f>
        <v>96.1</v>
      </c>
      <c r="I263" s="212">
        <f t="shared" si="29"/>
        <v>96.1</v>
      </c>
      <c r="J263" s="212">
        <f>J264</f>
        <v>99.9</v>
      </c>
    </row>
    <row r="264" spans="1:11" s="23" customFormat="1" ht="31.5" x14ac:dyDescent="0.2">
      <c r="A264" s="56" t="s">
        <v>223</v>
      </c>
      <c r="B264" s="173" t="s">
        <v>8</v>
      </c>
      <c r="C264" s="173" t="s">
        <v>222</v>
      </c>
      <c r="D264" s="173" t="s">
        <v>224</v>
      </c>
      <c r="E264" s="174"/>
      <c r="F264" s="111">
        <f>F265</f>
        <v>99.9</v>
      </c>
      <c r="G264" s="117"/>
      <c r="H264" s="111">
        <f t="shared" si="29"/>
        <v>96.1</v>
      </c>
      <c r="I264" s="111">
        <f t="shared" si="29"/>
        <v>96.1</v>
      </c>
      <c r="J264" s="111">
        <f>J265</f>
        <v>99.9</v>
      </c>
    </row>
    <row r="265" spans="1:11" s="23" customFormat="1" ht="31.5" x14ac:dyDescent="0.2">
      <c r="A265" s="38" t="s">
        <v>225</v>
      </c>
      <c r="B265" s="162" t="s">
        <v>8</v>
      </c>
      <c r="C265" s="162" t="s">
        <v>222</v>
      </c>
      <c r="D265" s="162" t="s">
        <v>226</v>
      </c>
      <c r="E265" s="198"/>
      <c r="F265" s="115">
        <f>F266</f>
        <v>99.9</v>
      </c>
      <c r="G265" s="117"/>
      <c r="H265" s="115">
        <f t="shared" si="29"/>
        <v>96.1</v>
      </c>
      <c r="I265" s="115">
        <f t="shared" si="29"/>
        <v>96.1</v>
      </c>
      <c r="J265" s="115">
        <f>J266</f>
        <v>99.9</v>
      </c>
    </row>
    <row r="266" spans="1:11" s="23" customFormat="1" ht="47.25" x14ac:dyDescent="0.2">
      <c r="A266" s="38" t="s">
        <v>227</v>
      </c>
      <c r="B266" s="162" t="s">
        <v>8</v>
      </c>
      <c r="C266" s="162" t="s">
        <v>222</v>
      </c>
      <c r="D266" s="162" t="s">
        <v>228</v>
      </c>
      <c r="E266" s="198"/>
      <c r="F266" s="115">
        <f>F267</f>
        <v>99.9</v>
      </c>
      <c r="G266" s="117"/>
      <c r="H266" s="115">
        <f t="shared" si="29"/>
        <v>96.1</v>
      </c>
      <c r="I266" s="115">
        <f t="shared" si="29"/>
        <v>96.1</v>
      </c>
      <c r="J266" s="115">
        <f>J267</f>
        <v>99.9</v>
      </c>
    </row>
    <row r="267" spans="1:11" s="39" customFormat="1" ht="47.25" x14ac:dyDescent="0.2">
      <c r="A267" s="38" t="s">
        <v>229</v>
      </c>
      <c r="B267" s="162" t="s">
        <v>8</v>
      </c>
      <c r="C267" s="162" t="s">
        <v>222</v>
      </c>
      <c r="D267" s="162" t="s">
        <v>230</v>
      </c>
      <c r="E267" s="198"/>
      <c r="F267" s="115">
        <f>F268+F270</f>
        <v>99.9</v>
      </c>
      <c r="G267" s="112"/>
      <c r="H267" s="115">
        <f>H268+H270</f>
        <v>96.1</v>
      </c>
      <c r="I267" s="115">
        <f>I268+I270</f>
        <v>96.1</v>
      </c>
      <c r="J267" s="115">
        <f>J268+J270</f>
        <v>99.9</v>
      </c>
    </row>
    <row r="268" spans="1:11" s="23" customFormat="1" ht="65.45" customHeight="1" x14ac:dyDescent="0.2">
      <c r="A268" s="38" t="s">
        <v>23</v>
      </c>
      <c r="B268" s="162" t="s">
        <v>8</v>
      </c>
      <c r="C268" s="162" t="s">
        <v>222</v>
      </c>
      <c r="D268" s="162" t="s">
        <v>230</v>
      </c>
      <c r="E268" s="198">
        <v>100</v>
      </c>
      <c r="F268" s="115">
        <f>F269</f>
        <v>98.9</v>
      </c>
      <c r="G268" s="117"/>
      <c r="H268" s="115">
        <f>H269</f>
        <v>95.1</v>
      </c>
      <c r="I268" s="115">
        <f>I269</f>
        <v>95.1</v>
      </c>
      <c r="J268" s="115">
        <f>J269</f>
        <v>98.9</v>
      </c>
      <c r="K268" s="201"/>
    </row>
    <row r="269" spans="1:11" s="3" customFormat="1" ht="31.5" x14ac:dyDescent="0.2">
      <c r="A269" s="38" t="s">
        <v>24</v>
      </c>
      <c r="B269" s="162" t="s">
        <v>8</v>
      </c>
      <c r="C269" s="162" t="s">
        <v>222</v>
      </c>
      <c r="D269" s="162" t="s">
        <v>230</v>
      </c>
      <c r="E269" s="162" t="s">
        <v>43</v>
      </c>
      <c r="F269" s="115">
        <v>98.9</v>
      </c>
      <c r="G269" s="205"/>
      <c r="H269" s="115">
        <f>61.9+33.2</f>
        <v>95.1</v>
      </c>
      <c r="I269" s="115">
        <f>61.9+33.2</f>
        <v>95.1</v>
      </c>
      <c r="J269" s="115">
        <v>98.9</v>
      </c>
      <c r="K269" s="202"/>
    </row>
    <row r="270" spans="1:11" s="3" customFormat="1" ht="31.5" x14ac:dyDescent="0.2">
      <c r="A270" s="38" t="s">
        <v>25</v>
      </c>
      <c r="B270" s="162" t="s">
        <v>8</v>
      </c>
      <c r="C270" s="162" t="s">
        <v>222</v>
      </c>
      <c r="D270" s="162" t="s">
        <v>230</v>
      </c>
      <c r="E270" s="162" t="s">
        <v>35</v>
      </c>
      <c r="F270" s="115">
        <f>F271</f>
        <v>1</v>
      </c>
      <c r="G270" s="205"/>
      <c r="H270" s="115">
        <f>H271</f>
        <v>0.99999999999999911</v>
      </c>
      <c r="I270" s="115">
        <f>I271</f>
        <v>0.99999999999999911</v>
      </c>
      <c r="J270" s="115">
        <f>J271</f>
        <v>1</v>
      </c>
      <c r="K270" s="202"/>
    </row>
    <row r="271" spans="1:11" s="3" customFormat="1" ht="31.5" x14ac:dyDescent="0.2">
      <c r="A271" s="38" t="s">
        <v>26</v>
      </c>
      <c r="B271" s="162" t="s">
        <v>8</v>
      </c>
      <c r="C271" s="162" t="s">
        <v>222</v>
      </c>
      <c r="D271" s="162" t="s">
        <v>230</v>
      </c>
      <c r="E271" s="198">
        <v>240</v>
      </c>
      <c r="F271" s="115">
        <v>1</v>
      </c>
      <c r="G271" s="205"/>
      <c r="H271" s="115">
        <f>8.7-7.7</f>
        <v>0.99999999999999911</v>
      </c>
      <c r="I271" s="115">
        <f>8.7-7.7</f>
        <v>0.99999999999999911</v>
      </c>
      <c r="J271" s="115">
        <v>1</v>
      </c>
      <c r="K271" s="202"/>
    </row>
    <row r="272" spans="1:11" s="3" customFormat="1" x14ac:dyDescent="0.2">
      <c r="A272" s="28" t="s">
        <v>231</v>
      </c>
      <c r="B272" s="199" t="s">
        <v>8</v>
      </c>
      <c r="C272" s="199" t="s">
        <v>232</v>
      </c>
      <c r="D272" s="199"/>
      <c r="E272" s="200"/>
      <c r="F272" s="212">
        <f>F273+F303</f>
        <v>15516.2</v>
      </c>
      <c r="G272" s="205"/>
      <c r="H272" s="212" t="e">
        <f>H273+H303</f>
        <v>#REF!</v>
      </c>
      <c r="I272" s="212" t="e">
        <f>I273+I303</f>
        <v>#REF!</v>
      </c>
      <c r="J272" s="212">
        <f>J273+J303</f>
        <v>15354.2</v>
      </c>
      <c r="K272" s="202"/>
    </row>
    <row r="273" spans="1:11" s="3" customFormat="1" ht="47.25" x14ac:dyDescent="0.2">
      <c r="A273" s="56" t="s">
        <v>233</v>
      </c>
      <c r="B273" s="173" t="s">
        <v>8</v>
      </c>
      <c r="C273" s="173" t="s">
        <v>232</v>
      </c>
      <c r="D273" s="173" t="s">
        <v>234</v>
      </c>
      <c r="E273" s="174"/>
      <c r="F273" s="111">
        <f>F274+F282+F296</f>
        <v>15354.2</v>
      </c>
      <c r="G273" s="205"/>
      <c r="H273" s="111">
        <f>H274+H282+H296</f>
        <v>12330.900000000001</v>
      </c>
      <c r="I273" s="111">
        <f>I274+I282+I296</f>
        <v>12330.900000000001</v>
      </c>
      <c r="J273" s="111">
        <f>J274+J282+J296</f>
        <v>15354.2</v>
      </c>
      <c r="K273" s="202"/>
    </row>
    <row r="274" spans="1:11" s="3" customFormat="1" ht="31.5" x14ac:dyDescent="0.2">
      <c r="A274" s="38" t="s">
        <v>235</v>
      </c>
      <c r="B274" s="162" t="s">
        <v>8</v>
      </c>
      <c r="C274" s="162" t="s">
        <v>232</v>
      </c>
      <c r="D274" s="162" t="s">
        <v>236</v>
      </c>
      <c r="E274" s="198"/>
      <c r="F274" s="115">
        <f>F275</f>
        <v>8764.2000000000007</v>
      </c>
      <c r="G274" s="205"/>
      <c r="H274" s="115">
        <f t="shared" ref="H274:I277" si="30">H275</f>
        <v>6304.3</v>
      </c>
      <c r="I274" s="115">
        <f t="shared" si="30"/>
        <v>6304.3</v>
      </c>
      <c r="J274" s="115">
        <f>J275</f>
        <v>8764.2000000000007</v>
      </c>
      <c r="K274" s="202"/>
    </row>
    <row r="275" spans="1:11" s="3" customFormat="1" ht="47.25" x14ac:dyDescent="0.2">
      <c r="A275" s="38" t="s">
        <v>237</v>
      </c>
      <c r="B275" s="162" t="s">
        <v>8</v>
      </c>
      <c r="C275" s="162" t="s">
        <v>232</v>
      </c>
      <c r="D275" s="162" t="s">
        <v>238</v>
      </c>
      <c r="E275" s="198"/>
      <c r="F275" s="115">
        <f>F276+F279</f>
        <v>8764.2000000000007</v>
      </c>
      <c r="G275" s="205"/>
      <c r="H275" s="115">
        <f t="shared" si="30"/>
        <v>6304.3</v>
      </c>
      <c r="I275" s="115">
        <f t="shared" si="30"/>
        <v>6304.3</v>
      </c>
      <c r="J275" s="115">
        <f>J276+J279</f>
        <v>8764.2000000000007</v>
      </c>
      <c r="K275" s="202"/>
    </row>
    <row r="276" spans="1:11" s="39" customFormat="1" x14ac:dyDescent="0.2">
      <c r="A276" s="38" t="s">
        <v>239</v>
      </c>
      <c r="B276" s="162" t="s">
        <v>8</v>
      </c>
      <c r="C276" s="162" t="s">
        <v>232</v>
      </c>
      <c r="D276" s="162" t="s">
        <v>240</v>
      </c>
      <c r="E276" s="198"/>
      <c r="F276" s="115">
        <f>F277</f>
        <v>7546.7</v>
      </c>
      <c r="G276" s="112"/>
      <c r="H276" s="115">
        <f t="shared" si="30"/>
        <v>6304.3</v>
      </c>
      <c r="I276" s="115">
        <f t="shared" si="30"/>
        <v>6304.3</v>
      </c>
      <c r="J276" s="115">
        <f>J277</f>
        <v>7546.7</v>
      </c>
    </row>
    <row r="277" spans="1:11" s="39" customFormat="1" x14ac:dyDescent="0.2">
      <c r="A277" s="38" t="s">
        <v>50</v>
      </c>
      <c r="B277" s="162" t="s">
        <v>8</v>
      </c>
      <c r="C277" s="162" t="s">
        <v>232</v>
      </c>
      <c r="D277" s="162" t="s">
        <v>240</v>
      </c>
      <c r="E277" s="198">
        <v>800</v>
      </c>
      <c r="F277" s="115">
        <f>F278</f>
        <v>7546.7</v>
      </c>
      <c r="G277" s="112"/>
      <c r="H277" s="115">
        <f t="shared" si="30"/>
        <v>6304.3</v>
      </c>
      <c r="I277" s="115">
        <f t="shared" si="30"/>
        <v>6304.3</v>
      </c>
      <c r="J277" s="115">
        <f>J278</f>
        <v>7546.7</v>
      </c>
    </row>
    <row r="278" spans="1:11" s="39" customFormat="1" ht="47.25" x14ac:dyDescent="0.2">
      <c r="A278" s="25" t="s">
        <v>218</v>
      </c>
      <c r="B278" s="162" t="s">
        <v>8</v>
      </c>
      <c r="C278" s="162" t="s">
        <v>232</v>
      </c>
      <c r="D278" s="162" t="s">
        <v>240</v>
      </c>
      <c r="E278" s="162" t="s">
        <v>241</v>
      </c>
      <c r="F278" s="115">
        <f>7269.7+277</f>
        <v>7546.7</v>
      </c>
      <c r="G278" s="112"/>
      <c r="H278" s="115">
        <v>6304.3</v>
      </c>
      <c r="I278" s="115">
        <v>6304.3</v>
      </c>
      <c r="J278" s="115">
        <f>7269.7+277</f>
        <v>7546.7</v>
      </c>
    </row>
    <row r="279" spans="1:11" s="39" customFormat="1" x14ac:dyDescent="0.2">
      <c r="A279" s="38" t="s">
        <v>239</v>
      </c>
      <c r="B279" s="162" t="s">
        <v>8</v>
      </c>
      <c r="C279" s="162" t="s">
        <v>232</v>
      </c>
      <c r="D279" s="162" t="s">
        <v>242</v>
      </c>
      <c r="E279" s="198"/>
      <c r="F279" s="115">
        <f>F280</f>
        <v>1217.5</v>
      </c>
      <c r="G279" s="112"/>
      <c r="H279" s="115">
        <f t="shared" ref="H279:J280" si="31">H280</f>
        <v>0</v>
      </c>
      <c r="I279" s="115">
        <f t="shared" si="31"/>
        <v>0</v>
      </c>
      <c r="J279" s="115">
        <f t="shared" si="31"/>
        <v>1217.5</v>
      </c>
    </row>
    <row r="280" spans="1:11" s="23" customFormat="1" x14ac:dyDescent="0.2">
      <c r="A280" s="38" t="s">
        <v>50</v>
      </c>
      <c r="B280" s="162" t="s">
        <v>8</v>
      </c>
      <c r="C280" s="162" t="s">
        <v>232</v>
      </c>
      <c r="D280" s="162" t="s">
        <v>242</v>
      </c>
      <c r="E280" s="198">
        <v>800</v>
      </c>
      <c r="F280" s="115">
        <f>F281</f>
        <v>1217.5</v>
      </c>
      <c r="G280" s="117"/>
      <c r="H280" s="115">
        <f t="shared" si="31"/>
        <v>0</v>
      </c>
      <c r="I280" s="115">
        <f t="shared" si="31"/>
        <v>0</v>
      </c>
      <c r="J280" s="115">
        <f t="shared" si="31"/>
        <v>1217.5</v>
      </c>
      <c r="K280" s="201"/>
    </row>
    <row r="281" spans="1:11" s="3" customFormat="1" ht="47.25" x14ac:dyDescent="0.2">
      <c r="A281" s="25" t="s">
        <v>218</v>
      </c>
      <c r="B281" s="162" t="s">
        <v>8</v>
      </c>
      <c r="C281" s="162" t="s">
        <v>232</v>
      </c>
      <c r="D281" s="162" t="s">
        <v>242</v>
      </c>
      <c r="E281" s="162" t="s">
        <v>241</v>
      </c>
      <c r="F281" s="115">
        <f>313.9+696.6+207</f>
        <v>1217.5</v>
      </c>
      <c r="G281" s="205"/>
      <c r="H281" s="115"/>
      <c r="I281" s="115"/>
      <c r="J281" s="115">
        <f>313.9+696.6+207</f>
        <v>1217.5</v>
      </c>
      <c r="K281" s="202"/>
    </row>
    <row r="282" spans="1:11" s="3" customFormat="1" ht="31.5" x14ac:dyDescent="0.2">
      <c r="A282" s="38" t="s">
        <v>243</v>
      </c>
      <c r="B282" s="162" t="s">
        <v>8</v>
      </c>
      <c r="C282" s="162" t="s">
        <v>232</v>
      </c>
      <c r="D282" s="162" t="s">
        <v>244</v>
      </c>
      <c r="E282" s="198"/>
      <c r="F282" s="115">
        <f>F283+F291</f>
        <v>6512.9</v>
      </c>
      <c r="G282" s="205"/>
      <c r="H282" s="115">
        <f>H283+H291</f>
        <v>5756.9</v>
      </c>
      <c r="I282" s="115">
        <f>I283+I291</f>
        <v>5756.9</v>
      </c>
      <c r="J282" s="115">
        <f>J283+J291</f>
        <v>6512.9</v>
      </c>
      <c r="K282" s="202"/>
    </row>
    <row r="283" spans="1:11" s="3" customFormat="1" x14ac:dyDescent="0.2">
      <c r="A283" s="38" t="s">
        <v>245</v>
      </c>
      <c r="B283" s="162" t="s">
        <v>8</v>
      </c>
      <c r="C283" s="162" t="s">
        <v>232</v>
      </c>
      <c r="D283" s="162" t="s">
        <v>246</v>
      </c>
      <c r="E283" s="198"/>
      <c r="F283" s="115">
        <f>F286+F284+F288</f>
        <v>3523</v>
      </c>
      <c r="G283" s="205"/>
      <c r="H283" s="115">
        <f>H286+H284+H288</f>
        <v>2882</v>
      </c>
      <c r="I283" s="115">
        <f>I286+I284+I288</f>
        <v>2882</v>
      </c>
      <c r="J283" s="115">
        <f>J286+J284+J288</f>
        <v>3523</v>
      </c>
      <c r="K283" s="202"/>
    </row>
    <row r="284" spans="1:11" s="3" customFormat="1" ht="31.5" hidden="1" x14ac:dyDescent="0.2">
      <c r="A284" s="38" t="s">
        <v>25</v>
      </c>
      <c r="B284" s="162" t="s">
        <v>8</v>
      </c>
      <c r="C284" s="162" t="s">
        <v>232</v>
      </c>
      <c r="D284" s="162" t="s">
        <v>246</v>
      </c>
      <c r="E284" s="198">
        <v>200</v>
      </c>
      <c r="F284" s="115">
        <f>F285</f>
        <v>0</v>
      </c>
      <c r="G284" s="205"/>
      <c r="H284" s="115">
        <f>H285</f>
        <v>0</v>
      </c>
      <c r="I284" s="115">
        <f>I285</f>
        <v>0</v>
      </c>
      <c r="J284" s="115">
        <f>J285</f>
        <v>0</v>
      </c>
      <c r="K284" s="202"/>
    </row>
    <row r="285" spans="1:11" s="3" customFormat="1" ht="31.5" hidden="1" x14ac:dyDescent="0.2">
      <c r="A285" s="38" t="s">
        <v>26</v>
      </c>
      <c r="B285" s="162" t="s">
        <v>8</v>
      </c>
      <c r="C285" s="162" t="s">
        <v>232</v>
      </c>
      <c r="D285" s="162" t="s">
        <v>246</v>
      </c>
      <c r="E285" s="162" t="s">
        <v>36</v>
      </c>
      <c r="F285" s="115"/>
      <c r="G285" s="205"/>
      <c r="H285" s="115"/>
      <c r="I285" s="115"/>
      <c r="J285" s="115"/>
      <c r="K285" s="202"/>
    </row>
    <row r="286" spans="1:11" s="3" customFormat="1" ht="31.5" hidden="1" x14ac:dyDescent="0.2">
      <c r="A286" s="38" t="s">
        <v>25</v>
      </c>
      <c r="B286" s="162" t="s">
        <v>8</v>
      </c>
      <c r="C286" s="162" t="s">
        <v>232</v>
      </c>
      <c r="D286" s="162" t="s">
        <v>246</v>
      </c>
      <c r="E286" s="162" t="s">
        <v>35</v>
      </c>
      <c r="F286" s="115">
        <f>F287</f>
        <v>0</v>
      </c>
      <c r="G286" s="205"/>
      <c r="H286" s="115">
        <f>H287</f>
        <v>0</v>
      </c>
      <c r="I286" s="115">
        <f>I287</f>
        <v>0</v>
      </c>
      <c r="J286" s="115">
        <f>J287</f>
        <v>0</v>
      </c>
      <c r="K286" s="202"/>
    </row>
    <row r="287" spans="1:11" s="3" customFormat="1" ht="31.5" hidden="1" x14ac:dyDescent="0.2">
      <c r="A287" s="38" t="s">
        <v>26</v>
      </c>
      <c r="B287" s="162" t="s">
        <v>8</v>
      </c>
      <c r="C287" s="162" t="s">
        <v>232</v>
      </c>
      <c r="D287" s="162" t="s">
        <v>246</v>
      </c>
      <c r="E287" s="162" t="s">
        <v>36</v>
      </c>
      <c r="F287" s="115"/>
      <c r="G287" s="205"/>
      <c r="H287" s="115"/>
      <c r="I287" s="115"/>
      <c r="J287" s="115"/>
      <c r="K287" s="202"/>
    </row>
    <row r="288" spans="1:11" s="3" customFormat="1" x14ac:dyDescent="0.2">
      <c r="A288" s="38" t="s">
        <v>50</v>
      </c>
      <c r="B288" s="162" t="s">
        <v>8</v>
      </c>
      <c r="C288" s="162" t="s">
        <v>232</v>
      </c>
      <c r="D288" s="162" t="s">
        <v>246</v>
      </c>
      <c r="E288" s="198">
        <v>800</v>
      </c>
      <c r="F288" s="115">
        <f>F289+F290</f>
        <v>3523</v>
      </c>
      <c r="G288" s="205"/>
      <c r="H288" s="115">
        <f>H289+H290</f>
        <v>2882</v>
      </c>
      <c r="I288" s="115">
        <f>I289+I290</f>
        <v>2882</v>
      </c>
      <c r="J288" s="115">
        <f>J289+J290</f>
        <v>3523</v>
      </c>
      <c r="K288" s="202"/>
    </row>
    <row r="289" spans="1:11" s="3" customFormat="1" ht="47.25" hidden="1" x14ac:dyDescent="0.2">
      <c r="A289" s="25" t="s">
        <v>218</v>
      </c>
      <c r="B289" s="162" t="s">
        <v>8</v>
      </c>
      <c r="C289" s="162" t="s">
        <v>232</v>
      </c>
      <c r="D289" s="162" t="s">
        <v>246</v>
      </c>
      <c r="E289" s="162" t="s">
        <v>241</v>
      </c>
      <c r="F289" s="115"/>
      <c r="G289" s="205"/>
      <c r="H289" s="115"/>
      <c r="I289" s="115"/>
      <c r="J289" s="115"/>
      <c r="K289" s="202"/>
    </row>
    <row r="290" spans="1:11" s="3" customFormat="1" ht="47.25" x14ac:dyDescent="0.2">
      <c r="A290" s="25" t="s">
        <v>218</v>
      </c>
      <c r="B290" s="162" t="s">
        <v>8</v>
      </c>
      <c r="C290" s="162" t="s">
        <v>232</v>
      </c>
      <c r="D290" s="162" t="s">
        <v>246</v>
      </c>
      <c r="E290" s="162" t="s">
        <v>241</v>
      </c>
      <c r="F290" s="115">
        <v>3523</v>
      </c>
      <c r="G290" s="205"/>
      <c r="H290" s="115">
        <v>2882</v>
      </c>
      <c r="I290" s="115">
        <v>2882</v>
      </c>
      <c r="J290" s="115">
        <v>3523</v>
      </c>
      <c r="K290" s="202"/>
    </row>
    <row r="291" spans="1:11" s="39" customFormat="1" ht="63" x14ac:dyDescent="0.2">
      <c r="A291" s="38" t="s">
        <v>247</v>
      </c>
      <c r="B291" s="162" t="s">
        <v>8</v>
      </c>
      <c r="C291" s="162" t="s">
        <v>232</v>
      </c>
      <c r="D291" s="162" t="s">
        <v>248</v>
      </c>
      <c r="E291" s="198"/>
      <c r="F291" s="115">
        <f>F292+F294</f>
        <v>2989.9</v>
      </c>
      <c r="G291" s="112"/>
      <c r="H291" s="115">
        <f>H292+H294</f>
        <v>2874.9</v>
      </c>
      <c r="I291" s="115">
        <f>I292+I294</f>
        <v>2874.9</v>
      </c>
      <c r="J291" s="115">
        <f>J292+J294</f>
        <v>2989.9</v>
      </c>
    </row>
    <row r="292" spans="1:11" s="3" customFormat="1" ht="66.599999999999994" customHeight="1" x14ac:dyDescent="0.2">
      <c r="A292" s="38" t="s">
        <v>23</v>
      </c>
      <c r="B292" s="162" t="s">
        <v>8</v>
      </c>
      <c r="C292" s="162" t="s">
        <v>232</v>
      </c>
      <c r="D292" s="162" t="s">
        <v>248</v>
      </c>
      <c r="E292" s="198">
        <v>100</v>
      </c>
      <c r="F292" s="115">
        <f>F293</f>
        <v>2718.1</v>
      </c>
      <c r="G292" s="205"/>
      <c r="H292" s="115">
        <f>H293</f>
        <v>2613.6</v>
      </c>
      <c r="I292" s="115">
        <f>I293</f>
        <v>2613.6</v>
      </c>
      <c r="J292" s="115">
        <f>J293</f>
        <v>2718.1</v>
      </c>
      <c r="K292" s="202"/>
    </row>
    <row r="293" spans="1:11" s="3" customFormat="1" ht="31.5" x14ac:dyDescent="0.2">
      <c r="A293" s="38" t="s">
        <v>24</v>
      </c>
      <c r="B293" s="162" t="s">
        <v>8</v>
      </c>
      <c r="C293" s="162" t="s">
        <v>232</v>
      </c>
      <c r="D293" s="162" t="s">
        <v>248</v>
      </c>
      <c r="E293" s="198">
        <v>120</v>
      </c>
      <c r="F293" s="115">
        <v>2718.1</v>
      </c>
      <c r="G293" s="205"/>
      <c r="H293" s="115">
        <f>1789.6+13.5+810.5</f>
        <v>2613.6</v>
      </c>
      <c r="I293" s="115">
        <f>1789.6+13.5+810.5</f>
        <v>2613.6</v>
      </c>
      <c r="J293" s="115">
        <v>2718.1</v>
      </c>
      <c r="K293" s="202"/>
    </row>
    <row r="294" spans="1:11" s="39" customFormat="1" ht="31.5" x14ac:dyDescent="0.2">
      <c r="A294" s="38" t="s">
        <v>25</v>
      </c>
      <c r="B294" s="162" t="s">
        <v>8</v>
      </c>
      <c r="C294" s="162" t="s">
        <v>232</v>
      </c>
      <c r="D294" s="162" t="s">
        <v>248</v>
      </c>
      <c r="E294" s="198">
        <v>200</v>
      </c>
      <c r="F294" s="115">
        <f>F295</f>
        <v>271.8</v>
      </c>
      <c r="G294" s="112"/>
      <c r="H294" s="115">
        <f>H295</f>
        <v>261.3</v>
      </c>
      <c r="I294" s="115">
        <f>I295</f>
        <v>261.3</v>
      </c>
      <c r="J294" s="115">
        <f>J295</f>
        <v>271.8</v>
      </c>
    </row>
    <row r="295" spans="1:11" s="3" customFormat="1" ht="31.5" x14ac:dyDescent="0.2">
      <c r="A295" s="38" t="s">
        <v>26</v>
      </c>
      <c r="B295" s="162" t="s">
        <v>8</v>
      </c>
      <c r="C295" s="162" t="s">
        <v>232</v>
      </c>
      <c r="D295" s="162" t="s">
        <v>248</v>
      </c>
      <c r="E295" s="198">
        <v>240</v>
      </c>
      <c r="F295" s="115">
        <v>271.8</v>
      </c>
      <c r="G295" s="205"/>
      <c r="H295" s="115">
        <v>261.3</v>
      </c>
      <c r="I295" s="115">
        <v>261.3</v>
      </c>
      <c r="J295" s="115">
        <v>271.8</v>
      </c>
      <c r="K295" s="202"/>
    </row>
    <row r="296" spans="1:11" s="3" customFormat="1" ht="48.6" customHeight="1" x14ac:dyDescent="0.2">
      <c r="A296" s="38" t="s">
        <v>249</v>
      </c>
      <c r="B296" s="162" t="s">
        <v>8</v>
      </c>
      <c r="C296" s="162" t="s">
        <v>232</v>
      </c>
      <c r="D296" s="162" t="s">
        <v>250</v>
      </c>
      <c r="E296" s="198"/>
      <c r="F296" s="115">
        <f>F297+F300</f>
        <v>77.099999999999994</v>
      </c>
      <c r="G296" s="205"/>
      <c r="H296" s="115">
        <f>H297+H300</f>
        <v>269.7</v>
      </c>
      <c r="I296" s="115">
        <f>I297+I300</f>
        <v>269.7</v>
      </c>
      <c r="J296" s="115">
        <f>J297+J300</f>
        <v>77.099999999999994</v>
      </c>
      <c r="K296" s="202"/>
    </row>
    <row r="297" spans="1:11" s="3" customFormat="1" ht="34.15" customHeight="1" x14ac:dyDescent="0.2">
      <c r="A297" s="25" t="s">
        <v>251</v>
      </c>
      <c r="B297" s="162" t="s">
        <v>8</v>
      </c>
      <c r="C297" s="162" t="s">
        <v>232</v>
      </c>
      <c r="D297" s="162" t="s">
        <v>252</v>
      </c>
      <c r="E297" s="198"/>
      <c r="F297" s="115">
        <f>F298</f>
        <v>10.5</v>
      </c>
      <c r="G297" s="205"/>
      <c r="H297" s="115">
        <f t="shared" ref="H297:J298" si="32">H298</f>
        <v>203.1</v>
      </c>
      <c r="I297" s="115">
        <f t="shared" si="32"/>
        <v>203.1</v>
      </c>
      <c r="J297" s="115">
        <f t="shared" si="32"/>
        <v>10.5</v>
      </c>
      <c r="K297" s="202"/>
    </row>
    <row r="298" spans="1:11" s="3" customFormat="1" x14ac:dyDescent="0.2">
      <c r="A298" s="38" t="s">
        <v>50</v>
      </c>
      <c r="B298" s="162" t="s">
        <v>8</v>
      </c>
      <c r="C298" s="162" t="s">
        <v>232</v>
      </c>
      <c r="D298" s="162" t="s">
        <v>252</v>
      </c>
      <c r="E298" s="198">
        <v>800</v>
      </c>
      <c r="F298" s="115">
        <f>F299</f>
        <v>10.5</v>
      </c>
      <c r="G298" s="205"/>
      <c r="H298" s="115">
        <f t="shared" si="32"/>
        <v>203.1</v>
      </c>
      <c r="I298" s="115">
        <f t="shared" si="32"/>
        <v>203.1</v>
      </c>
      <c r="J298" s="115">
        <f t="shared" si="32"/>
        <v>10.5</v>
      </c>
      <c r="K298" s="202"/>
    </row>
    <row r="299" spans="1:11" s="3" customFormat="1" ht="47.25" x14ac:dyDescent="0.2">
      <c r="A299" s="25" t="s">
        <v>218</v>
      </c>
      <c r="B299" s="162" t="s">
        <v>8</v>
      </c>
      <c r="C299" s="162" t="s">
        <v>232</v>
      </c>
      <c r="D299" s="162" t="s">
        <v>252</v>
      </c>
      <c r="E299" s="162" t="s">
        <v>241</v>
      </c>
      <c r="F299" s="115">
        <v>10.5</v>
      </c>
      <c r="G299" s="205"/>
      <c r="H299" s="115">
        <v>203.1</v>
      </c>
      <c r="I299" s="115">
        <v>203.1</v>
      </c>
      <c r="J299" s="115">
        <v>10.5</v>
      </c>
      <c r="K299" s="202"/>
    </row>
    <row r="300" spans="1:11" s="3" customFormat="1" ht="33.6" customHeight="1" x14ac:dyDescent="0.2">
      <c r="A300" s="25" t="s">
        <v>251</v>
      </c>
      <c r="B300" s="162" t="s">
        <v>8</v>
      </c>
      <c r="C300" s="162" t="s">
        <v>232</v>
      </c>
      <c r="D300" s="162" t="s">
        <v>253</v>
      </c>
      <c r="E300" s="198"/>
      <c r="F300" s="115">
        <f>F301</f>
        <v>66.599999999999994</v>
      </c>
      <c r="G300" s="205"/>
      <c r="H300" s="115">
        <f t="shared" ref="H300:J301" si="33">H301</f>
        <v>66.599999999999994</v>
      </c>
      <c r="I300" s="115">
        <f t="shared" si="33"/>
        <v>66.599999999999994</v>
      </c>
      <c r="J300" s="115">
        <f t="shared" si="33"/>
        <v>66.599999999999994</v>
      </c>
      <c r="K300" s="202"/>
    </row>
    <row r="301" spans="1:11" s="3" customFormat="1" x14ac:dyDescent="0.2">
      <c r="A301" s="38" t="s">
        <v>50</v>
      </c>
      <c r="B301" s="162" t="s">
        <v>8</v>
      </c>
      <c r="C301" s="162" t="s">
        <v>232</v>
      </c>
      <c r="D301" s="162" t="s">
        <v>253</v>
      </c>
      <c r="E301" s="198">
        <v>800</v>
      </c>
      <c r="F301" s="115">
        <f>F302</f>
        <v>66.599999999999994</v>
      </c>
      <c r="G301" s="205"/>
      <c r="H301" s="115">
        <f t="shared" si="33"/>
        <v>66.599999999999994</v>
      </c>
      <c r="I301" s="115">
        <f t="shared" si="33"/>
        <v>66.599999999999994</v>
      </c>
      <c r="J301" s="115">
        <f t="shared" si="33"/>
        <v>66.599999999999994</v>
      </c>
      <c r="K301" s="202"/>
    </row>
    <row r="302" spans="1:11" s="39" customFormat="1" ht="47.25" x14ac:dyDescent="0.2">
      <c r="A302" s="25" t="s">
        <v>218</v>
      </c>
      <c r="B302" s="162" t="s">
        <v>8</v>
      </c>
      <c r="C302" s="162" t="s">
        <v>232</v>
      </c>
      <c r="D302" s="162" t="s">
        <v>253</v>
      </c>
      <c r="E302" s="162" t="s">
        <v>241</v>
      </c>
      <c r="F302" s="24">
        <f>11.3+44+11.3</f>
        <v>66.599999999999994</v>
      </c>
      <c r="G302" s="24">
        <f>11.3+44+11.3</f>
        <v>66.599999999999994</v>
      </c>
      <c r="H302" s="24">
        <f>11.3+44+11.3</f>
        <v>66.599999999999994</v>
      </c>
      <c r="I302" s="24">
        <f>11.3+44+11.3</f>
        <v>66.599999999999994</v>
      </c>
      <c r="J302" s="24">
        <f>11.3+44+11.3</f>
        <v>66.599999999999994</v>
      </c>
    </row>
    <row r="303" spans="1:11" s="3" customFormat="1" x14ac:dyDescent="0.2">
      <c r="A303" s="20" t="s">
        <v>182</v>
      </c>
      <c r="B303" s="173" t="s">
        <v>8</v>
      </c>
      <c r="C303" s="173" t="s">
        <v>232</v>
      </c>
      <c r="D303" s="173" t="s">
        <v>183</v>
      </c>
      <c r="E303" s="173"/>
      <c r="F303" s="111">
        <f>F304</f>
        <v>162</v>
      </c>
      <c r="G303" s="205"/>
      <c r="H303" s="111" t="e">
        <f>H304</f>
        <v>#REF!</v>
      </c>
      <c r="I303" s="111" t="e">
        <f>I304</f>
        <v>#REF!</v>
      </c>
      <c r="J303" s="111">
        <f>J304</f>
        <v>0</v>
      </c>
      <c r="K303" s="202"/>
    </row>
    <row r="304" spans="1:11" s="3" customFormat="1" ht="79.900000000000006" customHeight="1" x14ac:dyDescent="0.2">
      <c r="A304" s="57" t="s">
        <v>254</v>
      </c>
      <c r="B304" s="137" t="s">
        <v>8</v>
      </c>
      <c r="C304" s="137" t="s">
        <v>232</v>
      </c>
      <c r="D304" s="137" t="s">
        <v>255</v>
      </c>
      <c r="E304" s="137"/>
      <c r="F304" s="178">
        <f>F305</f>
        <v>162</v>
      </c>
      <c r="G304" s="205"/>
      <c r="H304" s="178" t="e">
        <f>#REF!+H305</f>
        <v>#REF!</v>
      </c>
      <c r="I304" s="178" t="e">
        <f>#REF!+I305</f>
        <v>#REF!</v>
      </c>
      <c r="J304" s="178">
        <f>J305</f>
        <v>0</v>
      </c>
      <c r="K304" s="202"/>
    </row>
    <row r="305" spans="1:10" s="39" customFormat="1" x14ac:dyDescent="0.2">
      <c r="A305" s="25" t="s">
        <v>50</v>
      </c>
      <c r="B305" s="162" t="s">
        <v>8</v>
      </c>
      <c r="C305" s="162" t="s">
        <v>232</v>
      </c>
      <c r="D305" s="162" t="s">
        <v>255</v>
      </c>
      <c r="E305" s="162" t="s">
        <v>180</v>
      </c>
      <c r="F305" s="115">
        <f>F308+F309</f>
        <v>162</v>
      </c>
      <c r="G305" s="112"/>
      <c r="H305" s="115">
        <f>H306+H307+H308</f>
        <v>140</v>
      </c>
      <c r="I305" s="115">
        <f>I306+I307+I308</f>
        <v>140</v>
      </c>
      <c r="J305" s="115">
        <f>J308+J309</f>
        <v>0</v>
      </c>
    </row>
    <row r="306" spans="1:10" s="39" customFormat="1" hidden="1" x14ac:dyDescent="0.2">
      <c r="A306" s="33" t="s">
        <v>53</v>
      </c>
      <c r="B306" s="162" t="s">
        <v>8</v>
      </c>
      <c r="C306" s="162" t="s">
        <v>232</v>
      </c>
      <c r="D306" s="162" t="s">
        <v>255</v>
      </c>
      <c r="E306" s="162" t="s">
        <v>256</v>
      </c>
      <c r="F306" s="115">
        <f>140-140</f>
        <v>0</v>
      </c>
      <c r="G306" s="112"/>
      <c r="H306" s="115">
        <v>140</v>
      </c>
      <c r="I306" s="115">
        <v>140</v>
      </c>
      <c r="J306" s="115">
        <f>140-140</f>
        <v>0</v>
      </c>
    </row>
    <row r="307" spans="1:10" s="39" customFormat="1" hidden="1" x14ac:dyDescent="0.2">
      <c r="A307" s="38" t="s">
        <v>53</v>
      </c>
      <c r="B307" s="162" t="s">
        <v>8</v>
      </c>
      <c r="C307" s="162" t="s">
        <v>232</v>
      </c>
      <c r="D307" s="162" t="s">
        <v>255</v>
      </c>
      <c r="E307" s="162" t="s">
        <v>256</v>
      </c>
      <c r="F307" s="115">
        <f>310-310</f>
        <v>0</v>
      </c>
      <c r="G307" s="112"/>
      <c r="H307" s="115">
        <f>310-310</f>
        <v>0</v>
      </c>
      <c r="I307" s="115">
        <f>310-310</f>
        <v>0</v>
      </c>
      <c r="J307" s="115">
        <f>310-310</f>
        <v>0</v>
      </c>
    </row>
    <row r="308" spans="1:10" s="69" customFormat="1" ht="47.25" x14ac:dyDescent="0.2">
      <c r="A308" s="25" t="s">
        <v>218</v>
      </c>
      <c r="B308" s="162" t="s">
        <v>8</v>
      </c>
      <c r="C308" s="162" t="s">
        <v>232</v>
      </c>
      <c r="D308" s="162" t="s">
        <v>255</v>
      </c>
      <c r="E308" s="162" t="s">
        <v>241</v>
      </c>
      <c r="F308" s="115">
        <v>132</v>
      </c>
      <c r="G308" s="158"/>
      <c r="H308" s="115"/>
      <c r="I308" s="115"/>
      <c r="J308" s="115">
        <v>0</v>
      </c>
    </row>
    <row r="309" spans="1:10" s="39" customFormat="1" x14ac:dyDescent="0.2">
      <c r="A309" s="38" t="s">
        <v>53</v>
      </c>
      <c r="B309" s="162" t="s">
        <v>8</v>
      </c>
      <c r="C309" s="162" t="s">
        <v>232</v>
      </c>
      <c r="D309" s="162" t="s">
        <v>255</v>
      </c>
      <c r="E309" s="162" t="s">
        <v>256</v>
      </c>
      <c r="F309" s="115">
        <v>30</v>
      </c>
      <c r="G309" s="112"/>
      <c r="H309" s="115"/>
      <c r="I309" s="115"/>
      <c r="J309" s="115">
        <v>0</v>
      </c>
    </row>
    <row r="310" spans="1:10" s="69" customFormat="1" x14ac:dyDescent="0.2">
      <c r="A310" s="28" t="s">
        <v>257</v>
      </c>
      <c r="B310" s="199" t="s">
        <v>8</v>
      </c>
      <c r="C310" s="199" t="s">
        <v>258</v>
      </c>
      <c r="D310" s="199"/>
      <c r="E310" s="199"/>
      <c r="F310" s="212">
        <f>F311+F318</f>
        <v>630</v>
      </c>
      <c r="G310" s="158"/>
      <c r="H310" s="212">
        <f>H311+H318</f>
        <v>600</v>
      </c>
      <c r="I310" s="212">
        <f>I311+I318</f>
        <v>600</v>
      </c>
      <c r="J310" s="212">
        <f>J311+J318</f>
        <v>0</v>
      </c>
    </row>
    <row r="311" spans="1:10" s="69" customFormat="1" hidden="1" x14ac:dyDescent="0.2">
      <c r="A311" s="20" t="s">
        <v>30</v>
      </c>
      <c r="B311" s="173" t="s">
        <v>8</v>
      </c>
      <c r="C311" s="173" t="s">
        <v>258</v>
      </c>
      <c r="D311" s="173" t="s">
        <v>31</v>
      </c>
      <c r="E311" s="174" t="s">
        <v>4</v>
      </c>
      <c r="F311" s="111">
        <f>F312</f>
        <v>0</v>
      </c>
      <c r="G311" s="158"/>
      <c r="H311" s="111">
        <f t="shared" ref="H311:I314" si="34">H312</f>
        <v>0</v>
      </c>
      <c r="I311" s="111">
        <f t="shared" si="34"/>
        <v>0</v>
      </c>
      <c r="J311" s="111">
        <f>J312</f>
        <v>0</v>
      </c>
    </row>
    <row r="312" spans="1:10" s="69" customFormat="1" hidden="1" x14ac:dyDescent="0.2">
      <c r="A312" s="66" t="s">
        <v>32</v>
      </c>
      <c r="B312" s="26" t="s">
        <v>8</v>
      </c>
      <c r="C312" s="26" t="s">
        <v>258</v>
      </c>
      <c r="D312" s="26" t="s">
        <v>33</v>
      </c>
      <c r="E312" s="26" t="s">
        <v>4</v>
      </c>
      <c r="F312" s="155">
        <f>F313</f>
        <v>0</v>
      </c>
      <c r="G312" s="158"/>
      <c r="H312" s="155">
        <f t="shared" si="34"/>
        <v>0</v>
      </c>
      <c r="I312" s="155">
        <f t="shared" si="34"/>
        <v>0</v>
      </c>
      <c r="J312" s="155">
        <f>J313</f>
        <v>0</v>
      </c>
    </row>
    <row r="313" spans="1:10" s="69" customFormat="1" ht="31.5" hidden="1" x14ac:dyDescent="0.2">
      <c r="A313" s="66" t="s">
        <v>259</v>
      </c>
      <c r="B313" s="26" t="s">
        <v>8</v>
      </c>
      <c r="C313" s="26" t="s">
        <v>258</v>
      </c>
      <c r="D313" s="26" t="s">
        <v>34</v>
      </c>
      <c r="E313" s="26"/>
      <c r="F313" s="155">
        <f>F314</f>
        <v>0</v>
      </c>
      <c r="G313" s="158"/>
      <c r="H313" s="155">
        <f t="shared" si="34"/>
        <v>0</v>
      </c>
      <c r="I313" s="155">
        <f t="shared" si="34"/>
        <v>0</v>
      </c>
      <c r="J313" s="155">
        <f>J314</f>
        <v>0</v>
      </c>
    </row>
    <row r="314" spans="1:10" s="69" customFormat="1" hidden="1" x14ac:dyDescent="0.2">
      <c r="A314" s="38" t="s">
        <v>50</v>
      </c>
      <c r="B314" s="26" t="s">
        <v>8</v>
      </c>
      <c r="C314" s="26" t="s">
        <v>258</v>
      </c>
      <c r="D314" s="26" t="s">
        <v>34</v>
      </c>
      <c r="E314" s="162" t="s">
        <v>180</v>
      </c>
      <c r="F314" s="155">
        <f>F315</f>
        <v>0</v>
      </c>
      <c r="G314" s="158"/>
      <c r="H314" s="155">
        <f t="shared" si="34"/>
        <v>0</v>
      </c>
      <c r="I314" s="155">
        <f t="shared" si="34"/>
        <v>0</v>
      </c>
      <c r="J314" s="155">
        <f>J315</f>
        <v>0</v>
      </c>
    </row>
    <row r="315" spans="1:10" s="69" customFormat="1" ht="47.25" hidden="1" x14ac:dyDescent="0.2">
      <c r="A315" s="25" t="s">
        <v>218</v>
      </c>
      <c r="B315" s="26" t="s">
        <v>8</v>
      </c>
      <c r="C315" s="26" t="s">
        <v>258</v>
      </c>
      <c r="D315" s="26" t="s">
        <v>34</v>
      </c>
      <c r="E315" s="162" t="s">
        <v>241</v>
      </c>
      <c r="F315" s="155"/>
      <c r="G315" s="158"/>
      <c r="H315" s="155"/>
      <c r="I315" s="155"/>
      <c r="J315" s="155"/>
    </row>
    <row r="316" spans="1:10" s="69" customFormat="1" x14ac:dyDescent="0.2">
      <c r="A316" s="20" t="s">
        <v>182</v>
      </c>
      <c r="B316" s="173" t="s">
        <v>8</v>
      </c>
      <c r="C316" s="173" t="s">
        <v>258</v>
      </c>
      <c r="D316" s="173" t="s">
        <v>183</v>
      </c>
      <c r="E316" s="173"/>
      <c r="F316" s="111">
        <f>F317</f>
        <v>630</v>
      </c>
      <c r="G316" s="158"/>
      <c r="H316" s="111">
        <f t="shared" ref="H316:I318" si="35">H317</f>
        <v>600</v>
      </c>
      <c r="I316" s="111">
        <f t="shared" si="35"/>
        <v>600</v>
      </c>
      <c r="J316" s="111">
        <f>J317</f>
        <v>0</v>
      </c>
    </row>
    <row r="317" spans="1:10" s="69" customFormat="1" ht="47.25" x14ac:dyDescent="0.2">
      <c r="A317" s="57" t="s">
        <v>260</v>
      </c>
      <c r="B317" s="137" t="s">
        <v>8</v>
      </c>
      <c r="C317" s="137" t="s">
        <v>258</v>
      </c>
      <c r="D317" s="137" t="s">
        <v>261</v>
      </c>
      <c r="E317" s="137"/>
      <c r="F317" s="178">
        <f>F318</f>
        <v>630</v>
      </c>
      <c r="G317" s="158"/>
      <c r="H317" s="178">
        <f t="shared" si="35"/>
        <v>600</v>
      </c>
      <c r="I317" s="178">
        <f t="shared" si="35"/>
        <v>600</v>
      </c>
      <c r="J317" s="178">
        <f>J318</f>
        <v>0</v>
      </c>
    </row>
    <row r="318" spans="1:10" s="39" customFormat="1" x14ac:dyDescent="0.2">
      <c r="A318" s="38" t="s">
        <v>50</v>
      </c>
      <c r="B318" s="162" t="s">
        <v>8</v>
      </c>
      <c r="C318" s="162" t="s">
        <v>258</v>
      </c>
      <c r="D318" s="162" t="s">
        <v>261</v>
      </c>
      <c r="E318" s="162" t="s">
        <v>180</v>
      </c>
      <c r="F318" s="115">
        <f>F319</f>
        <v>630</v>
      </c>
      <c r="G318" s="112"/>
      <c r="H318" s="115">
        <f t="shared" si="35"/>
        <v>600</v>
      </c>
      <c r="I318" s="115">
        <f t="shared" si="35"/>
        <v>600</v>
      </c>
      <c r="J318" s="115">
        <f>J319</f>
        <v>0</v>
      </c>
    </row>
    <row r="319" spans="1:10" s="39" customFormat="1" ht="47.25" x14ac:dyDescent="0.2">
      <c r="A319" s="25" t="s">
        <v>218</v>
      </c>
      <c r="B319" s="162" t="s">
        <v>8</v>
      </c>
      <c r="C319" s="162" t="s">
        <v>258</v>
      </c>
      <c r="D319" s="162" t="s">
        <v>261</v>
      </c>
      <c r="E319" s="162" t="s">
        <v>241</v>
      </c>
      <c r="F319" s="115">
        <v>630</v>
      </c>
      <c r="G319" s="112"/>
      <c r="H319" s="115">
        <v>600</v>
      </c>
      <c r="I319" s="115">
        <v>600</v>
      </c>
      <c r="J319" s="115">
        <v>0</v>
      </c>
    </row>
    <row r="320" spans="1:10" s="39" customFormat="1" x14ac:dyDescent="0.2">
      <c r="A320" s="28" t="s">
        <v>262</v>
      </c>
      <c r="B320" s="199" t="s">
        <v>8</v>
      </c>
      <c r="C320" s="199" t="s">
        <v>263</v>
      </c>
      <c r="D320" s="199"/>
      <c r="E320" s="200"/>
      <c r="F320" s="212">
        <f>F329+F335+F343</f>
        <v>3465.1</v>
      </c>
      <c r="G320" s="112"/>
      <c r="H320" s="212">
        <f>H329+H335+H343</f>
        <v>3199.1</v>
      </c>
      <c r="I320" s="212">
        <f>I329+I335+I343</f>
        <v>3199.1</v>
      </c>
      <c r="J320" s="212">
        <f>J329+J335+J343</f>
        <v>2875</v>
      </c>
    </row>
    <row r="321" spans="1:10" s="39" customFormat="1" hidden="1" x14ac:dyDescent="0.2">
      <c r="A321" s="20" t="s">
        <v>30</v>
      </c>
      <c r="B321" s="173" t="s">
        <v>8</v>
      </c>
      <c r="C321" s="173" t="s">
        <v>263</v>
      </c>
      <c r="D321" s="173" t="s">
        <v>31</v>
      </c>
      <c r="E321" s="174" t="s">
        <v>4</v>
      </c>
      <c r="F321" s="111">
        <f>F322</f>
        <v>0</v>
      </c>
      <c r="G321" s="112"/>
      <c r="H321" s="111">
        <f>H322</f>
        <v>0</v>
      </c>
      <c r="I321" s="111">
        <f>I322</f>
        <v>0</v>
      </c>
      <c r="J321" s="111">
        <f>J322</f>
        <v>0</v>
      </c>
    </row>
    <row r="322" spans="1:10" s="39" customFormat="1" hidden="1" x14ac:dyDescent="0.2">
      <c r="A322" s="66" t="s">
        <v>32</v>
      </c>
      <c r="B322" s="26" t="s">
        <v>8</v>
      </c>
      <c r="C322" s="26" t="s">
        <v>263</v>
      </c>
      <c r="D322" s="26" t="s">
        <v>33</v>
      </c>
      <c r="E322" s="26" t="s">
        <v>4</v>
      </c>
      <c r="F322" s="155">
        <f>F323+F326</f>
        <v>0</v>
      </c>
      <c r="G322" s="112"/>
      <c r="H322" s="155">
        <f>H323+H326</f>
        <v>0</v>
      </c>
      <c r="I322" s="155">
        <f>I323+I326</f>
        <v>0</v>
      </c>
      <c r="J322" s="155">
        <f>J323+J326</f>
        <v>0</v>
      </c>
    </row>
    <row r="323" spans="1:10" s="39" customFormat="1" ht="31.5" hidden="1" x14ac:dyDescent="0.2">
      <c r="A323" s="66" t="s">
        <v>259</v>
      </c>
      <c r="B323" s="26" t="s">
        <v>8</v>
      </c>
      <c r="C323" s="26" t="s">
        <v>263</v>
      </c>
      <c r="D323" s="26" t="s">
        <v>34</v>
      </c>
      <c r="E323" s="26"/>
      <c r="F323" s="155">
        <f>F324</f>
        <v>0</v>
      </c>
      <c r="G323" s="112"/>
      <c r="H323" s="155">
        <f t="shared" ref="H323:J324" si="36">H324</f>
        <v>0</v>
      </c>
      <c r="I323" s="155">
        <f t="shared" si="36"/>
        <v>0</v>
      </c>
      <c r="J323" s="155">
        <f t="shared" si="36"/>
        <v>0</v>
      </c>
    </row>
    <row r="324" spans="1:10" s="39" customFormat="1" ht="31.5" hidden="1" x14ac:dyDescent="0.2">
      <c r="A324" s="38" t="s">
        <v>25</v>
      </c>
      <c r="B324" s="26" t="s">
        <v>8</v>
      </c>
      <c r="C324" s="26" t="s">
        <v>263</v>
      </c>
      <c r="D324" s="26" t="s">
        <v>34</v>
      </c>
      <c r="E324" s="26" t="s">
        <v>35</v>
      </c>
      <c r="F324" s="155">
        <f>F325</f>
        <v>0</v>
      </c>
      <c r="G324" s="112"/>
      <c r="H324" s="155">
        <f t="shared" si="36"/>
        <v>0</v>
      </c>
      <c r="I324" s="155">
        <f t="shared" si="36"/>
        <v>0</v>
      </c>
      <c r="J324" s="155">
        <f t="shared" si="36"/>
        <v>0</v>
      </c>
    </row>
    <row r="325" spans="1:10" s="39" customFormat="1" ht="31.5" hidden="1" x14ac:dyDescent="0.2">
      <c r="A325" s="38" t="s">
        <v>26</v>
      </c>
      <c r="B325" s="26" t="s">
        <v>8</v>
      </c>
      <c r="C325" s="26" t="s">
        <v>263</v>
      </c>
      <c r="D325" s="26" t="s">
        <v>34</v>
      </c>
      <c r="E325" s="26" t="s">
        <v>36</v>
      </c>
      <c r="F325" s="155"/>
      <c r="G325" s="112"/>
      <c r="H325" s="155"/>
      <c r="I325" s="155"/>
      <c r="J325" s="155"/>
    </row>
    <row r="326" spans="1:10" s="39" customFormat="1" ht="47.25" hidden="1" x14ac:dyDescent="0.2">
      <c r="A326" s="66" t="s">
        <v>264</v>
      </c>
      <c r="B326" s="26" t="s">
        <v>8</v>
      </c>
      <c r="C326" s="26" t="s">
        <v>263</v>
      </c>
      <c r="D326" s="26" t="s">
        <v>265</v>
      </c>
      <c r="E326" s="26"/>
      <c r="F326" s="155">
        <f>F327</f>
        <v>0</v>
      </c>
      <c r="G326" s="112"/>
      <c r="H326" s="155">
        <f t="shared" ref="H326:J327" si="37">H327</f>
        <v>0</v>
      </c>
      <c r="I326" s="155">
        <f t="shared" si="37"/>
        <v>0</v>
      </c>
      <c r="J326" s="155">
        <f t="shared" si="37"/>
        <v>0</v>
      </c>
    </row>
    <row r="327" spans="1:10" s="39" customFormat="1" ht="31.5" hidden="1" x14ac:dyDescent="0.2">
      <c r="A327" s="38" t="s">
        <v>25</v>
      </c>
      <c r="B327" s="26" t="s">
        <v>8</v>
      </c>
      <c r="C327" s="26" t="s">
        <v>263</v>
      </c>
      <c r="D327" s="26" t="s">
        <v>265</v>
      </c>
      <c r="E327" s="26" t="s">
        <v>35</v>
      </c>
      <c r="F327" s="155">
        <f>F328</f>
        <v>0</v>
      </c>
      <c r="G327" s="112"/>
      <c r="H327" s="155">
        <f t="shared" si="37"/>
        <v>0</v>
      </c>
      <c r="I327" s="155">
        <f t="shared" si="37"/>
        <v>0</v>
      </c>
      <c r="J327" s="155">
        <f t="shared" si="37"/>
        <v>0</v>
      </c>
    </row>
    <row r="328" spans="1:10" s="39" customFormat="1" ht="31.5" hidden="1" x14ac:dyDescent="0.2">
      <c r="A328" s="38" t="s">
        <v>26</v>
      </c>
      <c r="B328" s="26" t="s">
        <v>8</v>
      </c>
      <c r="C328" s="26" t="s">
        <v>263</v>
      </c>
      <c r="D328" s="26" t="s">
        <v>265</v>
      </c>
      <c r="E328" s="26" t="s">
        <v>36</v>
      </c>
      <c r="F328" s="155"/>
      <c r="G328" s="112"/>
      <c r="H328" s="155"/>
      <c r="I328" s="155"/>
      <c r="J328" s="155"/>
    </row>
    <row r="329" spans="1:10" s="23" customFormat="1" ht="31.5" hidden="1" x14ac:dyDescent="0.2">
      <c r="A329" s="20" t="s">
        <v>266</v>
      </c>
      <c r="B329" s="173" t="s">
        <v>8</v>
      </c>
      <c r="C329" s="173" t="s">
        <v>263</v>
      </c>
      <c r="D329" s="173" t="s">
        <v>267</v>
      </c>
      <c r="E329" s="173"/>
      <c r="F329" s="111">
        <f>F330</f>
        <v>0</v>
      </c>
      <c r="G329" s="117"/>
      <c r="H329" s="111">
        <f t="shared" ref="H329:I333" si="38">H330</f>
        <v>0</v>
      </c>
      <c r="I329" s="111">
        <f t="shared" si="38"/>
        <v>0</v>
      </c>
      <c r="J329" s="111">
        <f>J330</f>
        <v>0</v>
      </c>
    </row>
    <row r="330" spans="1:10" s="39" customFormat="1" ht="31.5" hidden="1" x14ac:dyDescent="0.2">
      <c r="A330" s="25" t="s">
        <v>268</v>
      </c>
      <c r="B330" s="162" t="s">
        <v>8</v>
      </c>
      <c r="C330" s="162" t="s">
        <v>263</v>
      </c>
      <c r="D330" s="162" t="s">
        <v>269</v>
      </c>
      <c r="E330" s="162"/>
      <c r="F330" s="115">
        <f>F331</f>
        <v>0</v>
      </c>
      <c r="G330" s="112"/>
      <c r="H330" s="115">
        <f t="shared" si="38"/>
        <v>0</v>
      </c>
      <c r="I330" s="115">
        <f t="shared" si="38"/>
        <v>0</v>
      </c>
      <c r="J330" s="115">
        <f>J331</f>
        <v>0</v>
      </c>
    </row>
    <row r="331" spans="1:10" s="3" customFormat="1" ht="47.25" hidden="1" x14ac:dyDescent="0.2">
      <c r="A331" s="25" t="s">
        <v>270</v>
      </c>
      <c r="B331" s="162" t="s">
        <v>8</v>
      </c>
      <c r="C331" s="162" t="s">
        <v>263</v>
      </c>
      <c r="D331" s="162" t="s">
        <v>271</v>
      </c>
      <c r="E331" s="162"/>
      <c r="F331" s="115">
        <f>F332</f>
        <v>0</v>
      </c>
      <c r="G331" s="205"/>
      <c r="H331" s="115">
        <f t="shared" si="38"/>
        <v>0</v>
      </c>
      <c r="I331" s="115">
        <f t="shared" si="38"/>
        <v>0</v>
      </c>
      <c r="J331" s="115">
        <f>J332</f>
        <v>0</v>
      </c>
    </row>
    <row r="332" spans="1:10" s="3" customFormat="1" ht="47.25" hidden="1" x14ac:dyDescent="0.2">
      <c r="A332" s="25" t="s">
        <v>272</v>
      </c>
      <c r="B332" s="162" t="s">
        <v>8</v>
      </c>
      <c r="C332" s="162" t="s">
        <v>263</v>
      </c>
      <c r="D332" s="162" t="s">
        <v>828</v>
      </c>
      <c r="E332" s="162"/>
      <c r="F332" s="115">
        <f>F333</f>
        <v>0</v>
      </c>
      <c r="G332" s="205"/>
      <c r="H332" s="115">
        <f t="shared" si="38"/>
        <v>0</v>
      </c>
      <c r="I332" s="115">
        <f t="shared" si="38"/>
        <v>0</v>
      </c>
      <c r="J332" s="115">
        <f>J333</f>
        <v>0</v>
      </c>
    </row>
    <row r="333" spans="1:10" s="39" customFormat="1" ht="31.5" hidden="1" x14ac:dyDescent="0.2">
      <c r="A333" s="38" t="s">
        <v>25</v>
      </c>
      <c r="B333" s="162" t="s">
        <v>8</v>
      </c>
      <c r="C333" s="162" t="s">
        <v>263</v>
      </c>
      <c r="D333" s="162" t="s">
        <v>828</v>
      </c>
      <c r="E333" s="27">
        <v>200</v>
      </c>
      <c r="F333" s="214">
        <f>F334</f>
        <v>0</v>
      </c>
      <c r="G333" s="112"/>
      <c r="H333" s="214">
        <f t="shared" si="38"/>
        <v>0</v>
      </c>
      <c r="I333" s="214">
        <f t="shared" si="38"/>
        <v>0</v>
      </c>
      <c r="J333" s="214">
        <f>J334</f>
        <v>0</v>
      </c>
    </row>
    <row r="334" spans="1:10" s="39" customFormat="1" ht="31.5" hidden="1" x14ac:dyDescent="0.2">
      <c r="A334" s="38" t="s">
        <v>26</v>
      </c>
      <c r="B334" s="162" t="s">
        <v>8</v>
      </c>
      <c r="C334" s="162" t="s">
        <v>263</v>
      </c>
      <c r="D334" s="162" t="s">
        <v>828</v>
      </c>
      <c r="E334" s="27">
        <v>240</v>
      </c>
      <c r="F334" s="214"/>
      <c r="G334" s="112"/>
      <c r="H334" s="214"/>
      <c r="I334" s="214"/>
      <c r="J334" s="214"/>
    </row>
    <row r="335" spans="1:10" s="83" customFormat="1" x14ac:dyDescent="0.2">
      <c r="A335" s="20" t="s">
        <v>274</v>
      </c>
      <c r="B335" s="173" t="s">
        <v>8</v>
      </c>
      <c r="C335" s="173" t="s">
        <v>263</v>
      </c>
      <c r="D335" s="173" t="s">
        <v>275</v>
      </c>
      <c r="E335" s="174"/>
      <c r="F335" s="111">
        <f>F336</f>
        <v>1759</v>
      </c>
      <c r="G335" s="215"/>
      <c r="H335" s="111">
        <f>H336</f>
        <v>1343</v>
      </c>
      <c r="I335" s="111">
        <f>I336</f>
        <v>1343</v>
      </c>
      <c r="J335" s="111">
        <f>J336</f>
        <v>2875</v>
      </c>
    </row>
    <row r="336" spans="1:10" s="3" customFormat="1" x14ac:dyDescent="0.2">
      <c r="A336" s="25" t="s">
        <v>276</v>
      </c>
      <c r="B336" s="162" t="s">
        <v>8</v>
      </c>
      <c r="C336" s="162" t="s">
        <v>263</v>
      </c>
      <c r="D336" s="162" t="s">
        <v>277</v>
      </c>
      <c r="E336" s="198"/>
      <c r="F336" s="115">
        <f>F337+F340</f>
        <v>1759</v>
      </c>
      <c r="G336" s="205"/>
      <c r="H336" s="115">
        <f>H337+H340</f>
        <v>1343</v>
      </c>
      <c r="I336" s="115">
        <f>I337+I340</f>
        <v>1343</v>
      </c>
      <c r="J336" s="115">
        <f>J337+J340</f>
        <v>2875</v>
      </c>
    </row>
    <row r="337" spans="1:10" s="3" customFormat="1" ht="78.75" x14ac:dyDescent="0.2">
      <c r="A337" s="25" t="s">
        <v>278</v>
      </c>
      <c r="B337" s="162" t="s">
        <v>8</v>
      </c>
      <c r="C337" s="162" t="s">
        <v>263</v>
      </c>
      <c r="D337" s="162" t="s">
        <v>279</v>
      </c>
      <c r="E337" s="198"/>
      <c r="F337" s="115">
        <f>F338</f>
        <v>1759</v>
      </c>
      <c r="G337" s="205"/>
      <c r="H337" s="115">
        <f t="shared" ref="H337:J338" si="39">H338</f>
        <v>1343</v>
      </c>
      <c r="I337" s="115">
        <f t="shared" si="39"/>
        <v>1343</v>
      </c>
      <c r="J337" s="115">
        <f t="shared" si="39"/>
        <v>2875</v>
      </c>
    </row>
    <row r="338" spans="1:10" s="3" customFormat="1" ht="31.5" x14ac:dyDescent="0.2">
      <c r="A338" s="38" t="s">
        <v>25</v>
      </c>
      <c r="B338" s="162" t="s">
        <v>8</v>
      </c>
      <c r="C338" s="162" t="s">
        <v>263</v>
      </c>
      <c r="D338" s="162" t="s">
        <v>279</v>
      </c>
      <c r="E338" s="198">
        <v>200</v>
      </c>
      <c r="F338" s="115">
        <f>F339</f>
        <v>1759</v>
      </c>
      <c r="G338" s="205"/>
      <c r="H338" s="115">
        <f t="shared" si="39"/>
        <v>1343</v>
      </c>
      <c r="I338" s="115">
        <f t="shared" si="39"/>
        <v>1343</v>
      </c>
      <c r="J338" s="115">
        <f t="shared" si="39"/>
        <v>2875</v>
      </c>
    </row>
    <row r="339" spans="1:10" s="3" customFormat="1" ht="31.5" x14ac:dyDescent="0.2">
      <c r="A339" s="38" t="s">
        <v>26</v>
      </c>
      <c r="B339" s="162" t="s">
        <v>8</v>
      </c>
      <c r="C339" s="162" t="s">
        <v>263</v>
      </c>
      <c r="D339" s="162" t="s">
        <v>279</v>
      </c>
      <c r="E339" s="198">
        <v>240</v>
      </c>
      <c r="F339" s="115">
        <v>1759</v>
      </c>
      <c r="G339" s="205"/>
      <c r="H339" s="115">
        <v>1343</v>
      </c>
      <c r="I339" s="115">
        <v>1343</v>
      </c>
      <c r="J339" s="115">
        <v>2875</v>
      </c>
    </row>
    <row r="340" spans="1:10" s="3" customFormat="1" ht="51" hidden="1" customHeight="1" x14ac:dyDescent="0.2">
      <c r="A340" s="25" t="s">
        <v>280</v>
      </c>
      <c r="B340" s="162" t="s">
        <v>8</v>
      </c>
      <c r="C340" s="162" t="s">
        <v>263</v>
      </c>
      <c r="D340" s="162" t="s">
        <v>281</v>
      </c>
      <c r="E340" s="198"/>
      <c r="F340" s="115">
        <f>F341</f>
        <v>0</v>
      </c>
      <c r="G340" s="205"/>
      <c r="H340" s="115">
        <f t="shared" ref="H340:J341" si="40">H341</f>
        <v>0</v>
      </c>
      <c r="I340" s="115">
        <f t="shared" si="40"/>
        <v>0</v>
      </c>
      <c r="J340" s="115">
        <f t="shared" si="40"/>
        <v>0</v>
      </c>
    </row>
    <row r="341" spans="1:10" s="3" customFormat="1" ht="31.5" hidden="1" x14ac:dyDescent="0.2">
      <c r="A341" s="38" t="s">
        <v>25</v>
      </c>
      <c r="B341" s="162" t="s">
        <v>8</v>
      </c>
      <c r="C341" s="162" t="s">
        <v>263</v>
      </c>
      <c r="D341" s="162" t="s">
        <v>281</v>
      </c>
      <c r="E341" s="198">
        <v>200</v>
      </c>
      <c r="F341" s="115">
        <f>F342</f>
        <v>0</v>
      </c>
      <c r="G341" s="205"/>
      <c r="H341" s="115">
        <f t="shared" si="40"/>
        <v>0</v>
      </c>
      <c r="I341" s="115">
        <f t="shared" si="40"/>
        <v>0</v>
      </c>
      <c r="J341" s="115">
        <f t="shared" si="40"/>
        <v>0</v>
      </c>
    </row>
    <row r="342" spans="1:10" s="23" customFormat="1" ht="31.5" hidden="1" x14ac:dyDescent="0.2">
      <c r="A342" s="38" t="s">
        <v>26</v>
      </c>
      <c r="B342" s="162" t="s">
        <v>8</v>
      </c>
      <c r="C342" s="162" t="s">
        <v>263</v>
      </c>
      <c r="D342" s="162" t="s">
        <v>281</v>
      </c>
      <c r="E342" s="198">
        <v>240</v>
      </c>
      <c r="F342" s="115"/>
      <c r="G342" s="117"/>
      <c r="H342" s="115"/>
      <c r="I342" s="115"/>
      <c r="J342" s="115"/>
    </row>
    <row r="343" spans="1:10" s="69" customFormat="1" x14ac:dyDescent="0.2">
      <c r="A343" s="20" t="s">
        <v>182</v>
      </c>
      <c r="B343" s="173" t="s">
        <v>8</v>
      </c>
      <c r="C343" s="173" t="s">
        <v>263</v>
      </c>
      <c r="D343" s="173" t="s">
        <v>183</v>
      </c>
      <c r="E343" s="174"/>
      <c r="F343" s="111">
        <f>F344</f>
        <v>1706.1</v>
      </c>
      <c r="G343" s="158"/>
      <c r="H343" s="111">
        <f>H344</f>
        <v>1856.1</v>
      </c>
      <c r="I343" s="111">
        <f>I344</f>
        <v>1856.1</v>
      </c>
      <c r="J343" s="111">
        <f>J344</f>
        <v>0</v>
      </c>
    </row>
    <row r="344" spans="1:10" s="84" customFormat="1" ht="63" x14ac:dyDescent="0.2">
      <c r="A344" s="62" t="s">
        <v>282</v>
      </c>
      <c r="B344" s="137" t="s">
        <v>8</v>
      </c>
      <c r="C344" s="137" t="s">
        <v>263</v>
      </c>
      <c r="D344" s="137" t="s">
        <v>283</v>
      </c>
      <c r="E344" s="211"/>
      <c r="F344" s="178">
        <f>F345+F347</f>
        <v>1706.1</v>
      </c>
      <c r="G344" s="216"/>
      <c r="H344" s="178">
        <f>H345+H347</f>
        <v>1856.1</v>
      </c>
      <c r="I344" s="178">
        <f>I345+I347</f>
        <v>1856.1</v>
      </c>
      <c r="J344" s="178">
        <f>J345+J347</f>
        <v>0</v>
      </c>
    </row>
    <row r="345" spans="1:10" s="84" customFormat="1" ht="31.5" x14ac:dyDescent="0.2">
      <c r="A345" s="38" t="s">
        <v>25</v>
      </c>
      <c r="B345" s="162" t="s">
        <v>8</v>
      </c>
      <c r="C345" s="162" t="s">
        <v>263</v>
      </c>
      <c r="D345" s="162" t="s">
        <v>283</v>
      </c>
      <c r="E345" s="181">
        <v>200</v>
      </c>
      <c r="F345" s="115">
        <f>F346</f>
        <v>250</v>
      </c>
      <c r="G345" s="216"/>
      <c r="H345" s="115">
        <f>H346</f>
        <v>400</v>
      </c>
      <c r="I345" s="115">
        <f>I346</f>
        <v>400</v>
      </c>
      <c r="J345" s="115">
        <f>J346</f>
        <v>0</v>
      </c>
    </row>
    <row r="346" spans="1:10" s="39" customFormat="1" ht="31.5" x14ac:dyDescent="0.2">
      <c r="A346" s="38" t="s">
        <v>26</v>
      </c>
      <c r="B346" s="162" t="s">
        <v>8</v>
      </c>
      <c r="C346" s="162" t="s">
        <v>263</v>
      </c>
      <c r="D346" s="162" t="s">
        <v>283</v>
      </c>
      <c r="E346" s="181">
        <v>240</v>
      </c>
      <c r="F346" s="115">
        <v>250</v>
      </c>
      <c r="G346" s="112"/>
      <c r="H346" s="115">
        <f>100+300</f>
        <v>400</v>
      </c>
      <c r="I346" s="115">
        <f>100+300</f>
        <v>400</v>
      </c>
      <c r="J346" s="115">
        <v>0</v>
      </c>
    </row>
    <row r="347" spans="1:10" s="72" customFormat="1" ht="63" x14ac:dyDescent="0.2">
      <c r="A347" s="25" t="s">
        <v>284</v>
      </c>
      <c r="B347" s="162" t="s">
        <v>8</v>
      </c>
      <c r="C347" s="162" t="s">
        <v>263</v>
      </c>
      <c r="D347" s="162" t="s">
        <v>285</v>
      </c>
      <c r="E347" s="198"/>
      <c r="F347" s="115">
        <f>F348</f>
        <v>1456.1</v>
      </c>
      <c r="G347" s="112"/>
      <c r="H347" s="115">
        <f>H348</f>
        <v>1456.1</v>
      </c>
      <c r="I347" s="115">
        <f>I348</f>
        <v>1456.1</v>
      </c>
      <c r="J347" s="115">
        <f>J348</f>
        <v>0</v>
      </c>
    </row>
    <row r="348" spans="1:10" s="23" customFormat="1" ht="33.75" customHeight="1" x14ac:dyDescent="0.2">
      <c r="A348" s="25" t="s">
        <v>286</v>
      </c>
      <c r="B348" s="162" t="s">
        <v>8</v>
      </c>
      <c r="C348" s="162" t="s">
        <v>263</v>
      </c>
      <c r="D348" s="162" t="s">
        <v>287</v>
      </c>
      <c r="E348" s="198"/>
      <c r="F348" s="115">
        <f>F349+F351</f>
        <v>1456.1</v>
      </c>
      <c r="G348" s="117"/>
      <c r="H348" s="115">
        <f>H349+H351</f>
        <v>1456.1</v>
      </c>
      <c r="I348" s="115">
        <f>I349+I351</f>
        <v>1456.1</v>
      </c>
      <c r="J348" s="115">
        <f>J349+J351</f>
        <v>0</v>
      </c>
    </row>
    <row r="349" spans="1:10" s="23" customFormat="1" ht="31.5" hidden="1" x14ac:dyDescent="0.2">
      <c r="A349" s="38" t="s">
        <v>25</v>
      </c>
      <c r="B349" s="162" t="s">
        <v>8</v>
      </c>
      <c r="C349" s="162" t="s">
        <v>263</v>
      </c>
      <c r="D349" s="162" t="s">
        <v>288</v>
      </c>
      <c r="E349" s="198">
        <v>200</v>
      </c>
      <c r="F349" s="115">
        <f>F350</f>
        <v>0</v>
      </c>
      <c r="G349" s="117"/>
      <c r="H349" s="115">
        <f>H350</f>
        <v>1456.1</v>
      </c>
      <c r="I349" s="115">
        <f>I350</f>
        <v>1456.1</v>
      </c>
      <c r="J349" s="115">
        <f>J350</f>
        <v>0</v>
      </c>
    </row>
    <row r="350" spans="1:10" s="23" customFormat="1" ht="31.5" hidden="1" x14ac:dyDescent="0.2">
      <c r="A350" s="38" t="s">
        <v>26</v>
      </c>
      <c r="B350" s="162" t="s">
        <v>8</v>
      </c>
      <c r="C350" s="162" t="s">
        <v>263</v>
      </c>
      <c r="D350" s="162" t="s">
        <v>288</v>
      </c>
      <c r="E350" s="198">
        <v>240</v>
      </c>
      <c r="F350" s="115"/>
      <c r="G350" s="117"/>
      <c r="H350" s="115">
        <v>1456.1</v>
      </c>
      <c r="I350" s="115">
        <v>1456.1</v>
      </c>
      <c r="J350" s="115"/>
    </row>
    <row r="351" spans="1:10" s="23" customFormat="1" x14ac:dyDescent="0.2">
      <c r="A351" s="38" t="s">
        <v>50</v>
      </c>
      <c r="B351" s="162" t="s">
        <v>8</v>
      </c>
      <c r="C351" s="162" t="s">
        <v>263</v>
      </c>
      <c r="D351" s="162" t="s">
        <v>287</v>
      </c>
      <c r="E351" s="198">
        <v>800</v>
      </c>
      <c r="F351" s="115">
        <f>F352</f>
        <v>1456.1</v>
      </c>
      <c r="G351" s="117"/>
      <c r="H351" s="115">
        <f>H352</f>
        <v>0</v>
      </c>
      <c r="I351" s="115">
        <f>I352</f>
        <v>0</v>
      </c>
      <c r="J351" s="115">
        <f>J352</f>
        <v>0</v>
      </c>
    </row>
    <row r="352" spans="1:10" s="23" customFormat="1" x14ac:dyDescent="0.2">
      <c r="A352" s="38" t="s">
        <v>53</v>
      </c>
      <c r="B352" s="162" t="s">
        <v>8</v>
      </c>
      <c r="C352" s="162" t="s">
        <v>263</v>
      </c>
      <c r="D352" s="162" t="s">
        <v>287</v>
      </c>
      <c r="E352" s="198">
        <v>870</v>
      </c>
      <c r="F352" s="115">
        <v>1456.1</v>
      </c>
      <c r="G352" s="117"/>
      <c r="H352" s="115">
        <f>43.9-43.9</f>
        <v>0</v>
      </c>
      <c r="I352" s="115">
        <f>43.9-43.9</f>
        <v>0</v>
      </c>
      <c r="J352" s="115">
        <v>0</v>
      </c>
    </row>
    <row r="353" spans="1:10" s="69" customFormat="1" x14ac:dyDescent="0.2">
      <c r="A353" s="28" t="s">
        <v>289</v>
      </c>
      <c r="B353" s="199" t="s">
        <v>8</v>
      </c>
      <c r="C353" s="199" t="s">
        <v>290</v>
      </c>
      <c r="D353" s="28"/>
      <c r="E353" s="217"/>
      <c r="F353" s="212">
        <f>F365+F371+F377+F354+F359+F386+F397</f>
        <v>488</v>
      </c>
      <c r="G353" s="158"/>
      <c r="H353" s="212">
        <f>H365+H371+H377+H354+H359+H386+H397</f>
        <v>910</v>
      </c>
      <c r="I353" s="212">
        <f>I365+I371+I377+I354+I359+I386+I397</f>
        <v>910</v>
      </c>
      <c r="J353" s="212">
        <f>J365+J371+J377+J354+J359+J386+J397</f>
        <v>328</v>
      </c>
    </row>
    <row r="354" spans="1:10" s="69" customFormat="1" hidden="1" x14ac:dyDescent="0.2">
      <c r="A354" s="28" t="s">
        <v>30</v>
      </c>
      <c r="B354" s="199" t="s">
        <v>8</v>
      </c>
      <c r="C354" s="199" t="s">
        <v>290</v>
      </c>
      <c r="D354" s="199" t="s">
        <v>31</v>
      </c>
      <c r="E354" s="200" t="s">
        <v>4</v>
      </c>
      <c r="F354" s="212">
        <f>F355</f>
        <v>0</v>
      </c>
      <c r="G354" s="158"/>
      <c r="H354" s="212">
        <f t="shared" ref="H354:I357" si="41">H355</f>
        <v>0</v>
      </c>
      <c r="I354" s="212">
        <f t="shared" si="41"/>
        <v>0</v>
      </c>
      <c r="J354" s="212">
        <f>J355</f>
        <v>0</v>
      </c>
    </row>
    <row r="355" spans="1:10" s="69" customFormat="1" hidden="1" x14ac:dyDescent="0.2">
      <c r="A355" s="25" t="s">
        <v>32</v>
      </c>
      <c r="B355" s="26" t="s">
        <v>8</v>
      </c>
      <c r="C355" s="26" t="s">
        <v>290</v>
      </c>
      <c r="D355" s="26" t="s">
        <v>33</v>
      </c>
      <c r="E355" s="174"/>
      <c r="F355" s="111">
        <f>F356</f>
        <v>0</v>
      </c>
      <c r="G355" s="158"/>
      <c r="H355" s="111">
        <f t="shared" si="41"/>
        <v>0</v>
      </c>
      <c r="I355" s="111">
        <f t="shared" si="41"/>
        <v>0</v>
      </c>
      <c r="J355" s="111">
        <f>J356</f>
        <v>0</v>
      </c>
    </row>
    <row r="356" spans="1:10" s="69" customFormat="1" ht="31.5" hidden="1" x14ac:dyDescent="0.2">
      <c r="A356" s="66" t="s">
        <v>151</v>
      </c>
      <c r="B356" s="26" t="s">
        <v>8</v>
      </c>
      <c r="C356" s="26" t="s">
        <v>290</v>
      </c>
      <c r="D356" s="26" t="s">
        <v>34</v>
      </c>
      <c r="E356" s="26" t="s">
        <v>4</v>
      </c>
      <c r="F356" s="155">
        <f>F357</f>
        <v>0</v>
      </c>
      <c r="G356" s="158"/>
      <c r="H356" s="155">
        <f t="shared" si="41"/>
        <v>0</v>
      </c>
      <c r="I356" s="155">
        <f t="shared" si="41"/>
        <v>0</v>
      </c>
      <c r="J356" s="155">
        <f>J357</f>
        <v>0</v>
      </c>
    </row>
    <row r="357" spans="1:10" s="69" customFormat="1" ht="31.5" hidden="1" x14ac:dyDescent="0.2">
      <c r="A357" s="38" t="s">
        <v>25</v>
      </c>
      <c r="B357" s="26" t="s">
        <v>8</v>
      </c>
      <c r="C357" s="26" t="s">
        <v>290</v>
      </c>
      <c r="D357" s="26" t="s">
        <v>34</v>
      </c>
      <c r="E357" s="26" t="s">
        <v>35</v>
      </c>
      <c r="F357" s="155">
        <f>F358</f>
        <v>0</v>
      </c>
      <c r="G357" s="158"/>
      <c r="H357" s="155">
        <f t="shared" si="41"/>
        <v>0</v>
      </c>
      <c r="I357" s="155">
        <f t="shared" si="41"/>
        <v>0</v>
      </c>
      <c r="J357" s="155">
        <f>J358</f>
        <v>0</v>
      </c>
    </row>
    <row r="358" spans="1:10" s="69" customFormat="1" ht="31.5" hidden="1" x14ac:dyDescent="0.2">
      <c r="A358" s="38" t="s">
        <v>26</v>
      </c>
      <c r="B358" s="26" t="s">
        <v>8</v>
      </c>
      <c r="C358" s="26" t="s">
        <v>290</v>
      </c>
      <c r="D358" s="26" t="s">
        <v>34</v>
      </c>
      <c r="E358" s="26" t="s">
        <v>36</v>
      </c>
      <c r="F358" s="155"/>
      <c r="G358" s="158"/>
      <c r="H358" s="155"/>
      <c r="I358" s="155"/>
      <c r="J358" s="155"/>
    </row>
    <row r="359" spans="1:10" s="39" customFormat="1" ht="31.5" hidden="1" x14ac:dyDescent="0.2">
      <c r="A359" s="86" t="s">
        <v>72</v>
      </c>
      <c r="B359" s="29" t="s">
        <v>8</v>
      </c>
      <c r="C359" s="29" t="s">
        <v>290</v>
      </c>
      <c r="D359" s="29" t="s">
        <v>291</v>
      </c>
      <c r="E359" s="29"/>
      <c r="F359" s="218">
        <f>F360</f>
        <v>0</v>
      </c>
      <c r="G359" s="112"/>
      <c r="H359" s="218">
        <f t="shared" ref="H359:I363" si="42">H360</f>
        <v>0</v>
      </c>
      <c r="I359" s="218">
        <f t="shared" si="42"/>
        <v>0</v>
      </c>
      <c r="J359" s="218">
        <f>J360</f>
        <v>0</v>
      </c>
    </row>
    <row r="360" spans="1:10" s="69" customFormat="1" ht="31.5" hidden="1" x14ac:dyDescent="0.2">
      <c r="A360" s="38" t="s">
        <v>292</v>
      </c>
      <c r="B360" s="26" t="s">
        <v>8</v>
      </c>
      <c r="C360" s="26" t="s">
        <v>290</v>
      </c>
      <c r="D360" s="26" t="s">
        <v>293</v>
      </c>
      <c r="E360" s="26"/>
      <c r="F360" s="155">
        <f>F361</f>
        <v>0</v>
      </c>
      <c r="G360" s="158"/>
      <c r="H360" s="155">
        <f t="shared" si="42"/>
        <v>0</v>
      </c>
      <c r="I360" s="155">
        <f t="shared" si="42"/>
        <v>0</v>
      </c>
      <c r="J360" s="155">
        <f>J361</f>
        <v>0</v>
      </c>
    </row>
    <row r="361" spans="1:10" s="69" customFormat="1" ht="47.25" hidden="1" x14ac:dyDescent="0.2">
      <c r="A361" s="38" t="s">
        <v>294</v>
      </c>
      <c r="B361" s="26" t="s">
        <v>8</v>
      </c>
      <c r="C361" s="26" t="s">
        <v>290</v>
      </c>
      <c r="D361" s="26" t="s">
        <v>295</v>
      </c>
      <c r="E361" s="26"/>
      <c r="F361" s="155">
        <f>F362</f>
        <v>0</v>
      </c>
      <c r="G361" s="158"/>
      <c r="H361" s="155">
        <f t="shared" si="42"/>
        <v>0</v>
      </c>
      <c r="I361" s="155">
        <f t="shared" si="42"/>
        <v>0</v>
      </c>
      <c r="J361" s="155">
        <f>J362</f>
        <v>0</v>
      </c>
    </row>
    <row r="362" spans="1:10" s="69" customFormat="1" ht="31.5" hidden="1" x14ac:dyDescent="0.2">
      <c r="A362" s="38" t="s">
        <v>296</v>
      </c>
      <c r="B362" s="26" t="s">
        <v>8</v>
      </c>
      <c r="C362" s="26" t="s">
        <v>290</v>
      </c>
      <c r="D362" s="26" t="s">
        <v>297</v>
      </c>
      <c r="E362" s="26"/>
      <c r="F362" s="155">
        <f>F363</f>
        <v>0</v>
      </c>
      <c r="G362" s="158"/>
      <c r="H362" s="155">
        <f t="shared" si="42"/>
        <v>0</v>
      </c>
      <c r="I362" s="155">
        <f t="shared" si="42"/>
        <v>0</v>
      </c>
      <c r="J362" s="155">
        <f>J363</f>
        <v>0</v>
      </c>
    </row>
    <row r="363" spans="1:10" s="69" customFormat="1" ht="31.5" hidden="1" x14ac:dyDescent="0.2">
      <c r="A363" s="38" t="s">
        <v>25</v>
      </c>
      <c r="B363" s="26" t="s">
        <v>8</v>
      </c>
      <c r="C363" s="26" t="s">
        <v>290</v>
      </c>
      <c r="D363" s="26" t="s">
        <v>297</v>
      </c>
      <c r="E363" s="26" t="s">
        <v>35</v>
      </c>
      <c r="F363" s="155">
        <f>F364</f>
        <v>0</v>
      </c>
      <c r="G363" s="158"/>
      <c r="H363" s="155">
        <f t="shared" si="42"/>
        <v>0</v>
      </c>
      <c r="I363" s="155">
        <f t="shared" si="42"/>
        <v>0</v>
      </c>
      <c r="J363" s="155">
        <f>J364</f>
        <v>0</v>
      </c>
    </row>
    <row r="364" spans="1:10" s="69" customFormat="1" ht="31.5" hidden="1" x14ac:dyDescent="0.2">
      <c r="A364" s="38" t="s">
        <v>26</v>
      </c>
      <c r="B364" s="26" t="s">
        <v>8</v>
      </c>
      <c r="C364" s="26" t="s">
        <v>290</v>
      </c>
      <c r="D364" s="26" t="s">
        <v>297</v>
      </c>
      <c r="E364" s="26" t="s">
        <v>36</v>
      </c>
      <c r="F364" s="155"/>
      <c r="G364" s="158"/>
      <c r="H364" s="155"/>
      <c r="I364" s="155"/>
      <c r="J364" s="155"/>
    </row>
    <row r="365" spans="1:10" s="39" customFormat="1" ht="31.5" hidden="1" x14ac:dyDescent="0.2">
      <c r="A365" s="56" t="s">
        <v>64</v>
      </c>
      <c r="B365" s="173" t="s">
        <v>8</v>
      </c>
      <c r="C365" s="173" t="s">
        <v>290</v>
      </c>
      <c r="D365" s="13" t="s">
        <v>65</v>
      </c>
      <c r="E365" s="13"/>
      <c r="F365" s="219">
        <f>F366</f>
        <v>0</v>
      </c>
      <c r="G365" s="112"/>
      <c r="H365" s="219">
        <f t="shared" ref="H365:I369" si="43">H366</f>
        <v>0</v>
      </c>
      <c r="I365" s="219">
        <f t="shared" si="43"/>
        <v>0</v>
      </c>
      <c r="J365" s="219">
        <f>J366</f>
        <v>0</v>
      </c>
    </row>
    <row r="366" spans="1:10" s="69" customFormat="1" ht="31.5" hidden="1" x14ac:dyDescent="0.2">
      <c r="A366" s="38" t="s">
        <v>298</v>
      </c>
      <c r="B366" s="162" t="s">
        <v>8</v>
      </c>
      <c r="C366" s="162" t="s">
        <v>290</v>
      </c>
      <c r="D366" s="162" t="s">
        <v>299</v>
      </c>
      <c r="E366" s="26"/>
      <c r="F366" s="155">
        <f>F367</f>
        <v>0</v>
      </c>
      <c r="G366" s="158"/>
      <c r="H366" s="155">
        <f t="shared" si="43"/>
        <v>0</v>
      </c>
      <c r="I366" s="155">
        <f t="shared" si="43"/>
        <v>0</v>
      </c>
      <c r="J366" s="155">
        <f>J367</f>
        <v>0</v>
      </c>
    </row>
    <row r="367" spans="1:10" s="69" customFormat="1" ht="63" hidden="1" x14ac:dyDescent="0.2">
      <c r="A367" s="38" t="s">
        <v>300</v>
      </c>
      <c r="B367" s="162" t="s">
        <v>8</v>
      </c>
      <c r="C367" s="162" t="s">
        <v>290</v>
      </c>
      <c r="D367" s="26" t="s">
        <v>301</v>
      </c>
      <c r="E367" s="26"/>
      <c r="F367" s="155">
        <f>F368</f>
        <v>0</v>
      </c>
      <c r="G367" s="158"/>
      <c r="H367" s="155">
        <f t="shared" si="43"/>
        <v>0</v>
      </c>
      <c r="I367" s="155">
        <f t="shared" si="43"/>
        <v>0</v>
      </c>
      <c r="J367" s="155">
        <f>J368</f>
        <v>0</v>
      </c>
    </row>
    <row r="368" spans="1:10" s="69" customFormat="1" ht="51" hidden="1" customHeight="1" x14ac:dyDescent="0.2">
      <c r="A368" s="38" t="s">
        <v>302</v>
      </c>
      <c r="B368" s="162" t="s">
        <v>8</v>
      </c>
      <c r="C368" s="162" t="s">
        <v>290</v>
      </c>
      <c r="D368" s="26" t="s">
        <v>303</v>
      </c>
      <c r="E368" s="26"/>
      <c r="F368" s="155">
        <f>F369</f>
        <v>0</v>
      </c>
      <c r="G368" s="158"/>
      <c r="H368" s="155">
        <f t="shared" si="43"/>
        <v>0</v>
      </c>
      <c r="I368" s="155">
        <f t="shared" si="43"/>
        <v>0</v>
      </c>
      <c r="J368" s="155">
        <f>J369</f>
        <v>0</v>
      </c>
    </row>
    <row r="369" spans="1:10" s="69" customFormat="1" hidden="1" x14ac:dyDescent="0.2">
      <c r="A369" s="38" t="s">
        <v>50</v>
      </c>
      <c r="B369" s="162" t="s">
        <v>8</v>
      </c>
      <c r="C369" s="162" t="s">
        <v>290</v>
      </c>
      <c r="D369" s="26" t="s">
        <v>303</v>
      </c>
      <c r="E369" s="26" t="s">
        <v>180</v>
      </c>
      <c r="F369" s="155">
        <f>F370</f>
        <v>0</v>
      </c>
      <c r="G369" s="158"/>
      <c r="H369" s="155">
        <f t="shared" si="43"/>
        <v>0</v>
      </c>
      <c r="I369" s="155">
        <f t="shared" si="43"/>
        <v>0</v>
      </c>
      <c r="J369" s="155">
        <f>J370</f>
        <v>0</v>
      </c>
    </row>
    <row r="370" spans="1:10" s="69" customFormat="1" ht="47.25" hidden="1" x14ac:dyDescent="0.2">
      <c r="A370" s="25" t="s">
        <v>218</v>
      </c>
      <c r="B370" s="162" t="s">
        <v>8</v>
      </c>
      <c r="C370" s="162" t="s">
        <v>290</v>
      </c>
      <c r="D370" s="26" t="s">
        <v>303</v>
      </c>
      <c r="E370" s="26" t="s">
        <v>241</v>
      </c>
      <c r="F370" s="155"/>
      <c r="G370" s="158"/>
      <c r="H370" s="155"/>
      <c r="I370" s="155"/>
      <c r="J370" s="155"/>
    </row>
    <row r="371" spans="1:10" s="39" customFormat="1" ht="31.5" hidden="1" x14ac:dyDescent="0.2">
      <c r="A371" s="20" t="s">
        <v>72</v>
      </c>
      <c r="B371" s="173" t="s">
        <v>8</v>
      </c>
      <c r="C371" s="173" t="s">
        <v>290</v>
      </c>
      <c r="D371" s="13" t="s">
        <v>73</v>
      </c>
      <c r="E371" s="13"/>
      <c r="F371" s="219">
        <f>F372</f>
        <v>0</v>
      </c>
      <c r="G371" s="112"/>
      <c r="H371" s="219">
        <f t="shared" ref="H371:I375" si="44">H372</f>
        <v>0</v>
      </c>
      <c r="I371" s="219">
        <f t="shared" si="44"/>
        <v>0</v>
      </c>
      <c r="J371" s="219">
        <f>J372</f>
        <v>0</v>
      </c>
    </row>
    <row r="372" spans="1:10" s="69" customFormat="1" ht="31.5" hidden="1" x14ac:dyDescent="0.2">
      <c r="A372" s="25" t="s">
        <v>304</v>
      </c>
      <c r="B372" s="162" t="s">
        <v>8</v>
      </c>
      <c r="C372" s="162" t="s">
        <v>290</v>
      </c>
      <c r="D372" s="26" t="s">
        <v>305</v>
      </c>
      <c r="E372" s="26"/>
      <c r="F372" s="155">
        <f>F373</f>
        <v>0</v>
      </c>
      <c r="G372" s="158"/>
      <c r="H372" s="155">
        <f t="shared" si="44"/>
        <v>0</v>
      </c>
      <c r="I372" s="155">
        <f t="shared" si="44"/>
        <v>0</v>
      </c>
      <c r="J372" s="155">
        <f>J373</f>
        <v>0</v>
      </c>
    </row>
    <row r="373" spans="1:10" s="69" customFormat="1" ht="47.25" hidden="1" x14ac:dyDescent="0.2">
      <c r="A373" s="25" t="s">
        <v>306</v>
      </c>
      <c r="B373" s="162" t="s">
        <v>8</v>
      </c>
      <c r="C373" s="162" t="s">
        <v>290</v>
      </c>
      <c r="D373" s="26" t="s">
        <v>307</v>
      </c>
      <c r="E373" s="26"/>
      <c r="F373" s="155">
        <f>F374</f>
        <v>0</v>
      </c>
      <c r="G373" s="158"/>
      <c r="H373" s="155">
        <f t="shared" si="44"/>
        <v>0</v>
      </c>
      <c r="I373" s="155">
        <f t="shared" si="44"/>
        <v>0</v>
      </c>
      <c r="J373" s="155">
        <f>J374</f>
        <v>0</v>
      </c>
    </row>
    <row r="374" spans="1:10" s="69" customFormat="1" ht="31.5" hidden="1" x14ac:dyDescent="0.2">
      <c r="A374" s="25" t="s">
        <v>296</v>
      </c>
      <c r="B374" s="162" t="s">
        <v>8</v>
      </c>
      <c r="C374" s="162" t="s">
        <v>290</v>
      </c>
      <c r="D374" s="26" t="s">
        <v>308</v>
      </c>
      <c r="E374" s="26"/>
      <c r="F374" s="155">
        <f>F375</f>
        <v>0</v>
      </c>
      <c r="G374" s="158"/>
      <c r="H374" s="155">
        <f t="shared" si="44"/>
        <v>0</v>
      </c>
      <c r="I374" s="155">
        <f t="shared" si="44"/>
        <v>0</v>
      </c>
      <c r="J374" s="155">
        <f>J375</f>
        <v>0</v>
      </c>
    </row>
    <row r="375" spans="1:10" s="69" customFormat="1" ht="47.25" hidden="1" x14ac:dyDescent="0.2">
      <c r="A375" s="25" t="s">
        <v>309</v>
      </c>
      <c r="B375" s="162" t="s">
        <v>8</v>
      </c>
      <c r="C375" s="162" t="s">
        <v>290</v>
      </c>
      <c r="D375" s="26" t="s">
        <v>308</v>
      </c>
      <c r="E375" s="26" t="s">
        <v>146</v>
      </c>
      <c r="F375" s="155">
        <f>F376</f>
        <v>0</v>
      </c>
      <c r="G375" s="158"/>
      <c r="H375" s="155">
        <f t="shared" si="44"/>
        <v>0</v>
      </c>
      <c r="I375" s="155">
        <f t="shared" si="44"/>
        <v>0</v>
      </c>
      <c r="J375" s="155">
        <f>J376</f>
        <v>0</v>
      </c>
    </row>
    <row r="376" spans="1:10" s="69" customFormat="1" ht="47.25" hidden="1" x14ac:dyDescent="0.2">
      <c r="A376" s="25" t="s">
        <v>310</v>
      </c>
      <c r="B376" s="162" t="s">
        <v>8</v>
      </c>
      <c r="C376" s="162" t="s">
        <v>290</v>
      </c>
      <c r="D376" s="26" t="s">
        <v>308</v>
      </c>
      <c r="E376" s="26" t="s">
        <v>179</v>
      </c>
      <c r="F376" s="155"/>
      <c r="G376" s="158"/>
      <c r="H376" s="155"/>
      <c r="I376" s="155"/>
      <c r="J376" s="155"/>
    </row>
    <row r="377" spans="1:10" s="71" customFormat="1" ht="47.25" hidden="1" x14ac:dyDescent="0.2">
      <c r="A377" s="89" t="s">
        <v>311</v>
      </c>
      <c r="B377" s="206" t="s">
        <v>8</v>
      </c>
      <c r="C377" s="206" t="s">
        <v>290</v>
      </c>
      <c r="D377" s="45" t="s">
        <v>107</v>
      </c>
      <c r="E377" s="45"/>
      <c r="F377" s="219">
        <f>F378</f>
        <v>0</v>
      </c>
      <c r="G377" s="112"/>
      <c r="H377" s="219">
        <f t="shared" ref="H377:J378" si="45">H378</f>
        <v>0</v>
      </c>
      <c r="I377" s="219">
        <f t="shared" si="45"/>
        <v>0</v>
      </c>
      <c r="J377" s="219">
        <f t="shared" si="45"/>
        <v>0</v>
      </c>
    </row>
    <row r="378" spans="1:10" s="69" customFormat="1" ht="31.5" hidden="1" x14ac:dyDescent="0.2">
      <c r="A378" s="38" t="s">
        <v>312</v>
      </c>
      <c r="B378" s="162" t="s">
        <v>8</v>
      </c>
      <c r="C378" s="162" t="s">
        <v>290</v>
      </c>
      <c r="D378" s="26" t="s">
        <v>313</v>
      </c>
      <c r="E378" s="26"/>
      <c r="F378" s="155">
        <f>F379</f>
        <v>0</v>
      </c>
      <c r="G378" s="158"/>
      <c r="H378" s="155">
        <f t="shared" si="45"/>
        <v>0</v>
      </c>
      <c r="I378" s="155">
        <f t="shared" si="45"/>
        <v>0</v>
      </c>
      <c r="J378" s="155">
        <f t="shared" si="45"/>
        <v>0</v>
      </c>
    </row>
    <row r="379" spans="1:10" s="69" customFormat="1" ht="47.25" hidden="1" x14ac:dyDescent="0.2">
      <c r="A379" s="38" t="s">
        <v>314</v>
      </c>
      <c r="B379" s="162" t="s">
        <v>8</v>
      </c>
      <c r="C379" s="162" t="s">
        <v>290</v>
      </c>
      <c r="D379" s="26" t="s">
        <v>315</v>
      </c>
      <c r="E379" s="26"/>
      <c r="F379" s="155">
        <f>F380+F383</f>
        <v>0</v>
      </c>
      <c r="G379" s="158"/>
      <c r="H379" s="155">
        <f>H380+H383</f>
        <v>0</v>
      </c>
      <c r="I379" s="155">
        <f>I380+I383</f>
        <v>0</v>
      </c>
      <c r="J379" s="155">
        <f>J380+J383</f>
        <v>0</v>
      </c>
    </row>
    <row r="380" spans="1:10" s="69" customFormat="1" ht="31.5" hidden="1" x14ac:dyDescent="0.2">
      <c r="A380" s="38" t="s">
        <v>316</v>
      </c>
      <c r="B380" s="162" t="s">
        <v>8</v>
      </c>
      <c r="C380" s="162" t="s">
        <v>290</v>
      </c>
      <c r="D380" s="26" t="s">
        <v>829</v>
      </c>
      <c r="E380" s="26"/>
      <c r="F380" s="155">
        <f>F381</f>
        <v>0</v>
      </c>
      <c r="G380" s="158"/>
      <c r="H380" s="155">
        <f t="shared" ref="H380:J381" si="46">H381</f>
        <v>0</v>
      </c>
      <c r="I380" s="155">
        <f t="shared" si="46"/>
        <v>0</v>
      </c>
      <c r="J380" s="155">
        <f t="shared" si="46"/>
        <v>0</v>
      </c>
    </row>
    <row r="381" spans="1:10" s="69" customFormat="1" ht="31.5" hidden="1" x14ac:dyDescent="0.2">
      <c r="A381" s="38" t="s">
        <v>25</v>
      </c>
      <c r="B381" s="162" t="s">
        <v>8</v>
      </c>
      <c r="C381" s="162" t="s">
        <v>290</v>
      </c>
      <c r="D381" s="26" t="s">
        <v>829</v>
      </c>
      <c r="E381" s="26" t="s">
        <v>35</v>
      </c>
      <c r="F381" s="155">
        <f>F382</f>
        <v>0</v>
      </c>
      <c r="G381" s="158"/>
      <c r="H381" s="155">
        <f t="shared" si="46"/>
        <v>0</v>
      </c>
      <c r="I381" s="155">
        <f t="shared" si="46"/>
        <v>0</v>
      </c>
      <c r="J381" s="155">
        <f t="shared" si="46"/>
        <v>0</v>
      </c>
    </row>
    <row r="382" spans="1:10" s="69" customFormat="1" ht="31.5" hidden="1" x14ac:dyDescent="0.2">
      <c r="A382" s="38" t="s">
        <v>26</v>
      </c>
      <c r="B382" s="162" t="s">
        <v>8</v>
      </c>
      <c r="C382" s="162" t="s">
        <v>290</v>
      </c>
      <c r="D382" s="26" t="s">
        <v>829</v>
      </c>
      <c r="E382" s="26" t="s">
        <v>36</v>
      </c>
      <c r="F382" s="155">
        <f>1520-1520</f>
        <v>0</v>
      </c>
      <c r="G382" s="158"/>
      <c r="H382" s="155">
        <f>1520-1520</f>
        <v>0</v>
      </c>
      <c r="I382" s="155">
        <f>1520-1520</f>
        <v>0</v>
      </c>
      <c r="J382" s="155">
        <f>1520-1520</f>
        <v>0</v>
      </c>
    </row>
    <row r="383" spans="1:10" s="69" customFormat="1" ht="47.25" hidden="1" x14ac:dyDescent="0.2">
      <c r="A383" s="38" t="s">
        <v>318</v>
      </c>
      <c r="B383" s="162" t="s">
        <v>8</v>
      </c>
      <c r="C383" s="162" t="s">
        <v>290</v>
      </c>
      <c r="D383" s="26" t="s">
        <v>830</v>
      </c>
      <c r="E383" s="26"/>
      <c r="F383" s="155">
        <f>F384</f>
        <v>0</v>
      </c>
      <c r="G383" s="158"/>
      <c r="H383" s="155">
        <f t="shared" ref="H383:J384" si="47">H384</f>
        <v>0</v>
      </c>
      <c r="I383" s="155">
        <f t="shared" si="47"/>
        <v>0</v>
      </c>
      <c r="J383" s="155">
        <f t="shared" si="47"/>
        <v>0</v>
      </c>
    </row>
    <row r="384" spans="1:10" s="69" customFormat="1" ht="31.5" hidden="1" x14ac:dyDescent="0.2">
      <c r="A384" s="38" t="s">
        <v>25</v>
      </c>
      <c r="B384" s="162" t="s">
        <v>8</v>
      </c>
      <c r="C384" s="162" t="s">
        <v>290</v>
      </c>
      <c r="D384" s="26" t="s">
        <v>830</v>
      </c>
      <c r="E384" s="26" t="s">
        <v>35</v>
      </c>
      <c r="F384" s="155">
        <f>F385</f>
        <v>0</v>
      </c>
      <c r="G384" s="158"/>
      <c r="H384" s="155">
        <f t="shared" si="47"/>
        <v>0</v>
      </c>
      <c r="I384" s="155">
        <f t="shared" si="47"/>
        <v>0</v>
      </c>
      <c r="J384" s="155">
        <f t="shared" si="47"/>
        <v>0</v>
      </c>
    </row>
    <row r="385" spans="1:10" s="69" customFormat="1" ht="31.5" hidden="1" x14ac:dyDescent="0.2">
      <c r="A385" s="38" t="s">
        <v>26</v>
      </c>
      <c r="B385" s="162" t="s">
        <v>8</v>
      </c>
      <c r="C385" s="162" t="s">
        <v>290</v>
      </c>
      <c r="D385" s="26" t="s">
        <v>830</v>
      </c>
      <c r="E385" s="26" t="s">
        <v>36</v>
      </c>
      <c r="F385" s="155">
        <f>228-228</f>
        <v>0</v>
      </c>
      <c r="G385" s="158"/>
      <c r="H385" s="155">
        <f>228-228</f>
        <v>0</v>
      </c>
      <c r="I385" s="155">
        <f>228-228</f>
        <v>0</v>
      </c>
      <c r="J385" s="155">
        <f>228-228</f>
        <v>0</v>
      </c>
    </row>
    <row r="386" spans="1:10" s="39" customFormat="1" ht="31.5" x14ac:dyDescent="0.2">
      <c r="A386" s="20" t="s">
        <v>320</v>
      </c>
      <c r="B386" s="173" t="s">
        <v>8</v>
      </c>
      <c r="C386" s="173" t="s">
        <v>290</v>
      </c>
      <c r="D386" s="173" t="s">
        <v>321</v>
      </c>
      <c r="E386" s="174"/>
      <c r="F386" s="111">
        <f>F387</f>
        <v>328</v>
      </c>
      <c r="G386" s="112"/>
      <c r="H386" s="111">
        <f>H387</f>
        <v>750</v>
      </c>
      <c r="I386" s="111">
        <f>I387</f>
        <v>750</v>
      </c>
      <c r="J386" s="111">
        <f>J387</f>
        <v>328</v>
      </c>
    </row>
    <row r="387" spans="1:10" s="39" customFormat="1" x14ac:dyDescent="0.2">
      <c r="A387" s="25" t="s">
        <v>322</v>
      </c>
      <c r="B387" s="162" t="s">
        <v>8</v>
      </c>
      <c r="C387" s="162" t="s">
        <v>290</v>
      </c>
      <c r="D387" s="162" t="s">
        <v>323</v>
      </c>
      <c r="E387" s="198"/>
      <c r="F387" s="115">
        <f>F388+F390</f>
        <v>328</v>
      </c>
      <c r="G387" s="112"/>
      <c r="H387" s="115">
        <f>H388+H390</f>
        <v>750</v>
      </c>
      <c r="I387" s="115">
        <f>I388+I390</f>
        <v>750</v>
      </c>
      <c r="J387" s="115">
        <f>J388+J390</f>
        <v>328</v>
      </c>
    </row>
    <row r="388" spans="1:10" s="39" customFormat="1" ht="31.5" x14ac:dyDescent="0.2">
      <c r="A388" s="38" t="s">
        <v>25</v>
      </c>
      <c r="B388" s="162" t="s">
        <v>8</v>
      </c>
      <c r="C388" s="162" t="s">
        <v>290</v>
      </c>
      <c r="D388" s="162" t="s">
        <v>323</v>
      </c>
      <c r="E388" s="198">
        <v>200</v>
      </c>
      <c r="F388" s="115">
        <f>F389</f>
        <v>328</v>
      </c>
      <c r="G388" s="112"/>
      <c r="H388" s="115">
        <f>H389</f>
        <v>750</v>
      </c>
      <c r="I388" s="115">
        <f>I389</f>
        <v>750</v>
      </c>
      <c r="J388" s="115">
        <f>J389</f>
        <v>328</v>
      </c>
    </row>
    <row r="389" spans="1:10" s="39" customFormat="1" ht="31.5" x14ac:dyDescent="0.2">
      <c r="A389" s="38" t="s">
        <v>26</v>
      </c>
      <c r="B389" s="162" t="s">
        <v>8</v>
      </c>
      <c r="C389" s="162" t="s">
        <v>290</v>
      </c>
      <c r="D389" s="162" t="s">
        <v>323</v>
      </c>
      <c r="E389" s="198">
        <v>240</v>
      </c>
      <c r="F389" s="115">
        <f>328</f>
        <v>328</v>
      </c>
      <c r="G389" s="112"/>
      <c r="H389" s="115">
        <f>300+450</f>
        <v>750</v>
      </c>
      <c r="I389" s="115">
        <f>300+450</f>
        <v>750</v>
      </c>
      <c r="J389" s="115">
        <f>328</f>
        <v>328</v>
      </c>
    </row>
    <row r="390" spans="1:10" s="39" customFormat="1" ht="31.5" hidden="1" x14ac:dyDescent="0.2">
      <c r="A390" s="25" t="s">
        <v>324</v>
      </c>
      <c r="B390" s="162" t="s">
        <v>8</v>
      </c>
      <c r="C390" s="162" t="s">
        <v>290</v>
      </c>
      <c r="D390" s="162" t="s">
        <v>325</v>
      </c>
      <c r="E390" s="198"/>
      <c r="F390" s="115">
        <f>F391+F394</f>
        <v>0</v>
      </c>
      <c r="G390" s="112"/>
      <c r="H390" s="115">
        <f>H391+H394</f>
        <v>0</v>
      </c>
      <c r="I390" s="115">
        <f>I391+I394</f>
        <v>0</v>
      </c>
      <c r="J390" s="115">
        <f>J391+J394</f>
        <v>0</v>
      </c>
    </row>
    <row r="391" spans="1:10" s="39" customFormat="1" ht="51.75" hidden="1" customHeight="1" x14ac:dyDescent="0.2">
      <c r="A391" s="25" t="s">
        <v>326</v>
      </c>
      <c r="B391" s="162" t="s">
        <v>8</v>
      </c>
      <c r="C391" s="162" t="s">
        <v>290</v>
      </c>
      <c r="D391" s="162" t="s">
        <v>327</v>
      </c>
      <c r="E391" s="198"/>
      <c r="F391" s="115">
        <f>F392</f>
        <v>0</v>
      </c>
      <c r="G391" s="112"/>
      <c r="H391" s="115">
        <f t="shared" ref="H391:J392" si="48">H392</f>
        <v>0</v>
      </c>
      <c r="I391" s="115">
        <f t="shared" si="48"/>
        <v>0</v>
      </c>
      <c r="J391" s="115">
        <f t="shared" si="48"/>
        <v>0</v>
      </c>
    </row>
    <row r="392" spans="1:10" s="39" customFormat="1" ht="31.5" hidden="1" x14ac:dyDescent="0.2">
      <c r="A392" s="38" t="s">
        <v>25</v>
      </c>
      <c r="B392" s="162" t="s">
        <v>8</v>
      </c>
      <c r="C392" s="162" t="s">
        <v>290</v>
      </c>
      <c r="D392" s="162" t="s">
        <v>327</v>
      </c>
      <c r="E392" s="198">
        <v>200</v>
      </c>
      <c r="F392" s="115">
        <f>F393</f>
        <v>0</v>
      </c>
      <c r="G392" s="112"/>
      <c r="H392" s="115">
        <f t="shared" si="48"/>
        <v>0</v>
      </c>
      <c r="I392" s="115">
        <f t="shared" si="48"/>
        <v>0</v>
      </c>
      <c r="J392" s="115">
        <f t="shared" si="48"/>
        <v>0</v>
      </c>
    </row>
    <row r="393" spans="1:10" s="39" customFormat="1" ht="31.5" hidden="1" x14ac:dyDescent="0.2">
      <c r="A393" s="38" t="s">
        <v>26</v>
      </c>
      <c r="B393" s="162" t="s">
        <v>8</v>
      </c>
      <c r="C393" s="162" t="s">
        <v>290</v>
      </c>
      <c r="D393" s="162" t="s">
        <v>327</v>
      </c>
      <c r="E393" s="198">
        <v>240</v>
      </c>
      <c r="F393" s="115">
        <f>80-80</f>
        <v>0</v>
      </c>
      <c r="G393" s="112"/>
      <c r="H393" s="115">
        <f>80-80</f>
        <v>0</v>
      </c>
      <c r="I393" s="115">
        <f>80-80</f>
        <v>0</v>
      </c>
      <c r="J393" s="115">
        <f>80-80</f>
        <v>0</v>
      </c>
    </row>
    <row r="394" spans="1:10" s="39" customFormat="1" ht="63" hidden="1" x14ac:dyDescent="0.2">
      <c r="A394" s="25" t="s">
        <v>328</v>
      </c>
      <c r="B394" s="162" t="s">
        <v>8</v>
      </c>
      <c r="C394" s="162" t="s">
        <v>290</v>
      </c>
      <c r="D394" s="162" t="s">
        <v>329</v>
      </c>
      <c r="E394" s="198"/>
      <c r="F394" s="115">
        <f>F395</f>
        <v>0</v>
      </c>
      <c r="G394" s="112"/>
      <c r="H394" s="115">
        <f t="shared" ref="H394:J395" si="49">H395</f>
        <v>0</v>
      </c>
      <c r="I394" s="115">
        <f t="shared" si="49"/>
        <v>0</v>
      </c>
      <c r="J394" s="115">
        <f t="shared" si="49"/>
        <v>0</v>
      </c>
    </row>
    <row r="395" spans="1:10" s="39" customFormat="1" ht="31.5" hidden="1" x14ac:dyDescent="0.2">
      <c r="A395" s="38" t="s">
        <v>25</v>
      </c>
      <c r="B395" s="162" t="s">
        <v>8</v>
      </c>
      <c r="C395" s="162" t="s">
        <v>290</v>
      </c>
      <c r="D395" s="162" t="s">
        <v>329</v>
      </c>
      <c r="E395" s="198">
        <v>200</v>
      </c>
      <c r="F395" s="115">
        <f>F396</f>
        <v>0</v>
      </c>
      <c r="G395" s="112"/>
      <c r="H395" s="115">
        <f t="shared" si="49"/>
        <v>0</v>
      </c>
      <c r="I395" s="115">
        <f t="shared" si="49"/>
        <v>0</v>
      </c>
      <c r="J395" s="115">
        <f t="shared" si="49"/>
        <v>0</v>
      </c>
    </row>
    <row r="396" spans="1:10" s="39" customFormat="1" ht="31.5" hidden="1" x14ac:dyDescent="0.2">
      <c r="A396" s="38" t="s">
        <v>26</v>
      </c>
      <c r="B396" s="162" t="s">
        <v>8</v>
      </c>
      <c r="C396" s="162" t="s">
        <v>290</v>
      </c>
      <c r="D396" s="162" t="s">
        <v>329</v>
      </c>
      <c r="E396" s="198">
        <v>240</v>
      </c>
      <c r="F396" s="115">
        <f>12-12</f>
        <v>0</v>
      </c>
      <c r="G396" s="112"/>
      <c r="H396" s="115">
        <f>12-12</f>
        <v>0</v>
      </c>
      <c r="I396" s="115">
        <f>12-12</f>
        <v>0</v>
      </c>
      <c r="J396" s="115">
        <f>12-12</f>
        <v>0</v>
      </c>
    </row>
    <row r="397" spans="1:10" s="23" customFormat="1" x14ac:dyDescent="0.2">
      <c r="A397" s="20" t="s">
        <v>182</v>
      </c>
      <c r="B397" s="173" t="s">
        <v>8</v>
      </c>
      <c r="C397" s="173" t="s">
        <v>290</v>
      </c>
      <c r="D397" s="173" t="s">
        <v>183</v>
      </c>
      <c r="E397" s="174"/>
      <c r="F397" s="111">
        <f>F398+F402</f>
        <v>160</v>
      </c>
      <c r="G397" s="117"/>
      <c r="H397" s="111">
        <f>H398+H402</f>
        <v>160</v>
      </c>
      <c r="I397" s="111">
        <f>I398+I402</f>
        <v>160</v>
      </c>
      <c r="J397" s="111">
        <f>J398+J402</f>
        <v>0</v>
      </c>
    </row>
    <row r="398" spans="1:10" s="23" customFormat="1" ht="47.25" x14ac:dyDescent="0.2">
      <c r="A398" s="57" t="s">
        <v>330</v>
      </c>
      <c r="B398" s="137" t="s">
        <v>8</v>
      </c>
      <c r="C398" s="137" t="s">
        <v>290</v>
      </c>
      <c r="D398" s="137" t="s">
        <v>261</v>
      </c>
      <c r="E398" s="211"/>
      <c r="F398" s="178">
        <f>F399</f>
        <v>160</v>
      </c>
      <c r="G398" s="117"/>
      <c r="H398" s="178">
        <f t="shared" ref="H398:I400" si="50">H399</f>
        <v>160</v>
      </c>
      <c r="I398" s="178">
        <f t="shared" si="50"/>
        <v>160</v>
      </c>
      <c r="J398" s="178">
        <f>J399</f>
        <v>0</v>
      </c>
    </row>
    <row r="399" spans="1:10" s="117" customFormat="1" ht="48.75" customHeight="1" x14ac:dyDescent="0.2">
      <c r="A399" s="179" t="s">
        <v>331</v>
      </c>
      <c r="B399" s="162" t="s">
        <v>8</v>
      </c>
      <c r="C399" s="162" t="s">
        <v>290</v>
      </c>
      <c r="D399" s="180" t="s">
        <v>332</v>
      </c>
      <c r="E399" s="220"/>
      <c r="F399" s="178">
        <f>F400</f>
        <v>160</v>
      </c>
      <c r="H399" s="178">
        <f t="shared" si="50"/>
        <v>160</v>
      </c>
      <c r="I399" s="178">
        <f t="shared" si="50"/>
        <v>160</v>
      </c>
      <c r="J399" s="178">
        <f>J400</f>
        <v>0</v>
      </c>
    </row>
    <row r="400" spans="1:10" s="23" customFormat="1" x14ac:dyDescent="0.2">
      <c r="A400" s="38" t="s">
        <v>50</v>
      </c>
      <c r="B400" s="162" t="s">
        <v>8</v>
      </c>
      <c r="C400" s="162" t="s">
        <v>290</v>
      </c>
      <c r="D400" s="162" t="s">
        <v>332</v>
      </c>
      <c r="E400" s="198">
        <v>800</v>
      </c>
      <c r="F400" s="115">
        <f>F401</f>
        <v>160</v>
      </c>
      <c r="G400" s="117"/>
      <c r="H400" s="115">
        <f t="shared" si="50"/>
        <v>160</v>
      </c>
      <c r="I400" s="115">
        <f t="shared" si="50"/>
        <v>160</v>
      </c>
      <c r="J400" s="115">
        <f>J401</f>
        <v>0</v>
      </c>
    </row>
    <row r="401" spans="1:10" s="23" customFormat="1" x14ac:dyDescent="0.2">
      <c r="A401" s="38" t="s">
        <v>53</v>
      </c>
      <c r="B401" s="162" t="s">
        <v>8</v>
      </c>
      <c r="C401" s="162" t="s">
        <v>290</v>
      </c>
      <c r="D401" s="162" t="s">
        <v>332</v>
      </c>
      <c r="E401" s="198">
        <v>870</v>
      </c>
      <c r="F401" s="115">
        <v>160</v>
      </c>
      <c r="G401" s="117"/>
      <c r="H401" s="115">
        <v>160</v>
      </c>
      <c r="I401" s="115">
        <v>160</v>
      </c>
      <c r="J401" s="115">
        <v>0</v>
      </c>
    </row>
    <row r="402" spans="1:10" s="23" customFormat="1" ht="31.5" hidden="1" x14ac:dyDescent="0.2">
      <c r="A402" s="56" t="s">
        <v>333</v>
      </c>
      <c r="B402" s="173" t="s">
        <v>8</v>
      </c>
      <c r="C402" s="173" t="s">
        <v>290</v>
      </c>
      <c r="D402" s="173" t="s">
        <v>334</v>
      </c>
      <c r="E402" s="174"/>
      <c r="F402" s="111">
        <f>F403</f>
        <v>0</v>
      </c>
      <c r="G402" s="117"/>
      <c r="H402" s="111">
        <f t="shared" ref="H402:I404" si="51">H403</f>
        <v>0</v>
      </c>
      <c r="I402" s="111">
        <f t="shared" si="51"/>
        <v>0</v>
      </c>
      <c r="J402" s="111">
        <f>J403</f>
        <v>0</v>
      </c>
    </row>
    <row r="403" spans="1:10" s="117" customFormat="1" ht="47.25" hidden="1" x14ac:dyDescent="0.2">
      <c r="A403" s="116" t="s">
        <v>335</v>
      </c>
      <c r="B403" s="162" t="s">
        <v>8</v>
      </c>
      <c r="C403" s="162" t="s">
        <v>290</v>
      </c>
      <c r="D403" s="180" t="s">
        <v>198</v>
      </c>
      <c r="E403" s="221"/>
      <c r="F403" s="115">
        <f>F404</f>
        <v>0</v>
      </c>
      <c r="H403" s="115">
        <f t="shared" si="51"/>
        <v>0</v>
      </c>
      <c r="I403" s="115">
        <f t="shared" si="51"/>
        <v>0</v>
      </c>
      <c r="J403" s="115">
        <f>J404</f>
        <v>0</v>
      </c>
    </row>
    <row r="404" spans="1:10" s="39" customFormat="1" ht="47.25" hidden="1" x14ac:dyDescent="0.2">
      <c r="A404" s="25" t="s">
        <v>309</v>
      </c>
      <c r="B404" s="162" t="s">
        <v>8</v>
      </c>
      <c r="C404" s="162" t="s">
        <v>290</v>
      </c>
      <c r="D404" s="162" t="s">
        <v>198</v>
      </c>
      <c r="E404" s="198">
        <v>600</v>
      </c>
      <c r="F404" s="115">
        <f>F405</f>
        <v>0</v>
      </c>
      <c r="G404" s="112"/>
      <c r="H404" s="115">
        <f t="shared" si="51"/>
        <v>0</v>
      </c>
      <c r="I404" s="115">
        <f t="shared" si="51"/>
        <v>0</v>
      </c>
      <c r="J404" s="115">
        <f>J405</f>
        <v>0</v>
      </c>
    </row>
    <row r="405" spans="1:10" s="39" customFormat="1" ht="47.25" hidden="1" x14ac:dyDescent="0.2">
      <c r="A405" s="25" t="s">
        <v>310</v>
      </c>
      <c r="B405" s="162" t="s">
        <v>8</v>
      </c>
      <c r="C405" s="162" t="s">
        <v>290</v>
      </c>
      <c r="D405" s="162" t="s">
        <v>198</v>
      </c>
      <c r="E405" s="198">
        <v>630</v>
      </c>
      <c r="F405" s="115"/>
      <c r="G405" s="112"/>
      <c r="H405" s="115"/>
      <c r="I405" s="115"/>
      <c r="J405" s="115"/>
    </row>
    <row r="406" spans="1:10" s="69" customFormat="1" x14ac:dyDescent="0.2">
      <c r="A406" s="20" t="s">
        <v>336</v>
      </c>
      <c r="B406" s="173" t="s">
        <v>8</v>
      </c>
      <c r="C406" s="173" t="s">
        <v>337</v>
      </c>
      <c r="D406" s="173"/>
      <c r="E406" s="198"/>
      <c r="F406" s="111">
        <f>F407+F414+F458</f>
        <v>2571.4</v>
      </c>
      <c r="G406" s="158"/>
      <c r="H406" s="111" t="e">
        <f>H407+H414+H458</f>
        <v>#REF!</v>
      </c>
      <c r="I406" s="111" t="e">
        <f>I407+I414+I458</f>
        <v>#REF!</v>
      </c>
      <c r="J406" s="111">
        <f>J407+J414+J458</f>
        <v>30</v>
      </c>
    </row>
    <row r="407" spans="1:10" s="158" customFormat="1" hidden="1" x14ac:dyDescent="0.2">
      <c r="A407" s="222" t="s">
        <v>338</v>
      </c>
      <c r="B407" s="223" t="s">
        <v>8</v>
      </c>
      <c r="C407" s="224" t="s">
        <v>339</v>
      </c>
      <c r="D407" s="224"/>
      <c r="E407" s="224"/>
      <c r="F407" s="225">
        <f t="shared" ref="F407:F412" si="52">F408</f>
        <v>0</v>
      </c>
      <c r="H407" s="225">
        <f t="shared" ref="H407:J412" si="53">H408</f>
        <v>12.6</v>
      </c>
      <c r="I407" s="225">
        <f t="shared" si="53"/>
        <v>12.6</v>
      </c>
      <c r="J407" s="225">
        <f t="shared" si="53"/>
        <v>0</v>
      </c>
    </row>
    <row r="408" spans="1:10" s="158" customFormat="1" ht="47.25" hidden="1" x14ac:dyDescent="0.2">
      <c r="A408" s="226" t="s">
        <v>106</v>
      </c>
      <c r="B408" s="109" t="s">
        <v>8</v>
      </c>
      <c r="C408" s="109" t="s">
        <v>339</v>
      </c>
      <c r="D408" s="227" t="s">
        <v>107</v>
      </c>
      <c r="E408" s="227"/>
      <c r="F408" s="228">
        <f t="shared" si="52"/>
        <v>0</v>
      </c>
      <c r="H408" s="228">
        <f t="shared" si="53"/>
        <v>12.6</v>
      </c>
      <c r="I408" s="228">
        <f t="shared" si="53"/>
        <v>12.6</v>
      </c>
      <c r="J408" s="228">
        <f t="shared" si="53"/>
        <v>0</v>
      </c>
    </row>
    <row r="409" spans="1:10" s="158" customFormat="1" ht="33.6" hidden="1" customHeight="1" x14ac:dyDescent="0.2">
      <c r="A409" s="182" t="s">
        <v>340</v>
      </c>
      <c r="B409" s="180" t="s">
        <v>8</v>
      </c>
      <c r="C409" s="114" t="s">
        <v>339</v>
      </c>
      <c r="D409" s="110" t="s">
        <v>341</v>
      </c>
      <c r="E409" s="110"/>
      <c r="F409" s="214">
        <f t="shared" si="52"/>
        <v>0</v>
      </c>
      <c r="H409" s="214">
        <f t="shared" si="53"/>
        <v>12.6</v>
      </c>
      <c r="I409" s="214">
        <f t="shared" si="53"/>
        <v>12.6</v>
      </c>
      <c r="J409" s="214">
        <f t="shared" si="53"/>
        <v>0</v>
      </c>
    </row>
    <row r="410" spans="1:10" s="158" customFormat="1" ht="47.25" hidden="1" x14ac:dyDescent="0.2">
      <c r="A410" s="229" t="s">
        <v>342</v>
      </c>
      <c r="B410" s="230" t="s">
        <v>8</v>
      </c>
      <c r="C410" s="176" t="s">
        <v>339</v>
      </c>
      <c r="D410" s="110" t="s">
        <v>343</v>
      </c>
      <c r="E410" s="110"/>
      <c r="F410" s="214">
        <f t="shared" si="52"/>
        <v>0</v>
      </c>
      <c r="H410" s="214">
        <f t="shared" si="53"/>
        <v>12.6</v>
      </c>
      <c r="I410" s="214">
        <f t="shared" si="53"/>
        <v>12.6</v>
      </c>
      <c r="J410" s="214">
        <f t="shared" si="53"/>
        <v>0</v>
      </c>
    </row>
    <row r="411" spans="1:10" s="158" customFormat="1" ht="31.5" hidden="1" customHeight="1" x14ac:dyDescent="0.2">
      <c r="A411" s="182" t="s">
        <v>344</v>
      </c>
      <c r="B411" s="230" t="s">
        <v>8</v>
      </c>
      <c r="C411" s="176" t="s">
        <v>339</v>
      </c>
      <c r="D411" s="110" t="s">
        <v>345</v>
      </c>
      <c r="E411" s="177"/>
      <c r="F411" s="231">
        <f t="shared" si="52"/>
        <v>0</v>
      </c>
      <c r="H411" s="231">
        <f t="shared" si="53"/>
        <v>12.6</v>
      </c>
      <c r="I411" s="231">
        <f t="shared" si="53"/>
        <v>12.6</v>
      </c>
      <c r="J411" s="231">
        <f t="shared" si="53"/>
        <v>0</v>
      </c>
    </row>
    <row r="412" spans="1:10" s="69" customFormat="1" hidden="1" x14ac:dyDescent="0.2">
      <c r="A412" s="31" t="s">
        <v>50</v>
      </c>
      <c r="B412" s="162" t="s">
        <v>8</v>
      </c>
      <c r="C412" s="26" t="s">
        <v>339</v>
      </c>
      <c r="D412" s="27" t="s">
        <v>345</v>
      </c>
      <c r="E412" s="26" t="s">
        <v>180</v>
      </c>
      <c r="F412" s="214">
        <f t="shared" si="52"/>
        <v>0</v>
      </c>
      <c r="G412" s="158"/>
      <c r="H412" s="214">
        <f t="shared" si="53"/>
        <v>12.6</v>
      </c>
      <c r="I412" s="214">
        <f t="shared" si="53"/>
        <v>12.6</v>
      </c>
      <c r="J412" s="214">
        <f t="shared" si="53"/>
        <v>0</v>
      </c>
    </row>
    <row r="413" spans="1:10" s="69" customFormat="1" hidden="1" x14ac:dyDescent="0.2">
      <c r="A413" s="31" t="s">
        <v>53</v>
      </c>
      <c r="B413" s="162" t="s">
        <v>8</v>
      </c>
      <c r="C413" s="26" t="s">
        <v>339</v>
      </c>
      <c r="D413" s="27" t="s">
        <v>345</v>
      </c>
      <c r="E413" s="26" t="s">
        <v>256</v>
      </c>
      <c r="F413" s="214">
        <v>0</v>
      </c>
      <c r="G413" s="158"/>
      <c r="H413" s="214">
        <v>12.6</v>
      </c>
      <c r="I413" s="214">
        <v>12.6</v>
      </c>
      <c r="J413" s="214">
        <v>0</v>
      </c>
    </row>
    <row r="414" spans="1:10" s="39" customFormat="1" x14ac:dyDescent="0.2">
      <c r="A414" s="98" t="s">
        <v>346</v>
      </c>
      <c r="B414" s="199" t="s">
        <v>8</v>
      </c>
      <c r="C414" s="199" t="s">
        <v>347</v>
      </c>
      <c r="D414" s="199"/>
      <c r="E414" s="200"/>
      <c r="F414" s="212">
        <f>F415+F422+F428+F444</f>
        <v>1291.4000000000001</v>
      </c>
      <c r="G414" s="112"/>
      <c r="H414" s="212" t="e">
        <f>H415+H422+H428+H444</f>
        <v>#REF!</v>
      </c>
      <c r="I414" s="212" t="e">
        <f>I415+I422+I428+I444</f>
        <v>#REF!</v>
      </c>
      <c r="J414" s="212">
        <f>J415+J422+J428+J444</f>
        <v>0</v>
      </c>
    </row>
    <row r="415" spans="1:10" s="39" customFormat="1" ht="31.5" hidden="1" x14ac:dyDescent="0.2">
      <c r="A415" s="99" t="s">
        <v>349</v>
      </c>
      <c r="B415" s="173" t="s">
        <v>8</v>
      </c>
      <c r="C415" s="173" t="s">
        <v>347</v>
      </c>
      <c r="D415" s="173" t="s">
        <v>350</v>
      </c>
      <c r="E415" s="174"/>
      <c r="F415" s="111">
        <f>F416</f>
        <v>0</v>
      </c>
      <c r="G415" s="112"/>
      <c r="H415" s="111">
        <f t="shared" ref="H415:I419" si="54">H416</f>
        <v>0</v>
      </c>
      <c r="I415" s="111">
        <f t="shared" si="54"/>
        <v>0</v>
      </c>
      <c r="J415" s="111">
        <f>J416</f>
        <v>0</v>
      </c>
    </row>
    <row r="416" spans="1:10" s="39" customFormat="1" ht="47.25" hidden="1" x14ac:dyDescent="0.2">
      <c r="A416" s="100" t="s">
        <v>351</v>
      </c>
      <c r="B416" s="162" t="s">
        <v>8</v>
      </c>
      <c r="C416" s="162" t="s">
        <v>347</v>
      </c>
      <c r="D416" s="162" t="s">
        <v>352</v>
      </c>
      <c r="E416" s="198"/>
      <c r="F416" s="115">
        <f>F417</f>
        <v>0</v>
      </c>
      <c r="G416" s="112"/>
      <c r="H416" s="115">
        <f t="shared" si="54"/>
        <v>0</v>
      </c>
      <c r="I416" s="115">
        <f t="shared" si="54"/>
        <v>0</v>
      </c>
      <c r="J416" s="115">
        <f>J417</f>
        <v>0</v>
      </c>
    </row>
    <row r="417" spans="1:10" s="39" customFormat="1" ht="78.75" hidden="1" x14ac:dyDescent="0.2">
      <c r="A417" s="100" t="s">
        <v>353</v>
      </c>
      <c r="B417" s="162" t="s">
        <v>8</v>
      </c>
      <c r="C417" s="162" t="s">
        <v>347</v>
      </c>
      <c r="D417" s="162" t="s">
        <v>354</v>
      </c>
      <c r="E417" s="198"/>
      <c r="F417" s="115">
        <f>F418</f>
        <v>0</v>
      </c>
      <c r="G417" s="112"/>
      <c r="H417" s="115">
        <f t="shared" si="54"/>
        <v>0</v>
      </c>
      <c r="I417" s="115">
        <f t="shared" si="54"/>
        <v>0</v>
      </c>
      <c r="J417" s="115">
        <f>J418</f>
        <v>0</v>
      </c>
    </row>
    <row r="418" spans="1:10" s="23" customFormat="1" ht="63" hidden="1" x14ac:dyDescent="0.2">
      <c r="A418" s="100" t="s">
        <v>355</v>
      </c>
      <c r="B418" s="162" t="s">
        <v>8</v>
      </c>
      <c r="C418" s="162" t="s">
        <v>347</v>
      </c>
      <c r="D418" s="162" t="s">
        <v>356</v>
      </c>
      <c r="E418" s="198"/>
      <c r="F418" s="115">
        <f>F419</f>
        <v>0</v>
      </c>
      <c r="G418" s="117"/>
      <c r="H418" s="115">
        <f t="shared" si="54"/>
        <v>0</v>
      </c>
      <c r="I418" s="115">
        <f t="shared" si="54"/>
        <v>0</v>
      </c>
      <c r="J418" s="115">
        <f>J419</f>
        <v>0</v>
      </c>
    </row>
    <row r="419" spans="1:10" s="39" customFormat="1" ht="31.5" hidden="1" x14ac:dyDescent="0.2">
      <c r="A419" s="100" t="s">
        <v>357</v>
      </c>
      <c r="B419" s="162" t="s">
        <v>8</v>
      </c>
      <c r="C419" s="162" t="s">
        <v>347</v>
      </c>
      <c r="D419" s="162" t="s">
        <v>356</v>
      </c>
      <c r="E419" s="198">
        <v>400</v>
      </c>
      <c r="F419" s="115">
        <f>F420</f>
        <v>0</v>
      </c>
      <c r="G419" s="112"/>
      <c r="H419" s="115">
        <f t="shared" si="54"/>
        <v>0</v>
      </c>
      <c r="I419" s="115">
        <f t="shared" si="54"/>
        <v>0</v>
      </c>
      <c r="J419" s="115">
        <f>J420</f>
        <v>0</v>
      </c>
    </row>
    <row r="420" spans="1:10" s="39" customFormat="1" hidden="1" x14ac:dyDescent="0.2">
      <c r="A420" s="100" t="s">
        <v>358</v>
      </c>
      <c r="B420" s="162" t="s">
        <v>8</v>
      </c>
      <c r="C420" s="162" t="s">
        <v>347</v>
      </c>
      <c r="D420" s="162" t="s">
        <v>356</v>
      </c>
      <c r="E420" s="198">
        <v>410</v>
      </c>
      <c r="F420" s="115"/>
      <c r="G420" s="112"/>
      <c r="H420" s="115"/>
      <c r="I420" s="115"/>
      <c r="J420" s="115"/>
    </row>
    <row r="421" spans="1:10" s="39" customFormat="1" ht="30" hidden="1" x14ac:dyDescent="0.2">
      <c r="A421" s="101" t="s">
        <v>359</v>
      </c>
      <c r="B421" s="232" t="s">
        <v>8</v>
      </c>
      <c r="C421" s="232" t="s">
        <v>347</v>
      </c>
      <c r="D421" s="232" t="s">
        <v>356</v>
      </c>
      <c r="E421" s="233">
        <v>410</v>
      </c>
      <c r="F421" s="234"/>
      <c r="G421" s="112"/>
      <c r="H421" s="234"/>
      <c r="I421" s="234"/>
      <c r="J421" s="234"/>
    </row>
    <row r="422" spans="1:10" s="23" customFormat="1" ht="47.25" hidden="1" x14ac:dyDescent="0.2">
      <c r="A422" s="12" t="s">
        <v>360</v>
      </c>
      <c r="B422" s="173" t="s">
        <v>8</v>
      </c>
      <c r="C422" s="173" t="s">
        <v>347</v>
      </c>
      <c r="D422" s="173" t="s">
        <v>361</v>
      </c>
      <c r="E422" s="173"/>
      <c r="F422" s="219">
        <f>F423</f>
        <v>0</v>
      </c>
      <c r="G422" s="117"/>
      <c r="H422" s="219">
        <f t="shared" ref="H422:I426" si="55">H423</f>
        <v>0</v>
      </c>
      <c r="I422" s="219">
        <f t="shared" si="55"/>
        <v>0</v>
      </c>
      <c r="J422" s="219">
        <f>J423</f>
        <v>0</v>
      </c>
    </row>
    <row r="423" spans="1:10" s="3" customFormat="1" ht="31.5" hidden="1" x14ac:dyDescent="0.2">
      <c r="A423" s="31" t="s">
        <v>362</v>
      </c>
      <c r="B423" s="162" t="s">
        <v>8</v>
      </c>
      <c r="C423" s="162" t="s">
        <v>347</v>
      </c>
      <c r="D423" s="162" t="s">
        <v>363</v>
      </c>
      <c r="E423" s="162"/>
      <c r="F423" s="155">
        <f>F424</f>
        <v>0</v>
      </c>
      <c r="G423" s="205"/>
      <c r="H423" s="155">
        <f t="shared" si="55"/>
        <v>0</v>
      </c>
      <c r="I423" s="155">
        <f t="shared" si="55"/>
        <v>0</v>
      </c>
      <c r="J423" s="155">
        <f>J424</f>
        <v>0</v>
      </c>
    </row>
    <row r="424" spans="1:10" s="3" customFormat="1" ht="47.25" hidden="1" x14ac:dyDescent="0.2">
      <c r="A424" s="31" t="s">
        <v>364</v>
      </c>
      <c r="B424" s="162" t="s">
        <v>8</v>
      </c>
      <c r="C424" s="162" t="s">
        <v>347</v>
      </c>
      <c r="D424" s="162" t="s">
        <v>365</v>
      </c>
      <c r="E424" s="162"/>
      <c r="F424" s="155">
        <f>F425</f>
        <v>0</v>
      </c>
      <c r="G424" s="205"/>
      <c r="H424" s="155">
        <f t="shared" si="55"/>
        <v>0</v>
      </c>
      <c r="I424" s="155">
        <f t="shared" si="55"/>
        <v>0</v>
      </c>
      <c r="J424" s="155">
        <f>J425</f>
        <v>0</v>
      </c>
    </row>
    <row r="425" spans="1:10" s="3" customFormat="1" ht="63" hidden="1" x14ac:dyDescent="0.2">
      <c r="A425" s="31" t="s">
        <v>366</v>
      </c>
      <c r="B425" s="162" t="s">
        <v>8</v>
      </c>
      <c r="C425" s="162" t="s">
        <v>347</v>
      </c>
      <c r="D425" s="162" t="s">
        <v>831</v>
      </c>
      <c r="E425" s="162"/>
      <c r="F425" s="155">
        <f>F426</f>
        <v>0</v>
      </c>
      <c r="G425" s="205"/>
      <c r="H425" s="155">
        <f t="shared" si="55"/>
        <v>0</v>
      </c>
      <c r="I425" s="155">
        <f t="shared" si="55"/>
        <v>0</v>
      </c>
      <c r="J425" s="155">
        <f>J426</f>
        <v>0</v>
      </c>
    </row>
    <row r="426" spans="1:10" s="3" customFormat="1" ht="31.5" hidden="1" x14ac:dyDescent="0.2">
      <c r="A426" s="38" t="s">
        <v>25</v>
      </c>
      <c r="B426" s="162" t="s">
        <v>8</v>
      </c>
      <c r="C426" s="162" t="s">
        <v>347</v>
      </c>
      <c r="D426" s="162" t="s">
        <v>831</v>
      </c>
      <c r="E426" s="162" t="s">
        <v>35</v>
      </c>
      <c r="F426" s="155">
        <f>F427</f>
        <v>0</v>
      </c>
      <c r="G426" s="205"/>
      <c r="H426" s="155">
        <f t="shared" si="55"/>
        <v>0</v>
      </c>
      <c r="I426" s="155">
        <f t="shared" si="55"/>
        <v>0</v>
      </c>
      <c r="J426" s="155">
        <f>J427</f>
        <v>0</v>
      </c>
    </row>
    <row r="427" spans="1:10" s="3" customFormat="1" ht="31.5" hidden="1" x14ac:dyDescent="0.2">
      <c r="A427" s="38" t="s">
        <v>26</v>
      </c>
      <c r="B427" s="162" t="s">
        <v>8</v>
      </c>
      <c r="C427" s="162" t="s">
        <v>347</v>
      </c>
      <c r="D427" s="162" t="s">
        <v>831</v>
      </c>
      <c r="E427" s="162" t="s">
        <v>36</v>
      </c>
      <c r="F427" s="155"/>
      <c r="G427" s="205"/>
      <c r="H427" s="155"/>
      <c r="I427" s="155"/>
      <c r="J427" s="155"/>
    </row>
    <row r="428" spans="1:10" s="39" customFormat="1" x14ac:dyDescent="0.2">
      <c r="A428" s="99" t="s">
        <v>368</v>
      </c>
      <c r="B428" s="173" t="s">
        <v>8</v>
      </c>
      <c r="C428" s="173" t="s">
        <v>347</v>
      </c>
      <c r="D428" s="173" t="s">
        <v>369</v>
      </c>
      <c r="E428" s="174"/>
      <c r="F428" s="111">
        <f>F429+F437</f>
        <v>275</v>
      </c>
      <c r="G428" s="112"/>
      <c r="H428" s="111" t="e">
        <f>H429+H437</f>
        <v>#REF!</v>
      </c>
      <c r="I428" s="111" t="e">
        <f>I429+I437</f>
        <v>#REF!</v>
      </c>
      <c r="J428" s="111">
        <f>J429+J437</f>
        <v>0</v>
      </c>
    </row>
    <row r="429" spans="1:10" s="39" customFormat="1" x14ac:dyDescent="0.2">
      <c r="A429" s="100" t="s">
        <v>370</v>
      </c>
      <c r="B429" s="162" t="s">
        <v>8</v>
      </c>
      <c r="C429" s="162" t="s">
        <v>347</v>
      </c>
      <c r="D429" s="162" t="s">
        <v>371</v>
      </c>
      <c r="E429" s="198"/>
      <c r="F429" s="115">
        <f>F432</f>
        <v>275</v>
      </c>
      <c r="G429" s="112"/>
      <c r="H429" s="115" t="e">
        <f>#REF!+H434</f>
        <v>#REF!</v>
      </c>
      <c r="I429" s="115" t="e">
        <f>#REF!+I434</f>
        <v>#REF!</v>
      </c>
      <c r="J429" s="115">
        <f>J432</f>
        <v>0</v>
      </c>
    </row>
    <row r="430" spans="1:10" s="39" customFormat="1" ht="31.5" hidden="1" x14ac:dyDescent="0.2">
      <c r="A430" s="38" t="s">
        <v>25</v>
      </c>
      <c r="B430" s="162" t="s">
        <v>8</v>
      </c>
      <c r="C430" s="162" t="s">
        <v>347</v>
      </c>
      <c r="D430" s="162" t="s">
        <v>373</v>
      </c>
      <c r="E430" s="181">
        <v>200</v>
      </c>
      <c r="F430" s="115">
        <f>F431</f>
        <v>0</v>
      </c>
      <c r="G430" s="112"/>
      <c r="H430" s="115">
        <f>H431</f>
        <v>1500</v>
      </c>
      <c r="I430" s="115">
        <f>I431</f>
        <v>1500</v>
      </c>
      <c r="J430" s="115">
        <f>J431</f>
        <v>0</v>
      </c>
    </row>
    <row r="431" spans="1:10" s="39" customFormat="1" ht="31.5" hidden="1" x14ac:dyDescent="0.2">
      <c r="A431" s="38" t="s">
        <v>26</v>
      </c>
      <c r="B431" s="162" t="s">
        <v>8</v>
      </c>
      <c r="C431" s="162" t="s">
        <v>347</v>
      </c>
      <c r="D431" s="162" t="s">
        <v>373</v>
      </c>
      <c r="E431" s="181">
        <v>240</v>
      </c>
      <c r="F431" s="115"/>
      <c r="G431" s="112"/>
      <c r="H431" s="115">
        <v>1500</v>
      </c>
      <c r="I431" s="115">
        <v>1500</v>
      </c>
      <c r="J431" s="115"/>
    </row>
    <row r="432" spans="1:10" s="39" customFormat="1" x14ac:dyDescent="0.2">
      <c r="A432" s="38" t="s">
        <v>50</v>
      </c>
      <c r="B432" s="162" t="s">
        <v>8</v>
      </c>
      <c r="C432" s="162" t="s">
        <v>347</v>
      </c>
      <c r="D432" s="162" t="s">
        <v>374</v>
      </c>
      <c r="E432" s="198">
        <v>800</v>
      </c>
      <c r="F432" s="115">
        <f>F433</f>
        <v>275</v>
      </c>
      <c r="G432" s="112"/>
      <c r="H432" s="115">
        <f>H433</f>
        <v>0</v>
      </c>
      <c r="I432" s="115">
        <f>I433</f>
        <v>0</v>
      </c>
      <c r="J432" s="115">
        <f>J433</f>
        <v>0</v>
      </c>
    </row>
    <row r="433" spans="1:11" s="39" customFormat="1" x14ac:dyDescent="0.2">
      <c r="A433" s="38" t="s">
        <v>53</v>
      </c>
      <c r="B433" s="162" t="s">
        <v>8</v>
      </c>
      <c r="C433" s="162" t="s">
        <v>347</v>
      </c>
      <c r="D433" s="162" t="s">
        <v>374</v>
      </c>
      <c r="E433" s="198">
        <v>870</v>
      </c>
      <c r="F433" s="115">
        <f>2000-1725</f>
        <v>275</v>
      </c>
      <c r="G433" s="112"/>
      <c r="H433" s="115"/>
      <c r="I433" s="115"/>
      <c r="J433" s="115">
        <v>0</v>
      </c>
      <c r="K433" s="39">
        <v>-1725</v>
      </c>
    </row>
    <row r="434" spans="1:11" s="39" customFormat="1" ht="31.5" hidden="1" x14ac:dyDescent="0.2">
      <c r="A434" s="100" t="s">
        <v>375</v>
      </c>
      <c r="B434" s="162" t="s">
        <v>8</v>
      </c>
      <c r="C434" s="162" t="s">
        <v>347</v>
      </c>
      <c r="D434" s="162" t="s">
        <v>376</v>
      </c>
      <c r="E434" s="198"/>
      <c r="F434" s="115">
        <f>F435</f>
        <v>0</v>
      </c>
      <c r="G434" s="112"/>
      <c r="H434" s="115">
        <f t="shared" ref="H434:J435" si="56">H435</f>
        <v>0</v>
      </c>
      <c r="I434" s="115">
        <f t="shared" si="56"/>
        <v>0</v>
      </c>
      <c r="J434" s="115">
        <f t="shared" si="56"/>
        <v>0</v>
      </c>
    </row>
    <row r="435" spans="1:11" s="39" customFormat="1" ht="31.5" hidden="1" x14ac:dyDescent="0.2">
      <c r="A435" s="38" t="s">
        <v>25</v>
      </c>
      <c r="B435" s="162" t="s">
        <v>8</v>
      </c>
      <c r="C435" s="162" t="s">
        <v>347</v>
      </c>
      <c r="D435" s="162" t="s">
        <v>376</v>
      </c>
      <c r="E435" s="198">
        <v>200</v>
      </c>
      <c r="F435" s="115">
        <f>F436</f>
        <v>0</v>
      </c>
      <c r="G435" s="112"/>
      <c r="H435" s="115">
        <f t="shared" si="56"/>
        <v>0</v>
      </c>
      <c r="I435" s="115">
        <f t="shared" si="56"/>
        <v>0</v>
      </c>
      <c r="J435" s="115">
        <f t="shared" si="56"/>
        <v>0</v>
      </c>
    </row>
    <row r="436" spans="1:11" s="39" customFormat="1" ht="31.5" hidden="1" x14ac:dyDescent="0.2">
      <c r="A436" s="38" t="s">
        <v>26</v>
      </c>
      <c r="B436" s="162" t="s">
        <v>8</v>
      </c>
      <c r="C436" s="162" t="s">
        <v>347</v>
      </c>
      <c r="D436" s="162" t="s">
        <v>376</v>
      </c>
      <c r="E436" s="198">
        <v>240</v>
      </c>
      <c r="F436" s="115"/>
      <c r="G436" s="112"/>
      <c r="H436" s="115"/>
      <c r="I436" s="115"/>
      <c r="J436" s="115"/>
    </row>
    <row r="437" spans="1:11" s="39" customFormat="1" ht="31.5" hidden="1" x14ac:dyDescent="0.2">
      <c r="A437" s="100" t="s">
        <v>377</v>
      </c>
      <c r="B437" s="162" t="s">
        <v>8</v>
      </c>
      <c r="C437" s="162" t="s">
        <v>347</v>
      </c>
      <c r="D437" s="162" t="s">
        <v>378</v>
      </c>
      <c r="E437" s="198"/>
      <c r="F437" s="115">
        <f>F438+F440</f>
        <v>0</v>
      </c>
      <c r="G437" s="112"/>
      <c r="H437" s="115">
        <f>H438+H440</f>
        <v>0</v>
      </c>
      <c r="I437" s="115">
        <f>I438+I440</f>
        <v>0</v>
      </c>
      <c r="J437" s="115">
        <f>J438+J440</f>
        <v>0</v>
      </c>
    </row>
    <row r="438" spans="1:11" s="39" customFormat="1" hidden="1" x14ac:dyDescent="0.2">
      <c r="A438" s="38" t="s">
        <v>50</v>
      </c>
      <c r="B438" s="162" t="s">
        <v>8</v>
      </c>
      <c r="C438" s="162" t="s">
        <v>347</v>
      </c>
      <c r="D438" s="162" t="s">
        <v>378</v>
      </c>
      <c r="E438" s="198">
        <v>800</v>
      </c>
      <c r="F438" s="115">
        <f>F439</f>
        <v>0</v>
      </c>
      <c r="G438" s="112"/>
      <c r="H438" s="115">
        <f>H439</f>
        <v>0</v>
      </c>
      <c r="I438" s="115">
        <f>I439</f>
        <v>0</v>
      </c>
      <c r="J438" s="115">
        <f>J439</f>
        <v>0</v>
      </c>
    </row>
    <row r="439" spans="1:11" s="39" customFormat="1" hidden="1" x14ac:dyDescent="0.2">
      <c r="A439" s="38" t="s">
        <v>53</v>
      </c>
      <c r="B439" s="162" t="s">
        <v>8</v>
      </c>
      <c r="C439" s="162" t="s">
        <v>347</v>
      </c>
      <c r="D439" s="162" t="s">
        <v>378</v>
      </c>
      <c r="E439" s="198">
        <v>870</v>
      </c>
      <c r="F439" s="115">
        <f>300-300</f>
        <v>0</v>
      </c>
      <c r="G439" s="112"/>
      <c r="H439" s="115">
        <f>300-300</f>
        <v>0</v>
      </c>
      <c r="I439" s="115">
        <f>300-300</f>
        <v>0</v>
      </c>
      <c r="J439" s="115">
        <f>300-300</f>
        <v>0</v>
      </c>
    </row>
    <row r="440" spans="1:11" s="39" customFormat="1" ht="47.25" hidden="1" x14ac:dyDescent="0.2">
      <c r="A440" s="100" t="s">
        <v>379</v>
      </c>
      <c r="B440" s="162" t="s">
        <v>8</v>
      </c>
      <c r="C440" s="162" t="s">
        <v>347</v>
      </c>
      <c r="D440" s="162" t="s">
        <v>380</v>
      </c>
      <c r="E440" s="198"/>
      <c r="F440" s="115">
        <f>F441</f>
        <v>0</v>
      </c>
      <c r="G440" s="112"/>
      <c r="H440" s="115">
        <f t="shared" ref="H440:J441" si="57">H441</f>
        <v>0</v>
      </c>
      <c r="I440" s="115">
        <f t="shared" si="57"/>
        <v>0</v>
      </c>
      <c r="J440" s="115">
        <f t="shared" si="57"/>
        <v>0</v>
      </c>
    </row>
    <row r="441" spans="1:11" s="39" customFormat="1" ht="31.5" hidden="1" x14ac:dyDescent="0.2">
      <c r="A441" s="100" t="s">
        <v>357</v>
      </c>
      <c r="B441" s="162" t="s">
        <v>8</v>
      </c>
      <c r="C441" s="162" t="s">
        <v>347</v>
      </c>
      <c r="D441" s="162" t="s">
        <v>381</v>
      </c>
      <c r="E441" s="198">
        <v>400</v>
      </c>
      <c r="F441" s="115">
        <f>F442</f>
        <v>0</v>
      </c>
      <c r="G441" s="112"/>
      <c r="H441" s="115">
        <f t="shared" si="57"/>
        <v>0</v>
      </c>
      <c r="I441" s="115">
        <f t="shared" si="57"/>
        <v>0</v>
      </c>
      <c r="J441" s="115">
        <f t="shared" si="57"/>
        <v>0</v>
      </c>
    </row>
    <row r="442" spans="1:11" s="39" customFormat="1" hidden="1" x14ac:dyDescent="0.2">
      <c r="A442" s="100" t="s">
        <v>358</v>
      </c>
      <c r="B442" s="162" t="s">
        <v>8</v>
      </c>
      <c r="C442" s="162" t="s">
        <v>347</v>
      </c>
      <c r="D442" s="162" t="s">
        <v>381</v>
      </c>
      <c r="E442" s="198">
        <v>410</v>
      </c>
      <c r="F442" s="115"/>
      <c r="G442" s="112"/>
      <c r="H442" s="115"/>
      <c r="I442" s="115"/>
      <c r="J442" s="115"/>
    </row>
    <row r="443" spans="1:11" s="39" customFormat="1" ht="63" hidden="1" customHeight="1" x14ac:dyDescent="0.2">
      <c r="A443" s="101" t="s">
        <v>382</v>
      </c>
      <c r="B443" s="232" t="s">
        <v>8</v>
      </c>
      <c r="C443" s="232" t="s">
        <v>347</v>
      </c>
      <c r="D443" s="232" t="s">
        <v>381</v>
      </c>
      <c r="E443" s="233">
        <v>410</v>
      </c>
      <c r="F443" s="234"/>
      <c r="G443" s="112"/>
      <c r="H443" s="234"/>
      <c r="I443" s="234"/>
      <c r="J443" s="234"/>
    </row>
    <row r="444" spans="1:11" s="39" customFormat="1" x14ac:dyDescent="0.2">
      <c r="A444" s="20" t="s">
        <v>182</v>
      </c>
      <c r="B444" s="173" t="s">
        <v>8</v>
      </c>
      <c r="C444" s="173" t="s">
        <v>347</v>
      </c>
      <c r="D444" s="173" t="s">
        <v>183</v>
      </c>
      <c r="E444" s="174"/>
      <c r="F444" s="111">
        <f>F445+F453</f>
        <v>1016.4</v>
      </c>
      <c r="G444" s="112"/>
      <c r="H444" s="111">
        <f>H445+H453</f>
        <v>985</v>
      </c>
      <c r="I444" s="111">
        <f>I445+I453</f>
        <v>985</v>
      </c>
      <c r="J444" s="111">
        <f>J445+J453</f>
        <v>0</v>
      </c>
    </row>
    <row r="445" spans="1:11" s="39" customFormat="1" ht="47.25" x14ac:dyDescent="0.2">
      <c r="A445" s="57" t="s">
        <v>383</v>
      </c>
      <c r="B445" s="137" t="s">
        <v>8</v>
      </c>
      <c r="C445" s="137" t="s">
        <v>347</v>
      </c>
      <c r="D445" s="162" t="s">
        <v>384</v>
      </c>
      <c r="E445" s="211"/>
      <c r="F445" s="178">
        <f>F446+F448</f>
        <v>1016.4</v>
      </c>
      <c r="G445" s="112"/>
      <c r="H445" s="178">
        <f>H446+H448</f>
        <v>985</v>
      </c>
      <c r="I445" s="178">
        <f>I446+I448</f>
        <v>985</v>
      </c>
      <c r="J445" s="178">
        <f>J446+J448</f>
        <v>0</v>
      </c>
    </row>
    <row r="446" spans="1:11" s="39" customFormat="1" hidden="1" x14ac:dyDescent="0.2">
      <c r="A446" s="38" t="s">
        <v>50</v>
      </c>
      <c r="B446" s="137" t="s">
        <v>8</v>
      </c>
      <c r="C446" s="137" t="s">
        <v>347</v>
      </c>
      <c r="D446" s="162" t="s">
        <v>384</v>
      </c>
      <c r="E446" s="198">
        <v>800</v>
      </c>
      <c r="F446" s="178">
        <f>F447</f>
        <v>0</v>
      </c>
      <c r="G446" s="112"/>
      <c r="H446" s="178">
        <f>H447</f>
        <v>380</v>
      </c>
      <c r="I446" s="178">
        <f>I447</f>
        <v>380</v>
      </c>
      <c r="J446" s="178">
        <f>J447</f>
        <v>0</v>
      </c>
    </row>
    <row r="447" spans="1:11" s="39" customFormat="1" hidden="1" x14ac:dyDescent="0.2">
      <c r="A447" s="38" t="s">
        <v>53</v>
      </c>
      <c r="B447" s="137" t="s">
        <v>8</v>
      </c>
      <c r="C447" s="137" t="s">
        <v>347</v>
      </c>
      <c r="D447" s="162" t="s">
        <v>384</v>
      </c>
      <c r="E447" s="198">
        <v>870</v>
      </c>
      <c r="F447" s="178">
        <v>0</v>
      </c>
      <c r="G447" s="112"/>
      <c r="H447" s="178">
        <v>380</v>
      </c>
      <c r="I447" s="178">
        <v>380</v>
      </c>
      <c r="J447" s="178">
        <v>0</v>
      </c>
    </row>
    <row r="448" spans="1:11" s="39" customFormat="1" ht="31.5" x14ac:dyDescent="0.2">
      <c r="A448" s="100" t="s">
        <v>377</v>
      </c>
      <c r="B448" s="162" t="s">
        <v>8</v>
      </c>
      <c r="C448" s="162" t="s">
        <v>347</v>
      </c>
      <c r="D448" s="162" t="s">
        <v>385</v>
      </c>
      <c r="E448" s="198"/>
      <c r="F448" s="115">
        <f>F449+F451</f>
        <v>1016.4</v>
      </c>
      <c r="G448" s="112"/>
      <c r="H448" s="115">
        <f>H449+H451</f>
        <v>605</v>
      </c>
      <c r="I448" s="115">
        <f>I449+I451</f>
        <v>605</v>
      </c>
      <c r="J448" s="115">
        <f>J449+J451</f>
        <v>0</v>
      </c>
    </row>
    <row r="449" spans="1:10" s="39" customFormat="1" ht="31.5" hidden="1" x14ac:dyDescent="0.2">
      <c r="A449" s="38" t="s">
        <v>25</v>
      </c>
      <c r="B449" s="162" t="s">
        <v>8</v>
      </c>
      <c r="C449" s="162" t="s">
        <v>347</v>
      </c>
      <c r="D449" s="162" t="s">
        <v>832</v>
      </c>
      <c r="E449" s="198">
        <v>200</v>
      </c>
      <c r="F449" s="115">
        <f>F450</f>
        <v>0</v>
      </c>
      <c r="G449" s="112"/>
      <c r="H449" s="115">
        <f>H450</f>
        <v>0</v>
      </c>
      <c r="I449" s="115">
        <f>I450</f>
        <v>0</v>
      </c>
      <c r="J449" s="115">
        <f>J450</f>
        <v>0</v>
      </c>
    </row>
    <row r="450" spans="1:10" s="39" customFormat="1" ht="31.5" hidden="1" x14ac:dyDescent="0.2">
      <c r="A450" s="38" t="s">
        <v>26</v>
      </c>
      <c r="B450" s="162" t="s">
        <v>8</v>
      </c>
      <c r="C450" s="162" t="s">
        <v>347</v>
      </c>
      <c r="D450" s="162" t="s">
        <v>832</v>
      </c>
      <c r="E450" s="198">
        <v>240</v>
      </c>
      <c r="F450" s="115"/>
      <c r="G450" s="112"/>
      <c r="H450" s="115"/>
      <c r="I450" s="115"/>
      <c r="J450" s="115"/>
    </row>
    <row r="451" spans="1:10" s="39" customFormat="1" x14ac:dyDescent="0.2">
      <c r="A451" s="38" t="s">
        <v>50</v>
      </c>
      <c r="B451" s="162" t="s">
        <v>8</v>
      </c>
      <c r="C451" s="162" t="s">
        <v>347</v>
      </c>
      <c r="D451" s="162" t="s">
        <v>385</v>
      </c>
      <c r="E451" s="198">
        <v>800</v>
      </c>
      <c r="F451" s="115">
        <f>F452</f>
        <v>1016.4</v>
      </c>
      <c r="G451" s="112"/>
      <c r="H451" s="115">
        <f>H452</f>
        <v>605</v>
      </c>
      <c r="I451" s="115">
        <f>I452</f>
        <v>605</v>
      </c>
      <c r="J451" s="115">
        <f>J452</f>
        <v>0</v>
      </c>
    </row>
    <row r="452" spans="1:10" s="39" customFormat="1" x14ac:dyDescent="0.2">
      <c r="A452" s="38" t="s">
        <v>53</v>
      </c>
      <c r="B452" s="162" t="s">
        <v>8</v>
      </c>
      <c r="C452" s="162" t="s">
        <v>347</v>
      </c>
      <c r="D452" s="162" t="s">
        <v>385</v>
      </c>
      <c r="E452" s="198">
        <v>870</v>
      </c>
      <c r="F452" s="115">
        <v>1016.4</v>
      </c>
      <c r="G452" s="112"/>
      <c r="H452" s="115">
        <v>605</v>
      </c>
      <c r="I452" s="115">
        <v>605</v>
      </c>
      <c r="J452" s="115">
        <v>0</v>
      </c>
    </row>
    <row r="453" spans="1:10" s="39" customFormat="1" ht="31.5" hidden="1" x14ac:dyDescent="0.2">
      <c r="A453" s="57" t="s">
        <v>386</v>
      </c>
      <c r="B453" s="137" t="s">
        <v>8</v>
      </c>
      <c r="C453" s="137" t="s">
        <v>347</v>
      </c>
      <c r="D453" s="162" t="s">
        <v>384</v>
      </c>
      <c r="E453" s="211"/>
      <c r="F453" s="178">
        <f>F454</f>
        <v>0</v>
      </c>
      <c r="G453" s="112"/>
      <c r="H453" s="178">
        <f t="shared" ref="H453:I455" si="58">H454</f>
        <v>0</v>
      </c>
      <c r="I453" s="178">
        <f t="shared" si="58"/>
        <v>0</v>
      </c>
      <c r="J453" s="178">
        <f>J454</f>
        <v>0</v>
      </c>
    </row>
    <row r="454" spans="1:10" s="39" customFormat="1" ht="31.5" hidden="1" x14ac:dyDescent="0.2">
      <c r="A454" s="25" t="s">
        <v>387</v>
      </c>
      <c r="B454" s="162" t="s">
        <v>8</v>
      </c>
      <c r="C454" s="162" t="s">
        <v>347</v>
      </c>
      <c r="D454" s="162" t="s">
        <v>388</v>
      </c>
      <c r="E454" s="211"/>
      <c r="F454" s="115">
        <f>F455</f>
        <v>0</v>
      </c>
      <c r="G454" s="112"/>
      <c r="H454" s="115">
        <f t="shared" si="58"/>
        <v>0</v>
      </c>
      <c r="I454" s="115">
        <f t="shared" si="58"/>
        <v>0</v>
      </c>
      <c r="J454" s="115">
        <f>J455</f>
        <v>0</v>
      </c>
    </row>
    <row r="455" spans="1:10" s="105" customFormat="1" ht="31.5" hidden="1" x14ac:dyDescent="0.25">
      <c r="A455" s="100" t="s">
        <v>357</v>
      </c>
      <c r="B455" s="162" t="s">
        <v>8</v>
      </c>
      <c r="C455" s="162" t="s">
        <v>347</v>
      </c>
      <c r="D455" s="162" t="s">
        <v>388</v>
      </c>
      <c r="E455" s="198">
        <v>400</v>
      </c>
      <c r="F455" s="115">
        <f>F456</f>
        <v>0</v>
      </c>
      <c r="G455" s="235"/>
      <c r="H455" s="115">
        <f t="shared" si="58"/>
        <v>0</v>
      </c>
      <c r="I455" s="115">
        <f t="shared" si="58"/>
        <v>0</v>
      </c>
      <c r="J455" s="115">
        <f>J456</f>
        <v>0</v>
      </c>
    </row>
    <row r="456" spans="1:10" s="105" customFormat="1" hidden="1" x14ac:dyDescent="0.25">
      <c r="A456" s="100" t="s">
        <v>358</v>
      </c>
      <c r="B456" s="162" t="s">
        <v>8</v>
      </c>
      <c r="C456" s="162" t="s">
        <v>347</v>
      </c>
      <c r="D456" s="162" t="s">
        <v>388</v>
      </c>
      <c r="E456" s="198">
        <v>410</v>
      </c>
      <c r="F456" s="115"/>
      <c r="G456" s="235"/>
      <c r="H456" s="115"/>
      <c r="I456" s="115"/>
      <c r="J456" s="115"/>
    </row>
    <row r="457" spans="1:10" s="105" customFormat="1" ht="30" hidden="1" x14ac:dyDescent="0.25">
      <c r="A457" s="101" t="s">
        <v>389</v>
      </c>
      <c r="B457" s="232" t="s">
        <v>8</v>
      </c>
      <c r="C457" s="232" t="s">
        <v>347</v>
      </c>
      <c r="D457" s="232" t="s">
        <v>388</v>
      </c>
      <c r="E457" s="233">
        <v>410</v>
      </c>
      <c r="F457" s="234"/>
      <c r="G457" s="235"/>
      <c r="H457" s="234"/>
      <c r="I457" s="234"/>
      <c r="J457" s="234"/>
    </row>
    <row r="458" spans="1:10" s="106" customFormat="1" x14ac:dyDescent="0.2">
      <c r="A458" s="28" t="s">
        <v>390</v>
      </c>
      <c r="B458" s="199" t="s">
        <v>8</v>
      </c>
      <c r="C458" s="199" t="s">
        <v>391</v>
      </c>
      <c r="D458" s="137"/>
      <c r="E458" s="211"/>
      <c r="F458" s="212">
        <f>F462</f>
        <v>1280</v>
      </c>
      <c r="G458" s="236"/>
      <c r="H458" s="212">
        <f>H462</f>
        <v>1191</v>
      </c>
      <c r="I458" s="212">
        <f>I462</f>
        <v>1191</v>
      </c>
      <c r="J458" s="212">
        <f>J462</f>
        <v>30</v>
      </c>
    </row>
    <row r="459" spans="1:10" s="39" customFormat="1" ht="15.75" hidden="1" customHeight="1" x14ac:dyDescent="0.2">
      <c r="A459" s="98" t="s">
        <v>30</v>
      </c>
      <c r="B459" s="199" t="s">
        <v>8</v>
      </c>
      <c r="C459" s="199" t="s">
        <v>391</v>
      </c>
      <c r="D459" s="199" t="s">
        <v>31</v>
      </c>
      <c r="E459" s="200"/>
      <c r="F459" s="212">
        <f>F460</f>
        <v>0</v>
      </c>
      <c r="G459" s="112"/>
      <c r="H459" s="212">
        <f t="shared" ref="H459:J460" si="59">H460</f>
        <v>0</v>
      </c>
      <c r="I459" s="212">
        <f t="shared" si="59"/>
        <v>0</v>
      </c>
      <c r="J459" s="212">
        <f t="shared" si="59"/>
        <v>0</v>
      </c>
    </row>
    <row r="460" spans="1:10" s="39" customFormat="1" ht="15.75" hidden="1" customHeight="1" x14ac:dyDescent="0.2">
      <c r="A460" s="25" t="s">
        <v>32</v>
      </c>
      <c r="B460" s="162" t="s">
        <v>8</v>
      </c>
      <c r="C460" s="162" t="s">
        <v>391</v>
      </c>
      <c r="D460" s="162" t="s">
        <v>392</v>
      </c>
      <c r="E460" s="198"/>
      <c r="F460" s="115">
        <f>F461</f>
        <v>0</v>
      </c>
      <c r="G460" s="112"/>
      <c r="H460" s="115">
        <f t="shared" si="59"/>
        <v>0</v>
      </c>
      <c r="I460" s="115">
        <f t="shared" si="59"/>
        <v>0</v>
      </c>
      <c r="J460" s="115">
        <f t="shared" si="59"/>
        <v>0</v>
      </c>
    </row>
    <row r="461" spans="1:10" s="39" customFormat="1" ht="31.5" hidden="1" customHeight="1" x14ac:dyDescent="0.2">
      <c r="A461" s="100" t="s">
        <v>393</v>
      </c>
      <c r="B461" s="162" t="s">
        <v>8</v>
      </c>
      <c r="C461" s="162" t="s">
        <v>391</v>
      </c>
      <c r="D461" s="162" t="s">
        <v>392</v>
      </c>
      <c r="E461" s="198">
        <v>244</v>
      </c>
      <c r="F461" s="115"/>
      <c r="G461" s="112"/>
      <c r="H461" s="115"/>
      <c r="I461" s="115"/>
      <c r="J461" s="115"/>
    </row>
    <row r="462" spans="1:10" s="39" customFormat="1" x14ac:dyDescent="0.2">
      <c r="A462" s="20" t="s">
        <v>182</v>
      </c>
      <c r="B462" s="173" t="s">
        <v>8</v>
      </c>
      <c r="C462" s="173" t="s">
        <v>391</v>
      </c>
      <c r="D462" s="173" t="s">
        <v>183</v>
      </c>
      <c r="E462" s="198"/>
      <c r="F462" s="111">
        <f>F463+F466</f>
        <v>1280</v>
      </c>
      <c r="G462" s="112"/>
      <c r="H462" s="111">
        <f>H463+H466</f>
        <v>1191</v>
      </c>
      <c r="I462" s="111">
        <f>I463+I466</f>
        <v>1191</v>
      </c>
      <c r="J462" s="111">
        <f>J463+J466</f>
        <v>30</v>
      </c>
    </row>
    <row r="463" spans="1:10" s="39" customFormat="1" ht="31.5" x14ac:dyDescent="0.2">
      <c r="A463" s="57" t="s">
        <v>402</v>
      </c>
      <c r="B463" s="162" t="s">
        <v>8</v>
      </c>
      <c r="C463" s="162" t="s">
        <v>391</v>
      </c>
      <c r="D463" s="162" t="s">
        <v>403</v>
      </c>
      <c r="E463" s="198"/>
      <c r="F463" s="115">
        <f>F464</f>
        <v>1250</v>
      </c>
      <c r="G463" s="112"/>
      <c r="H463" s="115">
        <f t="shared" ref="H463:J464" si="60">H464</f>
        <v>1181</v>
      </c>
      <c r="I463" s="115">
        <f t="shared" si="60"/>
        <v>1181</v>
      </c>
      <c r="J463" s="115">
        <f t="shared" si="60"/>
        <v>0</v>
      </c>
    </row>
    <row r="464" spans="1:10" s="39" customFormat="1" x14ac:dyDescent="0.2">
      <c r="A464" s="38" t="s">
        <v>50</v>
      </c>
      <c r="B464" s="162" t="s">
        <v>8</v>
      </c>
      <c r="C464" s="162" t="s">
        <v>391</v>
      </c>
      <c r="D464" s="162" t="s">
        <v>403</v>
      </c>
      <c r="E464" s="162" t="s">
        <v>180</v>
      </c>
      <c r="F464" s="115">
        <f>F465</f>
        <v>1250</v>
      </c>
      <c r="G464" s="112"/>
      <c r="H464" s="115">
        <f t="shared" si="60"/>
        <v>1181</v>
      </c>
      <c r="I464" s="115">
        <f t="shared" si="60"/>
        <v>1181</v>
      </c>
      <c r="J464" s="115">
        <f t="shared" si="60"/>
        <v>0</v>
      </c>
    </row>
    <row r="465" spans="1:10" s="23" customFormat="1" x14ac:dyDescent="0.2">
      <c r="A465" s="38" t="s">
        <v>53</v>
      </c>
      <c r="B465" s="162" t="s">
        <v>8</v>
      </c>
      <c r="C465" s="162" t="s">
        <v>391</v>
      </c>
      <c r="D465" s="162" t="s">
        <v>403</v>
      </c>
      <c r="E465" s="162" t="s">
        <v>256</v>
      </c>
      <c r="F465" s="115">
        <v>1250</v>
      </c>
      <c r="G465" s="117"/>
      <c r="H465" s="115">
        <v>1181</v>
      </c>
      <c r="I465" s="115">
        <v>1181</v>
      </c>
      <c r="J465" s="115">
        <v>0</v>
      </c>
    </row>
    <row r="466" spans="1:10" s="23" customFormat="1" ht="47.25" x14ac:dyDescent="0.2">
      <c r="A466" s="57" t="s">
        <v>747</v>
      </c>
      <c r="B466" s="162" t="s">
        <v>8</v>
      </c>
      <c r="C466" s="162" t="s">
        <v>391</v>
      </c>
      <c r="D466" s="162" t="s">
        <v>833</v>
      </c>
      <c r="E466" s="162"/>
      <c r="F466" s="115">
        <f>F467</f>
        <v>30</v>
      </c>
      <c r="G466" s="117"/>
      <c r="H466" s="115">
        <f t="shared" ref="H466:J467" si="61">H467</f>
        <v>10</v>
      </c>
      <c r="I466" s="115">
        <f t="shared" si="61"/>
        <v>10</v>
      </c>
      <c r="J466" s="115">
        <f t="shared" si="61"/>
        <v>30</v>
      </c>
    </row>
    <row r="467" spans="1:10" s="23" customFormat="1" x14ac:dyDescent="0.2">
      <c r="A467" s="38" t="s">
        <v>50</v>
      </c>
      <c r="B467" s="162" t="s">
        <v>8</v>
      </c>
      <c r="C467" s="162" t="s">
        <v>391</v>
      </c>
      <c r="D467" s="162" t="s">
        <v>833</v>
      </c>
      <c r="E467" s="162" t="s">
        <v>180</v>
      </c>
      <c r="F467" s="115">
        <f>F468</f>
        <v>30</v>
      </c>
      <c r="G467" s="117"/>
      <c r="H467" s="115">
        <f t="shared" si="61"/>
        <v>10</v>
      </c>
      <c r="I467" s="115">
        <f t="shared" si="61"/>
        <v>10</v>
      </c>
      <c r="J467" s="115">
        <f t="shared" si="61"/>
        <v>30</v>
      </c>
    </row>
    <row r="468" spans="1:10" s="23" customFormat="1" x14ac:dyDescent="0.2">
      <c r="A468" s="38" t="s">
        <v>53</v>
      </c>
      <c r="B468" s="162" t="s">
        <v>8</v>
      </c>
      <c r="C468" s="162" t="s">
        <v>391</v>
      </c>
      <c r="D468" s="162" t="s">
        <v>833</v>
      </c>
      <c r="E468" s="162" t="s">
        <v>256</v>
      </c>
      <c r="F468" s="115">
        <v>30</v>
      </c>
      <c r="G468" s="117"/>
      <c r="H468" s="115">
        <v>10</v>
      </c>
      <c r="I468" s="115">
        <v>10</v>
      </c>
      <c r="J468" s="115">
        <v>30</v>
      </c>
    </row>
    <row r="469" spans="1:10" s="39" customFormat="1" x14ac:dyDescent="0.2">
      <c r="A469" s="20" t="s">
        <v>406</v>
      </c>
      <c r="B469" s="13" t="s">
        <v>8</v>
      </c>
      <c r="C469" s="13" t="s">
        <v>407</v>
      </c>
      <c r="D469" s="173"/>
      <c r="E469" s="173"/>
      <c r="F469" s="111">
        <f>F470+F499</f>
        <v>0</v>
      </c>
      <c r="G469" s="112"/>
      <c r="H469" s="111">
        <f>H470+H499</f>
        <v>4582.3999999999996</v>
      </c>
      <c r="I469" s="111">
        <f>I470+I499</f>
        <v>4582.3999999999996</v>
      </c>
      <c r="J469" s="111">
        <f>J470+J499</f>
        <v>0</v>
      </c>
    </row>
    <row r="470" spans="1:10" s="39" customFormat="1" hidden="1" x14ac:dyDescent="0.2">
      <c r="A470" s="28" t="s">
        <v>638</v>
      </c>
      <c r="B470" s="199" t="s">
        <v>8</v>
      </c>
      <c r="C470" s="199" t="s">
        <v>422</v>
      </c>
      <c r="D470" s="199"/>
      <c r="E470" s="200"/>
      <c r="F470" s="212">
        <f>F475+F479+F485+F491</f>
        <v>0</v>
      </c>
      <c r="G470" s="112"/>
      <c r="H470" s="212">
        <f>H475+H479+H485+H491-0.1</f>
        <v>4430.3999999999996</v>
      </c>
      <c r="I470" s="212">
        <f>I475+I479+I485+I491-0.1</f>
        <v>4430.3999999999996</v>
      </c>
      <c r="J470" s="212">
        <f>J475+J479+J485+J491</f>
        <v>0</v>
      </c>
    </row>
    <row r="471" spans="1:10" s="39" customFormat="1" hidden="1" x14ac:dyDescent="0.2">
      <c r="A471" s="34" t="s">
        <v>30</v>
      </c>
      <c r="B471" s="35" t="s">
        <v>8</v>
      </c>
      <c r="C471" s="35" t="s">
        <v>581</v>
      </c>
      <c r="D471" s="35" t="s">
        <v>31</v>
      </c>
      <c r="E471" s="35" t="s">
        <v>4</v>
      </c>
      <c r="F471" s="155">
        <f>F475</f>
        <v>0</v>
      </c>
      <c r="G471" s="112"/>
      <c r="H471" s="155">
        <f>H475</f>
        <v>0</v>
      </c>
      <c r="I471" s="155">
        <f>I475</f>
        <v>0</v>
      </c>
      <c r="J471" s="155">
        <f>J475</f>
        <v>0</v>
      </c>
    </row>
    <row r="472" spans="1:10" s="39" customFormat="1" ht="35.25" hidden="1" customHeight="1" x14ac:dyDescent="0.2">
      <c r="A472" s="66" t="s">
        <v>434</v>
      </c>
      <c r="B472" s="26" t="s">
        <v>8</v>
      </c>
      <c r="C472" s="26" t="s">
        <v>581</v>
      </c>
      <c r="D472" s="26" t="s">
        <v>435</v>
      </c>
      <c r="E472" s="26" t="s">
        <v>4</v>
      </c>
      <c r="F472" s="155">
        <f>F473+F474</f>
        <v>0</v>
      </c>
      <c r="G472" s="112"/>
      <c r="H472" s="155">
        <f>H473+H474</f>
        <v>0</v>
      </c>
      <c r="I472" s="155">
        <f>I473+I474</f>
        <v>0</v>
      </c>
      <c r="J472" s="155">
        <f>J473+J474</f>
        <v>0</v>
      </c>
    </row>
    <row r="473" spans="1:10" s="23" customFormat="1" ht="20.25" hidden="1" customHeight="1" x14ac:dyDescent="0.2">
      <c r="A473" s="66" t="s">
        <v>834</v>
      </c>
      <c r="B473" s="26" t="s">
        <v>8</v>
      </c>
      <c r="C473" s="26" t="s">
        <v>581</v>
      </c>
      <c r="D473" s="26" t="s">
        <v>435</v>
      </c>
      <c r="E473" s="26" t="s">
        <v>835</v>
      </c>
      <c r="F473" s="155"/>
      <c r="G473" s="117"/>
      <c r="H473" s="155"/>
      <c r="I473" s="155"/>
      <c r="J473" s="155"/>
    </row>
    <row r="474" spans="1:10" s="69" customFormat="1" ht="19.5" hidden="1" customHeight="1" x14ac:dyDescent="0.2">
      <c r="A474" s="65" t="s">
        <v>836</v>
      </c>
      <c r="B474" s="26" t="s">
        <v>8</v>
      </c>
      <c r="C474" s="26" t="s">
        <v>581</v>
      </c>
      <c r="D474" s="26" t="s">
        <v>435</v>
      </c>
      <c r="E474" s="26" t="s">
        <v>837</v>
      </c>
      <c r="F474" s="155"/>
      <c r="G474" s="158"/>
      <c r="H474" s="155"/>
      <c r="I474" s="155"/>
      <c r="J474" s="155"/>
    </row>
    <row r="475" spans="1:10" s="3" customFormat="1" ht="15.75" hidden="1" customHeight="1" x14ac:dyDescent="0.2">
      <c r="A475" s="25" t="s">
        <v>32</v>
      </c>
      <c r="B475" s="162" t="s">
        <v>8</v>
      </c>
      <c r="C475" s="162" t="s">
        <v>581</v>
      </c>
      <c r="D475" s="162" t="s">
        <v>33</v>
      </c>
      <c r="E475" s="162"/>
      <c r="F475" s="115">
        <f>F476</f>
        <v>0</v>
      </c>
      <c r="G475" s="205"/>
      <c r="H475" s="115">
        <f t="shared" ref="H475:I477" si="62">H476</f>
        <v>0</v>
      </c>
      <c r="I475" s="115">
        <f t="shared" si="62"/>
        <v>0</v>
      </c>
      <c r="J475" s="115">
        <f>J476</f>
        <v>0</v>
      </c>
    </row>
    <row r="476" spans="1:10" s="3" customFormat="1" ht="31.5" hidden="1" x14ac:dyDescent="0.2">
      <c r="A476" s="25" t="s">
        <v>151</v>
      </c>
      <c r="B476" s="162" t="s">
        <v>8</v>
      </c>
      <c r="C476" s="162" t="s">
        <v>581</v>
      </c>
      <c r="D476" s="162" t="s">
        <v>34</v>
      </c>
      <c r="E476" s="162"/>
      <c r="F476" s="115">
        <f>F477</f>
        <v>0</v>
      </c>
      <c r="G476" s="205"/>
      <c r="H476" s="115">
        <f t="shared" si="62"/>
        <v>0</v>
      </c>
      <c r="I476" s="115">
        <f t="shared" si="62"/>
        <v>0</v>
      </c>
      <c r="J476" s="115">
        <f>J477</f>
        <v>0</v>
      </c>
    </row>
    <row r="477" spans="1:10" s="39" customFormat="1" ht="31.5" hidden="1" customHeight="1" x14ac:dyDescent="0.2">
      <c r="A477" s="25" t="s">
        <v>145</v>
      </c>
      <c r="B477" s="162" t="s">
        <v>8</v>
      </c>
      <c r="C477" s="162" t="s">
        <v>581</v>
      </c>
      <c r="D477" s="162" t="s">
        <v>34</v>
      </c>
      <c r="E477" s="198">
        <v>600</v>
      </c>
      <c r="F477" s="115">
        <f>F478</f>
        <v>0</v>
      </c>
      <c r="G477" s="112"/>
      <c r="H477" s="115">
        <f t="shared" si="62"/>
        <v>0</v>
      </c>
      <c r="I477" s="115">
        <f t="shared" si="62"/>
        <v>0</v>
      </c>
      <c r="J477" s="115">
        <f>J478</f>
        <v>0</v>
      </c>
    </row>
    <row r="478" spans="1:10" s="39" customFormat="1" hidden="1" x14ac:dyDescent="0.2">
      <c r="A478" s="25" t="s">
        <v>147</v>
      </c>
      <c r="B478" s="162" t="s">
        <v>8</v>
      </c>
      <c r="C478" s="162" t="s">
        <v>581</v>
      </c>
      <c r="D478" s="162" t="s">
        <v>34</v>
      </c>
      <c r="E478" s="198">
        <v>610</v>
      </c>
      <c r="F478" s="115"/>
      <c r="G478" s="112"/>
      <c r="H478" s="115"/>
      <c r="I478" s="115"/>
      <c r="J478" s="115"/>
    </row>
    <row r="479" spans="1:10" s="23" customFormat="1" ht="31.5" hidden="1" x14ac:dyDescent="0.2">
      <c r="A479" s="20" t="s">
        <v>556</v>
      </c>
      <c r="B479" s="173" t="s">
        <v>8</v>
      </c>
      <c r="C479" s="173" t="s">
        <v>422</v>
      </c>
      <c r="D479" s="174" t="s">
        <v>557</v>
      </c>
      <c r="E479" s="26"/>
      <c r="F479" s="219">
        <f>F480</f>
        <v>0</v>
      </c>
      <c r="G479" s="117"/>
      <c r="H479" s="219">
        <f t="shared" ref="H479:I483" si="63">H480</f>
        <v>0</v>
      </c>
      <c r="I479" s="219">
        <f t="shared" si="63"/>
        <v>0</v>
      </c>
      <c r="J479" s="219">
        <f>J480</f>
        <v>0</v>
      </c>
    </row>
    <row r="480" spans="1:10" s="23" customFormat="1" ht="31.5" hidden="1" x14ac:dyDescent="0.2">
      <c r="A480" s="25" t="s">
        <v>558</v>
      </c>
      <c r="B480" s="162" t="s">
        <v>8</v>
      </c>
      <c r="C480" s="162" t="s">
        <v>422</v>
      </c>
      <c r="D480" s="198" t="s">
        <v>559</v>
      </c>
      <c r="E480" s="26"/>
      <c r="F480" s="155">
        <f>F481</f>
        <v>0</v>
      </c>
      <c r="G480" s="117"/>
      <c r="H480" s="155">
        <f t="shared" si="63"/>
        <v>0</v>
      </c>
      <c r="I480" s="155">
        <f t="shared" si="63"/>
        <v>0</v>
      </c>
      <c r="J480" s="155">
        <f>J481</f>
        <v>0</v>
      </c>
    </row>
    <row r="481" spans="1:10" s="23" customFormat="1" ht="141.75" hidden="1" x14ac:dyDescent="0.2">
      <c r="A481" s="138" t="s">
        <v>560</v>
      </c>
      <c r="B481" s="137" t="s">
        <v>8</v>
      </c>
      <c r="C481" s="162" t="s">
        <v>422</v>
      </c>
      <c r="D481" s="211" t="s">
        <v>561</v>
      </c>
      <c r="E481" s="35"/>
      <c r="F481" s="237">
        <f>F482</f>
        <v>0</v>
      </c>
      <c r="G481" s="117"/>
      <c r="H481" s="237">
        <f t="shared" si="63"/>
        <v>0</v>
      </c>
      <c r="I481" s="237">
        <f t="shared" si="63"/>
        <v>0</v>
      </c>
      <c r="J481" s="237">
        <f>J482</f>
        <v>0</v>
      </c>
    </row>
    <row r="482" spans="1:10" s="23" customFormat="1" ht="33.75" hidden="1" customHeight="1" x14ac:dyDescent="0.2">
      <c r="A482" s="25" t="s">
        <v>640</v>
      </c>
      <c r="B482" s="162" t="s">
        <v>8</v>
      </c>
      <c r="C482" s="162" t="s">
        <v>422</v>
      </c>
      <c r="D482" s="198" t="s">
        <v>642</v>
      </c>
      <c r="E482" s="26"/>
      <c r="F482" s="155">
        <f>F483</f>
        <v>0</v>
      </c>
      <c r="G482" s="117"/>
      <c r="H482" s="155">
        <f t="shared" si="63"/>
        <v>0</v>
      </c>
      <c r="I482" s="155">
        <f t="shared" si="63"/>
        <v>0</v>
      </c>
      <c r="J482" s="155">
        <f>J483</f>
        <v>0</v>
      </c>
    </row>
    <row r="483" spans="1:10" s="23" customFormat="1" ht="78.75" hidden="1" x14ac:dyDescent="0.2">
      <c r="A483" s="65" t="s">
        <v>23</v>
      </c>
      <c r="B483" s="162" t="s">
        <v>8</v>
      </c>
      <c r="C483" s="162" t="s">
        <v>422</v>
      </c>
      <c r="D483" s="198" t="s">
        <v>642</v>
      </c>
      <c r="E483" s="26" t="s">
        <v>42</v>
      </c>
      <c r="F483" s="155">
        <f>F484</f>
        <v>0</v>
      </c>
      <c r="G483" s="117"/>
      <c r="H483" s="155">
        <f t="shared" si="63"/>
        <v>0</v>
      </c>
      <c r="I483" s="155">
        <f t="shared" si="63"/>
        <v>0</v>
      </c>
      <c r="J483" s="155">
        <f>J484</f>
        <v>0</v>
      </c>
    </row>
    <row r="484" spans="1:10" s="23" customFormat="1" hidden="1" x14ac:dyDescent="0.2">
      <c r="A484" s="65" t="s">
        <v>137</v>
      </c>
      <c r="B484" s="162" t="s">
        <v>8</v>
      </c>
      <c r="C484" s="162" t="s">
        <v>422</v>
      </c>
      <c r="D484" s="198" t="s">
        <v>642</v>
      </c>
      <c r="E484" s="26" t="s">
        <v>138</v>
      </c>
      <c r="F484" s="155"/>
      <c r="G484" s="117"/>
      <c r="H484" s="155"/>
      <c r="I484" s="155"/>
      <c r="J484" s="155"/>
    </row>
    <row r="485" spans="1:10" s="39" customFormat="1" ht="31.5" hidden="1" x14ac:dyDescent="0.2">
      <c r="A485" s="135" t="s">
        <v>72</v>
      </c>
      <c r="B485" s="13" t="s">
        <v>8</v>
      </c>
      <c r="C485" s="13" t="s">
        <v>422</v>
      </c>
      <c r="D485" s="13" t="s">
        <v>73</v>
      </c>
      <c r="E485" s="13"/>
      <c r="F485" s="219">
        <f>F486</f>
        <v>0</v>
      </c>
      <c r="G485" s="112"/>
      <c r="H485" s="219">
        <f t="shared" ref="H485:I489" si="64">H486</f>
        <v>0</v>
      </c>
      <c r="I485" s="219">
        <f t="shared" si="64"/>
        <v>0</v>
      </c>
      <c r="J485" s="219">
        <f>J486</f>
        <v>0</v>
      </c>
    </row>
    <row r="486" spans="1:10" s="23" customFormat="1" ht="33.75" hidden="1" customHeight="1" x14ac:dyDescent="0.2">
      <c r="A486" s="65" t="s">
        <v>74</v>
      </c>
      <c r="B486" s="26" t="s">
        <v>8</v>
      </c>
      <c r="C486" s="26" t="s">
        <v>422</v>
      </c>
      <c r="D486" s="26" t="s">
        <v>75</v>
      </c>
      <c r="E486" s="26"/>
      <c r="F486" s="155">
        <f>F487</f>
        <v>0</v>
      </c>
      <c r="G486" s="117"/>
      <c r="H486" s="155">
        <f t="shared" si="64"/>
        <v>0</v>
      </c>
      <c r="I486" s="155">
        <f t="shared" si="64"/>
        <v>0</v>
      </c>
      <c r="J486" s="155">
        <f>J487</f>
        <v>0</v>
      </c>
    </row>
    <row r="487" spans="1:10" s="23" customFormat="1" ht="47.25" hidden="1" x14ac:dyDescent="0.2">
      <c r="A487" s="65" t="s">
        <v>838</v>
      </c>
      <c r="B487" s="26" t="s">
        <v>8</v>
      </c>
      <c r="C487" s="26" t="s">
        <v>422</v>
      </c>
      <c r="D487" s="26" t="s">
        <v>839</v>
      </c>
      <c r="E487" s="26"/>
      <c r="F487" s="155">
        <f>F488</f>
        <v>0</v>
      </c>
      <c r="G487" s="117"/>
      <c r="H487" s="155">
        <f t="shared" si="64"/>
        <v>0</v>
      </c>
      <c r="I487" s="155">
        <f t="shared" si="64"/>
        <v>0</v>
      </c>
      <c r="J487" s="155">
        <f>J488</f>
        <v>0</v>
      </c>
    </row>
    <row r="488" spans="1:10" s="23" customFormat="1" ht="78.75" hidden="1" x14ac:dyDescent="0.2">
      <c r="A488" s="65" t="s">
        <v>840</v>
      </c>
      <c r="B488" s="26" t="s">
        <v>8</v>
      </c>
      <c r="C488" s="26" t="s">
        <v>422</v>
      </c>
      <c r="D488" s="26" t="s">
        <v>841</v>
      </c>
      <c r="E488" s="26"/>
      <c r="F488" s="155">
        <f>F489</f>
        <v>0</v>
      </c>
      <c r="G488" s="117"/>
      <c r="H488" s="155">
        <f t="shared" si="64"/>
        <v>0</v>
      </c>
      <c r="I488" s="155">
        <f t="shared" si="64"/>
        <v>0</v>
      </c>
      <c r="J488" s="155">
        <f>J489</f>
        <v>0</v>
      </c>
    </row>
    <row r="489" spans="1:10" s="23" customFormat="1" ht="78.75" hidden="1" x14ac:dyDescent="0.2">
      <c r="A489" s="65" t="s">
        <v>23</v>
      </c>
      <c r="B489" s="26" t="s">
        <v>8</v>
      </c>
      <c r="C489" s="26" t="s">
        <v>422</v>
      </c>
      <c r="D489" s="26" t="s">
        <v>841</v>
      </c>
      <c r="E489" s="162" t="s">
        <v>42</v>
      </c>
      <c r="F489" s="155">
        <f>F490</f>
        <v>0</v>
      </c>
      <c r="G489" s="117"/>
      <c r="H489" s="155">
        <f t="shared" si="64"/>
        <v>0</v>
      </c>
      <c r="I489" s="155">
        <f t="shared" si="64"/>
        <v>0</v>
      </c>
      <c r="J489" s="155">
        <f>J490</f>
        <v>0</v>
      </c>
    </row>
    <row r="490" spans="1:10" s="3" customFormat="1" hidden="1" x14ac:dyDescent="0.2">
      <c r="A490" s="65" t="s">
        <v>137</v>
      </c>
      <c r="B490" s="26" t="s">
        <v>8</v>
      </c>
      <c r="C490" s="26" t="s">
        <v>422</v>
      </c>
      <c r="D490" s="26" t="s">
        <v>841</v>
      </c>
      <c r="E490" s="162" t="s">
        <v>138</v>
      </c>
      <c r="F490" s="155"/>
      <c r="G490" s="205"/>
      <c r="H490" s="155"/>
      <c r="I490" s="155"/>
      <c r="J490" s="155"/>
    </row>
    <row r="491" spans="1:10" s="3" customFormat="1" hidden="1" x14ac:dyDescent="0.2">
      <c r="A491" s="152" t="s">
        <v>421</v>
      </c>
      <c r="B491" s="173" t="s">
        <v>8</v>
      </c>
      <c r="C491" s="13" t="s">
        <v>422</v>
      </c>
      <c r="D491" s="173" t="s">
        <v>423</v>
      </c>
      <c r="E491" s="13"/>
      <c r="F491" s="219">
        <f>F492</f>
        <v>0</v>
      </c>
      <c r="G491" s="205"/>
      <c r="H491" s="219">
        <f>H492</f>
        <v>4430.5</v>
      </c>
      <c r="I491" s="219">
        <f>I492</f>
        <v>4430.5</v>
      </c>
      <c r="J491" s="219">
        <f>J492</f>
        <v>0</v>
      </c>
    </row>
    <row r="492" spans="1:10" s="3" customFormat="1" ht="31.5" hidden="1" x14ac:dyDescent="0.2">
      <c r="A492" s="66" t="s">
        <v>133</v>
      </c>
      <c r="B492" s="26" t="s">
        <v>8</v>
      </c>
      <c r="C492" s="26" t="s">
        <v>422</v>
      </c>
      <c r="D492" s="26" t="s">
        <v>424</v>
      </c>
      <c r="E492" s="26"/>
      <c r="F492" s="155">
        <f>F493+F495+F497</f>
        <v>0</v>
      </c>
      <c r="G492" s="205"/>
      <c r="H492" s="155">
        <f>H493+H495+H497</f>
        <v>4430.5</v>
      </c>
      <c r="I492" s="155">
        <f>I493+I495+I497</f>
        <v>4430.5</v>
      </c>
      <c r="J492" s="155">
        <f>J493+J495+J497</f>
        <v>0</v>
      </c>
    </row>
    <row r="493" spans="1:10" s="3" customFormat="1" ht="78.75" hidden="1" x14ac:dyDescent="0.2">
      <c r="A493" s="65" t="s">
        <v>23</v>
      </c>
      <c r="B493" s="26" t="s">
        <v>8</v>
      </c>
      <c r="C493" s="26" t="s">
        <v>422</v>
      </c>
      <c r="D493" s="26" t="s">
        <v>424</v>
      </c>
      <c r="E493" s="162" t="s">
        <v>42</v>
      </c>
      <c r="F493" s="155">
        <f>F494</f>
        <v>0</v>
      </c>
      <c r="G493" s="205"/>
      <c r="H493" s="155">
        <f>H494</f>
        <v>3925.3</v>
      </c>
      <c r="I493" s="155">
        <f>I494</f>
        <v>3925.3</v>
      </c>
      <c r="J493" s="155">
        <f>J494</f>
        <v>0</v>
      </c>
    </row>
    <row r="494" spans="1:10" s="3" customFormat="1" hidden="1" x14ac:dyDescent="0.2">
      <c r="A494" s="65" t="s">
        <v>137</v>
      </c>
      <c r="B494" s="26" t="s">
        <v>8</v>
      </c>
      <c r="C494" s="26" t="s">
        <v>422</v>
      </c>
      <c r="D494" s="26" t="s">
        <v>424</v>
      </c>
      <c r="E494" s="162" t="s">
        <v>138</v>
      </c>
      <c r="F494" s="155">
        <v>0</v>
      </c>
      <c r="G494" s="205"/>
      <c r="H494" s="155">
        <v>3925.3</v>
      </c>
      <c r="I494" s="155">
        <v>3925.3</v>
      </c>
      <c r="J494" s="155">
        <v>0</v>
      </c>
    </row>
    <row r="495" spans="1:10" s="23" customFormat="1" ht="31.5" hidden="1" x14ac:dyDescent="0.2">
      <c r="A495" s="38" t="s">
        <v>25</v>
      </c>
      <c r="B495" s="26" t="s">
        <v>8</v>
      </c>
      <c r="C495" s="26" t="s">
        <v>422</v>
      </c>
      <c r="D495" s="26" t="s">
        <v>424</v>
      </c>
      <c r="E495" s="26" t="s">
        <v>35</v>
      </c>
      <c r="F495" s="115">
        <f>F496</f>
        <v>0</v>
      </c>
      <c r="G495" s="117"/>
      <c r="H495" s="115">
        <f>H496</f>
        <v>505.2</v>
      </c>
      <c r="I495" s="115">
        <f>I496</f>
        <v>505.2</v>
      </c>
      <c r="J495" s="115">
        <f>J496</f>
        <v>0</v>
      </c>
    </row>
    <row r="496" spans="1:10" s="23" customFormat="1" ht="31.5" hidden="1" x14ac:dyDescent="0.2">
      <c r="A496" s="38" t="s">
        <v>26</v>
      </c>
      <c r="B496" s="26" t="s">
        <v>8</v>
      </c>
      <c r="C496" s="26" t="s">
        <v>422</v>
      </c>
      <c r="D496" s="26" t="s">
        <v>424</v>
      </c>
      <c r="E496" s="26" t="s">
        <v>36</v>
      </c>
      <c r="F496" s="115">
        <v>0</v>
      </c>
      <c r="G496" s="117"/>
      <c r="H496" s="115">
        <v>505.2</v>
      </c>
      <c r="I496" s="115">
        <v>505.2</v>
      </c>
      <c r="J496" s="115">
        <v>0</v>
      </c>
    </row>
    <row r="497" spans="1:10" s="23" customFormat="1" hidden="1" x14ac:dyDescent="0.2">
      <c r="A497" s="66" t="s">
        <v>50</v>
      </c>
      <c r="B497" s="26" t="s">
        <v>8</v>
      </c>
      <c r="C497" s="26" t="s">
        <v>422</v>
      </c>
      <c r="D497" s="26" t="s">
        <v>424</v>
      </c>
      <c r="E497" s="26" t="s">
        <v>180</v>
      </c>
      <c r="F497" s="115">
        <f>F498</f>
        <v>0</v>
      </c>
      <c r="G497" s="117"/>
      <c r="H497" s="115">
        <f>H498</f>
        <v>0</v>
      </c>
      <c r="I497" s="115">
        <f>I498</f>
        <v>0</v>
      </c>
      <c r="J497" s="115">
        <f>J498</f>
        <v>0</v>
      </c>
    </row>
    <row r="498" spans="1:10" s="23" customFormat="1" hidden="1" x14ac:dyDescent="0.2">
      <c r="A498" s="38" t="s">
        <v>52</v>
      </c>
      <c r="B498" s="26" t="s">
        <v>8</v>
      </c>
      <c r="C498" s="26" t="s">
        <v>422</v>
      </c>
      <c r="D498" s="26" t="s">
        <v>424</v>
      </c>
      <c r="E498" s="26" t="s">
        <v>181</v>
      </c>
      <c r="F498" s="115">
        <v>0</v>
      </c>
      <c r="G498" s="117"/>
      <c r="H498" s="115"/>
      <c r="I498" s="115"/>
      <c r="J498" s="115">
        <v>0</v>
      </c>
    </row>
    <row r="499" spans="1:10" s="39" customFormat="1" x14ac:dyDescent="0.2">
      <c r="A499" s="28" t="s">
        <v>425</v>
      </c>
      <c r="B499" s="199" t="s">
        <v>8</v>
      </c>
      <c r="C499" s="199" t="s">
        <v>426</v>
      </c>
      <c r="D499" s="199"/>
      <c r="E499" s="200"/>
      <c r="F499" s="212">
        <f>F500</f>
        <v>0</v>
      </c>
      <c r="G499" s="112"/>
      <c r="H499" s="212">
        <f t="shared" ref="H499:J500" si="65">H500</f>
        <v>152</v>
      </c>
      <c r="I499" s="212">
        <f t="shared" si="65"/>
        <v>152</v>
      </c>
      <c r="J499" s="212">
        <f t="shared" si="65"/>
        <v>0</v>
      </c>
    </row>
    <row r="500" spans="1:10" s="3" customFormat="1" x14ac:dyDescent="0.2">
      <c r="A500" s="20" t="s">
        <v>182</v>
      </c>
      <c r="B500" s="173" t="s">
        <v>8</v>
      </c>
      <c r="C500" s="173" t="s">
        <v>426</v>
      </c>
      <c r="D500" s="173" t="s">
        <v>183</v>
      </c>
      <c r="E500" s="174"/>
      <c r="F500" s="111">
        <f>F501</f>
        <v>0</v>
      </c>
      <c r="G500" s="205"/>
      <c r="H500" s="111">
        <f t="shared" si="65"/>
        <v>152</v>
      </c>
      <c r="I500" s="111">
        <f t="shared" si="65"/>
        <v>152</v>
      </c>
      <c r="J500" s="111">
        <f t="shared" si="65"/>
        <v>0</v>
      </c>
    </row>
    <row r="501" spans="1:10" s="69" customFormat="1" ht="47.25" x14ac:dyDescent="0.2">
      <c r="A501" s="154" t="s">
        <v>427</v>
      </c>
      <c r="B501" s="137" t="s">
        <v>8</v>
      </c>
      <c r="C501" s="35" t="s">
        <v>426</v>
      </c>
      <c r="D501" s="58" t="s">
        <v>428</v>
      </c>
      <c r="E501" s="26"/>
      <c r="F501" s="237">
        <f>F502+F504+F506+F508</f>
        <v>0</v>
      </c>
      <c r="G501" s="158"/>
      <c r="H501" s="237">
        <f>H502+H504+H506+H508</f>
        <v>152</v>
      </c>
      <c r="I501" s="237">
        <f>I502+I504+I506+I508</f>
        <v>152</v>
      </c>
      <c r="J501" s="237">
        <f>J502+J504+J506+J508</f>
        <v>0</v>
      </c>
    </row>
    <row r="502" spans="1:10" s="69" customFormat="1" ht="31.5" hidden="1" x14ac:dyDescent="0.2">
      <c r="A502" s="38" t="s">
        <v>25</v>
      </c>
      <c r="B502" s="162" t="s">
        <v>8</v>
      </c>
      <c r="C502" s="26" t="s">
        <v>426</v>
      </c>
      <c r="D502" s="198" t="s">
        <v>196</v>
      </c>
      <c r="E502" s="26" t="s">
        <v>35</v>
      </c>
      <c r="F502" s="155">
        <f>F503</f>
        <v>0</v>
      </c>
      <c r="G502" s="158"/>
      <c r="H502" s="155">
        <f>H503</f>
        <v>0</v>
      </c>
      <c r="I502" s="155">
        <f>I503</f>
        <v>0</v>
      </c>
      <c r="J502" s="155">
        <f>J503</f>
        <v>0</v>
      </c>
    </row>
    <row r="503" spans="1:10" s="69" customFormat="1" ht="31.5" hidden="1" x14ac:dyDescent="0.2">
      <c r="A503" s="38" t="s">
        <v>26</v>
      </c>
      <c r="B503" s="162" t="s">
        <v>8</v>
      </c>
      <c r="C503" s="26" t="s">
        <v>426</v>
      </c>
      <c r="D503" s="198" t="s">
        <v>196</v>
      </c>
      <c r="E503" s="26" t="s">
        <v>36</v>
      </c>
      <c r="F503" s="155"/>
      <c r="G503" s="158"/>
      <c r="H503" s="155"/>
      <c r="I503" s="155"/>
      <c r="J503" s="155"/>
    </row>
    <row r="504" spans="1:10" s="69" customFormat="1" hidden="1" x14ac:dyDescent="0.2">
      <c r="A504" s="38" t="s">
        <v>27</v>
      </c>
      <c r="B504" s="162" t="s">
        <v>8</v>
      </c>
      <c r="C504" s="26" t="s">
        <v>426</v>
      </c>
      <c r="D504" s="198" t="s">
        <v>196</v>
      </c>
      <c r="E504" s="26" t="s">
        <v>153</v>
      </c>
      <c r="F504" s="155">
        <f>F505</f>
        <v>0</v>
      </c>
      <c r="G504" s="158"/>
      <c r="H504" s="155">
        <f>H505</f>
        <v>0</v>
      </c>
      <c r="I504" s="155">
        <f>I505</f>
        <v>0</v>
      </c>
      <c r="J504" s="155">
        <f>J505</f>
        <v>0</v>
      </c>
    </row>
    <row r="505" spans="1:10" s="69" customFormat="1" hidden="1" x14ac:dyDescent="0.2">
      <c r="A505" s="38" t="s">
        <v>29</v>
      </c>
      <c r="B505" s="162" t="s">
        <v>8</v>
      </c>
      <c r="C505" s="26" t="s">
        <v>426</v>
      </c>
      <c r="D505" s="198" t="s">
        <v>196</v>
      </c>
      <c r="E505" s="26" t="s">
        <v>154</v>
      </c>
      <c r="F505" s="155"/>
      <c r="G505" s="158"/>
      <c r="H505" s="155"/>
      <c r="I505" s="155"/>
      <c r="J505" s="155"/>
    </row>
    <row r="506" spans="1:10" s="69" customFormat="1" ht="31.5" hidden="1" x14ac:dyDescent="0.2">
      <c r="A506" s="65" t="s">
        <v>145</v>
      </c>
      <c r="B506" s="162" t="s">
        <v>8</v>
      </c>
      <c r="C506" s="26" t="s">
        <v>426</v>
      </c>
      <c r="D506" s="198" t="s">
        <v>196</v>
      </c>
      <c r="E506" s="26" t="s">
        <v>146</v>
      </c>
      <c r="F506" s="155">
        <f>F507</f>
        <v>0</v>
      </c>
      <c r="G506" s="158"/>
      <c r="H506" s="155">
        <f>H507</f>
        <v>0</v>
      </c>
      <c r="I506" s="155">
        <f>I507</f>
        <v>0</v>
      </c>
      <c r="J506" s="155">
        <f>J507</f>
        <v>0</v>
      </c>
    </row>
    <row r="507" spans="1:10" s="69" customFormat="1" hidden="1" x14ac:dyDescent="0.2">
      <c r="A507" s="65" t="s">
        <v>429</v>
      </c>
      <c r="B507" s="162" t="s">
        <v>8</v>
      </c>
      <c r="C507" s="26" t="s">
        <v>426</v>
      </c>
      <c r="D507" s="198" t="s">
        <v>196</v>
      </c>
      <c r="E507" s="26" t="s">
        <v>177</v>
      </c>
      <c r="F507" s="155"/>
      <c r="G507" s="158"/>
      <c r="H507" s="155"/>
      <c r="I507" s="155"/>
      <c r="J507" s="155"/>
    </row>
    <row r="508" spans="1:10" s="69" customFormat="1" x14ac:dyDescent="0.2">
      <c r="A508" s="66" t="s">
        <v>50</v>
      </c>
      <c r="B508" s="162" t="s">
        <v>8</v>
      </c>
      <c r="C508" s="26" t="s">
        <v>426</v>
      </c>
      <c r="D508" s="198" t="s">
        <v>428</v>
      </c>
      <c r="E508" s="162" t="s">
        <v>180</v>
      </c>
      <c r="F508" s="155">
        <f>F509</f>
        <v>0</v>
      </c>
      <c r="G508" s="158"/>
      <c r="H508" s="155">
        <f>H509</f>
        <v>152</v>
      </c>
      <c r="I508" s="155">
        <f>I509</f>
        <v>152</v>
      </c>
      <c r="J508" s="155">
        <f>J509</f>
        <v>0</v>
      </c>
    </row>
    <row r="509" spans="1:10" s="69" customFormat="1" x14ac:dyDescent="0.2">
      <c r="A509" s="66" t="s">
        <v>53</v>
      </c>
      <c r="B509" s="162" t="s">
        <v>8</v>
      </c>
      <c r="C509" s="26" t="s">
        <v>426</v>
      </c>
      <c r="D509" s="198" t="s">
        <v>428</v>
      </c>
      <c r="E509" s="162" t="s">
        <v>256</v>
      </c>
      <c r="F509" s="155">
        <v>0</v>
      </c>
      <c r="G509" s="158"/>
      <c r="H509" s="155">
        <v>152</v>
      </c>
      <c r="I509" s="155">
        <v>152</v>
      </c>
      <c r="J509" s="155">
        <v>0</v>
      </c>
    </row>
    <row r="510" spans="1:10" s="105" customFormat="1" x14ac:dyDescent="0.25">
      <c r="A510" s="12" t="s">
        <v>430</v>
      </c>
      <c r="B510" s="13" t="s">
        <v>8</v>
      </c>
      <c r="C510" s="13" t="s">
        <v>431</v>
      </c>
      <c r="D510" s="13"/>
      <c r="E510" s="173"/>
      <c r="F510" s="238">
        <f>F511</f>
        <v>23746.699999999997</v>
      </c>
      <c r="G510" s="235"/>
      <c r="H510" s="238">
        <f>H511</f>
        <v>21029.4</v>
      </c>
      <c r="I510" s="238">
        <f>I511</f>
        <v>21029.4</v>
      </c>
      <c r="J510" s="238">
        <f>J511</f>
        <v>24820.6</v>
      </c>
    </row>
    <row r="511" spans="1:10" s="106" customFormat="1" x14ac:dyDescent="0.2">
      <c r="A511" s="28" t="s">
        <v>432</v>
      </c>
      <c r="B511" s="199" t="s">
        <v>8</v>
      </c>
      <c r="C511" s="199" t="s">
        <v>433</v>
      </c>
      <c r="D511" s="199"/>
      <c r="E511" s="200"/>
      <c r="F511" s="239">
        <f>F512+F521+F544+F553+F563+F574+F583</f>
        <v>23746.699999999997</v>
      </c>
      <c r="G511" s="236"/>
      <c r="H511" s="239">
        <f>H512+H521+H544+H553+H563+H574+H583</f>
        <v>21029.4</v>
      </c>
      <c r="I511" s="239">
        <f>I512+I521+I544+I553+I563+I574+I583</f>
        <v>21029.4</v>
      </c>
      <c r="J511" s="239">
        <f>J512+J521+J544+J553+J563+J574+J583</f>
        <v>24820.6</v>
      </c>
    </row>
    <row r="512" spans="1:10" s="105" customFormat="1" hidden="1" x14ac:dyDescent="0.25">
      <c r="A512" s="20" t="s">
        <v>30</v>
      </c>
      <c r="B512" s="173" t="s">
        <v>8</v>
      </c>
      <c r="C512" s="173" t="s">
        <v>433</v>
      </c>
      <c r="D512" s="173" t="s">
        <v>149</v>
      </c>
      <c r="E512" s="174"/>
      <c r="F512" s="111">
        <f>F517+F513</f>
        <v>0</v>
      </c>
      <c r="G512" s="235"/>
      <c r="H512" s="111">
        <f>H517+H513</f>
        <v>0</v>
      </c>
      <c r="I512" s="111">
        <f>I517+I513</f>
        <v>0</v>
      </c>
      <c r="J512" s="111">
        <f>J517+J513</f>
        <v>0</v>
      </c>
    </row>
    <row r="513" spans="1:10" s="105" customFormat="1" ht="31.5" hidden="1" customHeight="1" x14ac:dyDescent="0.25">
      <c r="A513" s="34" t="s">
        <v>434</v>
      </c>
      <c r="B513" s="137" t="s">
        <v>8</v>
      </c>
      <c r="C513" s="137" t="s">
        <v>433</v>
      </c>
      <c r="D513" s="137" t="s">
        <v>435</v>
      </c>
      <c r="E513" s="211"/>
      <c r="F513" s="178">
        <f>F514+F515+F516</f>
        <v>0</v>
      </c>
      <c r="G513" s="235"/>
      <c r="H513" s="178">
        <f>H514+H515+H516</f>
        <v>0</v>
      </c>
      <c r="I513" s="178">
        <f>I514+I515+I516</f>
        <v>0</v>
      </c>
      <c r="J513" s="178">
        <f>J514+J515+J516</f>
        <v>0</v>
      </c>
    </row>
    <row r="514" spans="1:10" s="23" customFormat="1" ht="31.5" hidden="1" customHeight="1" x14ac:dyDescent="0.2">
      <c r="A514" s="33" t="s">
        <v>436</v>
      </c>
      <c r="B514" s="137" t="s">
        <v>8</v>
      </c>
      <c r="C514" s="137" t="s">
        <v>433</v>
      </c>
      <c r="D514" s="162" t="s">
        <v>435</v>
      </c>
      <c r="E514" s="198">
        <v>242</v>
      </c>
      <c r="F514" s="115"/>
      <c r="G514" s="117"/>
      <c r="H514" s="115"/>
      <c r="I514" s="115"/>
      <c r="J514" s="115"/>
    </row>
    <row r="515" spans="1:10" s="23" customFormat="1" ht="31.5" hidden="1" customHeight="1" x14ac:dyDescent="0.2">
      <c r="A515" s="66" t="s">
        <v>437</v>
      </c>
      <c r="B515" s="162" t="s">
        <v>8</v>
      </c>
      <c r="C515" s="162" t="s">
        <v>433</v>
      </c>
      <c r="D515" s="162" t="s">
        <v>435</v>
      </c>
      <c r="E515" s="198">
        <v>244</v>
      </c>
      <c r="F515" s="115"/>
      <c r="G515" s="117"/>
      <c r="H515" s="115"/>
      <c r="I515" s="115"/>
      <c r="J515" s="115"/>
    </row>
    <row r="516" spans="1:10" s="39" customFormat="1" ht="15.75" hidden="1" customHeight="1" x14ac:dyDescent="0.2">
      <c r="A516" s="65" t="s">
        <v>429</v>
      </c>
      <c r="B516" s="162" t="s">
        <v>8</v>
      </c>
      <c r="C516" s="162" t="s">
        <v>433</v>
      </c>
      <c r="D516" s="162" t="s">
        <v>435</v>
      </c>
      <c r="E516" s="162" t="s">
        <v>438</v>
      </c>
      <c r="F516" s="115"/>
      <c r="G516" s="112"/>
      <c r="H516" s="115"/>
      <c r="I516" s="115"/>
      <c r="J516" s="115"/>
    </row>
    <row r="517" spans="1:10" s="39" customFormat="1" hidden="1" x14ac:dyDescent="0.2">
      <c r="A517" s="34" t="s">
        <v>32</v>
      </c>
      <c r="B517" s="137" t="s">
        <v>8</v>
      </c>
      <c r="C517" s="35" t="s">
        <v>433</v>
      </c>
      <c r="D517" s="137" t="s">
        <v>150</v>
      </c>
      <c r="E517" s="200"/>
      <c r="F517" s="178">
        <f>F518</f>
        <v>0</v>
      </c>
      <c r="G517" s="112"/>
      <c r="H517" s="178">
        <f t="shared" ref="H517:I519" si="66">H518</f>
        <v>0</v>
      </c>
      <c r="I517" s="178">
        <f t="shared" si="66"/>
        <v>0</v>
      </c>
      <c r="J517" s="178">
        <f>J518</f>
        <v>0</v>
      </c>
    </row>
    <row r="518" spans="1:10" s="39" customFormat="1" ht="31.5" hidden="1" x14ac:dyDescent="0.2">
      <c r="A518" s="100" t="s">
        <v>151</v>
      </c>
      <c r="B518" s="162" t="s">
        <v>8</v>
      </c>
      <c r="C518" s="26" t="s">
        <v>433</v>
      </c>
      <c r="D518" s="162" t="s">
        <v>152</v>
      </c>
      <c r="E518" s="200"/>
      <c r="F518" s="115">
        <f>F519</f>
        <v>0</v>
      </c>
      <c r="G518" s="112"/>
      <c r="H518" s="115">
        <f t="shared" si="66"/>
        <v>0</v>
      </c>
      <c r="I518" s="115">
        <f t="shared" si="66"/>
        <v>0</v>
      </c>
      <c r="J518" s="115">
        <f>J519</f>
        <v>0</v>
      </c>
    </row>
    <row r="519" spans="1:10" s="39" customFormat="1" ht="31.5" hidden="1" x14ac:dyDescent="0.2">
      <c r="A519" s="65" t="s">
        <v>145</v>
      </c>
      <c r="B519" s="162" t="s">
        <v>8</v>
      </c>
      <c r="C519" s="26" t="s">
        <v>433</v>
      </c>
      <c r="D519" s="162" t="s">
        <v>152</v>
      </c>
      <c r="E519" s="162" t="s">
        <v>146</v>
      </c>
      <c r="F519" s="115">
        <f>F520</f>
        <v>0</v>
      </c>
      <c r="G519" s="112"/>
      <c r="H519" s="115">
        <f t="shared" si="66"/>
        <v>0</v>
      </c>
      <c r="I519" s="115">
        <f t="shared" si="66"/>
        <v>0</v>
      </c>
      <c r="J519" s="115">
        <f>J520</f>
        <v>0</v>
      </c>
    </row>
    <row r="520" spans="1:10" s="39" customFormat="1" hidden="1" x14ac:dyDescent="0.2">
      <c r="A520" s="65" t="s">
        <v>429</v>
      </c>
      <c r="B520" s="162" t="s">
        <v>8</v>
      </c>
      <c r="C520" s="26" t="s">
        <v>433</v>
      </c>
      <c r="D520" s="162" t="s">
        <v>152</v>
      </c>
      <c r="E520" s="162" t="s">
        <v>177</v>
      </c>
      <c r="F520" s="115"/>
      <c r="G520" s="112"/>
      <c r="H520" s="115"/>
      <c r="I520" s="115"/>
      <c r="J520" s="115"/>
    </row>
    <row r="521" spans="1:10" s="39" customFormat="1" ht="31.5" x14ac:dyDescent="0.2">
      <c r="A521" s="135" t="s">
        <v>72</v>
      </c>
      <c r="B521" s="13" t="s">
        <v>8</v>
      </c>
      <c r="C521" s="13" t="s">
        <v>433</v>
      </c>
      <c r="D521" s="13" t="s">
        <v>73</v>
      </c>
      <c r="E521" s="173"/>
      <c r="F521" s="111">
        <f>F522</f>
        <v>593.5</v>
      </c>
      <c r="G521" s="112"/>
      <c r="H521" s="111">
        <f>H522</f>
        <v>564</v>
      </c>
      <c r="I521" s="111">
        <f>I522</f>
        <v>564</v>
      </c>
      <c r="J521" s="111">
        <f>J522</f>
        <v>593.5</v>
      </c>
    </row>
    <row r="522" spans="1:10" s="39" customFormat="1" ht="31.5" hidden="1" x14ac:dyDescent="0.2">
      <c r="A522" s="65" t="s">
        <v>74</v>
      </c>
      <c r="B522" s="26" t="s">
        <v>8</v>
      </c>
      <c r="C522" s="162" t="s">
        <v>433</v>
      </c>
      <c r="D522" s="26" t="s">
        <v>75</v>
      </c>
      <c r="E522" s="162"/>
      <c r="F522" s="115">
        <f>F523+F540</f>
        <v>593.5</v>
      </c>
      <c r="G522" s="112"/>
      <c r="H522" s="115">
        <f>H523+H540</f>
        <v>564</v>
      </c>
      <c r="I522" s="115">
        <f>I523+I540</f>
        <v>564</v>
      </c>
      <c r="J522" s="115">
        <f>J523+J540</f>
        <v>593.5</v>
      </c>
    </row>
    <row r="523" spans="1:10" s="39" customFormat="1" ht="31.5" hidden="1" x14ac:dyDescent="0.2">
      <c r="A523" s="65" t="s">
        <v>439</v>
      </c>
      <c r="B523" s="26" t="s">
        <v>8</v>
      </c>
      <c r="C523" s="162" t="s">
        <v>433</v>
      </c>
      <c r="D523" s="26" t="s">
        <v>440</v>
      </c>
      <c r="E523" s="162"/>
      <c r="F523" s="115">
        <f>F524+F532</f>
        <v>593.5</v>
      </c>
      <c r="G523" s="112"/>
      <c r="H523" s="115">
        <f>H524+H532</f>
        <v>564</v>
      </c>
      <c r="I523" s="115">
        <f>I524+I532</f>
        <v>564</v>
      </c>
      <c r="J523" s="115">
        <f>J524+J532</f>
        <v>593.5</v>
      </c>
    </row>
    <row r="524" spans="1:10" s="39" customFormat="1" ht="78.75" hidden="1" x14ac:dyDescent="0.2">
      <c r="A524" s="65" t="s">
        <v>441</v>
      </c>
      <c r="B524" s="26" t="s">
        <v>8</v>
      </c>
      <c r="C524" s="162" t="s">
        <v>433</v>
      </c>
      <c r="D524" s="26" t="s">
        <v>442</v>
      </c>
      <c r="E524" s="162"/>
      <c r="F524" s="115">
        <f>F525+F527+F530</f>
        <v>0</v>
      </c>
      <c r="G524" s="112"/>
      <c r="H524" s="115">
        <f>H525+H527+H530</f>
        <v>0</v>
      </c>
      <c r="I524" s="115">
        <f>I525+I527+I530</f>
        <v>0</v>
      </c>
      <c r="J524" s="115">
        <f>J525+J527+J530</f>
        <v>0</v>
      </c>
    </row>
    <row r="525" spans="1:10" s="23" customFormat="1" hidden="1" x14ac:dyDescent="0.2">
      <c r="A525" s="38" t="s">
        <v>137</v>
      </c>
      <c r="B525" s="26" t="s">
        <v>8</v>
      </c>
      <c r="C525" s="162" t="s">
        <v>433</v>
      </c>
      <c r="D525" s="26" t="s">
        <v>442</v>
      </c>
      <c r="E525" s="162" t="s">
        <v>42</v>
      </c>
      <c r="F525" s="115">
        <f>F526</f>
        <v>0</v>
      </c>
      <c r="G525" s="117"/>
      <c r="H525" s="115">
        <f>H526</f>
        <v>0</v>
      </c>
      <c r="I525" s="115">
        <f>I526</f>
        <v>0</v>
      </c>
      <c r="J525" s="115">
        <f>J526</f>
        <v>0</v>
      </c>
    </row>
    <row r="526" spans="1:10" s="39" customFormat="1" ht="31.5" hidden="1" x14ac:dyDescent="0.2">
      <c r="A526" s="38" t="s">
        <v>25</v>
      </c>
      <c r="B526" s="26" t="s">
        <v>8</v>
      </c>
      <c r="C526" s="162" t="s">
        <v>433</v>
      </c>
      <c r="D526" s="26" t="s">
        <v>442</v>
      </c>
      <c r="E526" s="162" t="s">
        <v>138</v>
      </c>
      <c r="F526" s="115"/>
      <c r="G526" s="112"/>
      <c r="H526" s="115"/>
      <c r="I526" s="115"/>
      <c r="J526" s="115"/>
    </row>
    <row r="527" spans="1:10" s="39" customFormat="1" ht="31.5" hidden="1" x14ac:dyDescent="0.2">
      <c r="A527" s="65" t="s">
        <v>145</v>
      </c>
      <c r="B527" s="26" t="s">
        <v>8</v>
      </c>
      <c r="C527" s="162" t="s">
        <v>433</v>
      </c>
      <c r="D527" s="26" t="s">
        <v>442</v>
      </c>
      <c r="E527" s="162" t="s">
        <v>146</v>
      </c>
      <c r="F527" s="115">
        <f>F528+F529</f>
        <v>0</v>
      </c>
      <c r="G527" s="112"/>
      <c r="H527" s="115">
        <f>H528+H529</f>
        <v>0</v>
      </c>
      <c r="I527" s="115">
        <f>I528+I529</f>
        <v>0</v>
      </c>
      <c r="J527" s="115">
        <f>J528+J529</f>
        <v>0</v>
      </c>
    </row>
    <row r="528" spans="1:10" s="39" customFormat="1" hidden="1" x14ac:dyDescent="0.2">
      <c r="A528" s="65" t="s">
        <v>147</v>
      </c>
      <c r="B528" s="26" t="s">
        <v>8</v>
      </c>
      <c r="C528" s="162" t="s">
        <v>433</v>
      </c>
      <c r="D528" s="26" t="s">
        <v>442</v>
      </c>
      <c r="E528" s="162" t="s">
        <v>148</v>
      </c>
      <c r="F528" s="115"/>
      <c r="G528" s="112"/>
      <c r="H528" s="115"/>
      <c r="I528" s="115"/>
      <c r="J528" s="115"/>
    </row>
    <row r="529" spans="1:10" s="39" customFormat="1" hidden="1" x14ac:dyDescent="0.2">
      <c r="A529" s="65" t="s">
        <v>176</v>
      </c>
      <c r="B529" s="26" t="s">
        <v>8</v>
      </c>
      <c r="C529" s="162" t="s">
        <v>433</v>
      </c>
      <c r="D529" s="26" t="s">
        <v>442</v>
      </c>
      <c r="E529" s="162" t="s">
        <v>177</v>
      </c>
      <c r="F529" s="115"/>
      <c r="G529" s="112"/>
      <c r="H529" s="115"/>
      <c r="I529" s="115"/>
      <c r="J529" s="115"/>
    </row>
    <row r="530" spans="1:10" s="39" customFormat="1" hidden="1" x14ac:dyDescent="0.2">
      <c r="A530" s="65" t="s">
        <v>50</v>
      </c>
      <c r="B530" s="26" t="s">
        <v>8</v>
      </c>
      <c r="C530" s="162" t="s">
        <v>433</v>
      </c>
      <c r="D530" s="26" t="s">
        <v>442</v>
      </c>
      <c r="E530" s="162" t="s">
        <v>180</v>
      </c>
      <c r="F530" s="115">
        <f>F531</f>
        <v>0</v>
      </c>
      <c r="G530" s="112"/>
      <c r="H530" s="115">
        <f>H531</f>
        <v>0</v>
      </c>
      <c r="I530" s="115">
        <f>I531</f>
        <v>0</v>
      </c>
      <c r="J530" s="115">
        <f>J531</f>
        <v>0</v>
      </c>
    </row>
    <row r="531" spans="1:10" s="39" customFormat="1" hidden="1" x14ac:dyDescent="0.2">
      <c r="A531" s="65" t="s">
        <v>53</v>
      </c>
      <c r="B531" s="26" t="s">
        <v>8</v>
      </c>
      <c r="C531" s="162" t="s">
        <v>433</v>
      </c>
      <c r="D531" s="26" t="s">
        <v>442</v>
      </c>
      <c r="E531" s="162" t="s">
        <v>256</v>
      </c>
      <c r="F531" s="115">
        <f>14841.5-14841.5</f>
        <v>0</v>
      </c>
      <c r="G531" s="112"/>
      <c r="H531" s="115">
        <f>14841.5-14841.5</f>
        <v>0</v>
      </c>
      <c r="I531" s="115">
        <f>14841.5-14841.5</f>
        <v>0</v>
      </c>
      <c r="J531" s="115">
        <f>14841.5-14841.5</f>
        <v>0</v>
      </c>
    </row>
    <row r="532" spans="1:10" s="39" customFormat="1" ht="49.15" customHeight="1" x14ac:dyDescent="0.2">
      <c r="A532" s="65" t="s">
        <v>443</v>
      </c>
      <c r="B532" s="26" t="s">
        <v>8</v>
      </c>
      <c r="C532" s="162" t="s">
        <v>433</v>
      </c>
      <c r="D532" s="26" t="s">
        <v>444</v>
      </c>
      <c r="E532" s="162"/>
      <c r="F532" s="115">
        <f>F533+F535+F538</f>
        <v>593.5</v>
      </c>
      <c r="G532" s="112"/>
      <c r="H532" s="115">
        <f>H533+H535+H538</f>
        <v>564</v>
      </c>
      <c r="I532" s="115">
        <f>I533+I535+I538</f>
        <v>564</v>
      </c>
      <c r="J532" s="115">
        <f>J533+J535+J538</f>
        <v>593.5</v>
      </c>
    </row>
    <row r="533" spans="1:10" s="39" customFormat="1" hidden="1" x14ac:dyDescent="0.2">
      <c r="A533" s="38" t="s">
        <v>137</v>
      </c>
      <c r="B533" s="26" t="s">
        <v>8</v>
      </c>
      <c r="C533" s="162" t="s">
        <v>433</v>
      </c>
      <c r="D533" s="26" t="s">
        <v>842</v>
      </c>
      <c r="E533" s="162" t="s">
        <v>42</v>
      </c>
      <c r="F533" s="115">
        <f>F534</f>
        <v>0</v>
      </c>
      <c r="G533" s="112"/>
      <c r="H533" s="115">
        <f>H534</f>
        <v>0</v>
      </c>
      <c r="I533" s="115">
        <f>I534</f>
        <v>0</v>
      </c>
      <c r="J533" s="115">
        <f>J534</f>
        <v>0</v>
      </c>
    </row>
    <row r="534" spans="1:10" s="39" customFormat="1" ht="31.5" hidden="1" x14ac:dyDescent="0.2">
      <c r="A534" s="38" t="s">
        <v>25</v>
      </c>
      <c r="B534" s="26" t="s">
        <v>8</v>
      </c>
      <c r="C534" s="162" t="s">
        <v>433</v>
      </c>
      <c r="D534" s="26" t="s">
        <v>842</v>
      </c>
      <c r="E534" s="162" t="s">
        <v>138</v>
      </c>
      <c r="F534" s="115"/>
      <c r="G534" s="112"/>
      <c r="H534" s="115"/>
      <c r="I534" s="115"/>
      <c r="J534" s="115"/>
    </row>
    <row r="535" spans="1:10" s="39" customFormat="1" ht="31.5" hidden="1" x14ac:dyDescent="0.2">
      <c r="A535" s="65" t="s">
        <v>145</v>
      </c>
      <c r="B535" s="26" t="s">
        <v>8</v>
      </c>
      <c r="C535" s="162" t="s">
        <v>433</v>
      </c>
      <c r="D535" s="26" t="s">
        <v>842</v>
      </c>
      <c r="E535" s="162" t="s">
        <v>146</v>
      </c>
      <c r="F535" s="115">
        <f>F536+F537</f>
        <v>0</v>
      </c>
      <c r="G535" s="112"/>
      <c r="H535" s="115">
        <f>H536+H537</f>
        <v>0</v>
      </c>
      <c r="I535" s="115">
        <f>I536+I537</f>
        <v>0</v>
      </c>
      <c r="J535" s="115">
        <f>J536+J537</f>
        <v>0</v>
      </c>
    </row>
    <row r="536" spans="1:10" s="39" customFormat="1" hidden="1" x14ac:dyDescent="0.2">
      <c r="A536" s="65" t="s">
        <v>147</v>
      </c>
      <c r="B536" s="26" t="s">
        <v>8</v>
      </c>
      <c r="C536" s="162" t="s">
        <v>433</v>
      </c>
      <c r="D536" s="26" t="s">
        <v>842</v>
      </c>
      <c r="E536" s="162" t="s">
        <v>148</v>
      </c>
      <c r="F536" s="115"/>
      <c r="G536" s="112"/>
      <c r="H536" s="115"/>
      <c r="I536" s="115"/>
      <c r="J536" s="115"/>
    </row>
    <row r="537" spans="1:10" s="39" customFormat="1" hidden="1" x14ac:dyDescent="0.2">
      <c r="A537" s="65" t="s">
        <v>176</v>
      </c>
      <c r="B537" s="26" t="s">
        <v>8</v>
      </c>
      <c r="C537" s="162" t="s">
        <v>433</v>
      </c>
      <c r="D537" s="26" t="s">
        <v>842</v>
      </c>
      <c r="E537" s="162" t="s">
        <v>177</v>
      </c>
      <c r="F537" s="115"/>
      <c r="G537" s="112"/>
      <c r="H537" s="115"/>
      <c r="I537" s="115"/>
      <c r="J537" s="115"/>
    </row>
    <row r="538" spans="1:10" s="39" customFormat="1" x14ac:dyDescent="0.2">
      <c r="A538" s="66" t="s">
        <v>50</v>
      </c>
      <c r="B538" s="26" t="s">
        <v>8</v>
      </c>
      <c r="C538" s="162" t="s">
        <v>433</v>
      </c>
      <c r="D538" s="26" t="s">
        <v>444</v>
      </c>
      <c r="E538" s="162" t="s">
        <v>180</v>
      </c>
      <c r="F538" s="115">
        <f>F539</f>
        <v>593.5</v>
      </c>
      <c r="G538" s="112"/>
      <c r="H538" s="115">
        <f>H539</f>
        <v>564</v>
      </c>
      <c r="I538" s="115">
        <f>I539</f>
        <v>564</v>
      </c>
      <c r="J538" s="115">
        <f>J539</f>
        <v>593.5</v>
      </c>
    </row>
    <row r="539" spans="1:10" s="39" customFormat="1" x14ac:dyDescent="0.2">
      <c r="A539" s="66" t="s">
        <v>53</v>
      </c>
      <c r="B539" s="26" t="s">
        <v>8</v>
      </c>
      <c r="C539" s="162" t="s">
        <v>433</v>
      </c>
      <c r="D539" s="26" t="s">
        <v>444</v>
      </c>
      <c r="E539" s="162" t="s">
        <v>256</v>
      </c>
      <c r="F539" s="115">
        <v>593.5</v>
      </c>
      <c r="G539" s="112"/>
      <c r="H539" s="115">
        <v>564</v>
      </c>
      <c r="I539" s="115">
        <v>564</v>
      </c>
      <c r="J539" s="115">
        <v>593.5</v>
      </c>
    </row>
    <row r="540" spans="1:10" s="39" customFormat="1" ht="47.25" hidden="1" x14ac:dyDescent="0.2">
      <c r="A540" s="65" t="s">
        <v>445</v>
      </c>
      <c r="B540" s="26" t="s">
        <v>8</v>
      </c>
      <c r="C540" s="162" t="s">
        <v>433</v>
      </c>
      <c r="D540" s="26" t="s">
        <v>446</v>
      </c>
      <c r="E540" s="162"/>
      <c r="F540" s="115">
        <f>F541</f>
        <v>0</v>
      </c>
      <c r="G540" s="112"/>
      <c r="H540" s="115">
        <f t="shared" ref="H540:I542" si="67">H541</f>
        <v>0</v>
      </c>
      <c r="I540" s="115">
        <f t="shared" si="67"/>
        <v>0</v>
      </c>
      <c r="J540" s="115">
        <f>J541</f>
        <v>0</v>
      </c>
    </row>
    <row r="541" spans="1:10" s="39" customFormat="1" hidden="1" x14ac:dyDescent="0.2">
      <c r="A541" s="65" t="s">
        <v>447</v>
      </c>
      <c r="B541" s="26" t="s">
        <v>8</v>
      </c>
      <c r="C541" s="162" t="s">
        <v>433</v>
      </c>
      <c r="D541" s="26" t="s">
        <v>448</v>
      </c>
      <c r="E541" s="162"/>
      <c r="F541" s="115">
        <f>F542</f>
        <v>0</v>
      </c>
      <c r="G541" s="112"/>
      <c r="H541" s="115">
        <f t="shared" si="67"/>
        <v>0</v>
      </c>
      <c r="I541" s="115">
        <f t="shared" si="67"/>
        <v>0</v>
      </c>
      <c r="J541" s="115">
        <f>J542</f>
        <v>0</v>
      </c>
    </row>
    <row r="542" spans="1:10" s="39" customFormat="1" ht="31.5" hidden="1" x14ac:dyDescent="0.2">
      <c r="A542" s="38" t="s">
        <v>25</v>
      </c>
      <c r="B542" s="26" t="s">
        <v>8</v>
      </c>
      <c r="C542" s="162" t="s">
        <v>433</v>
      </c>
      <c r="D542" s="26" t="s">
        <v>448</v>
      </c>
      <c r="E542" s="162" t="s">
        <v>35</v>
      </c>
      <c r="F542" s="115">
        <f>F543</f>
        <v>0</v>
      </c>
      <c r="G542" s="112"/>
      <c r="H542" s="115">
        <f t="shared" si="67"/>
        <v>0</v>
      </c>
      <c r="I542" s="115">
        <f t="shared" si="67"/>
        <v>0</v>
      </c>
      <c r="J542" s="115">
        <f>J543</f>
        <v>0</v>
      </c>
    </row>
    <row r="543" spans="1:10" s="39" customFormat="1" ht="31.5" hidden="1" x14ac:dyDescent="0.2">
      <c r="A543" s="38" t="s">
        <v>26</v>
      </c>
      <c r="B543" s="26" t="s">
        <v>8</v>
      </c>
      <c r="C543" s="162" t="s">
        <v>433</v>
      </c>
      <c r="D543" s="26" t="s">
        <v>448</v>
      </c>
      <c r="E543" s="162" t="s">
        <v>36</v>
      </c>
      <c r="F543" s="115"/>
      <c r="G543" s="112"/>
      <c r="H543" s="115"/>
      <c r="I543" s="115"/>
      <c r="J543" s="115"/>
    </row>
    <row r="544" spans="1:10" s="39" customFormat="1" ht="31.5" x14ac:dyDescent="0.2">
      <c r="A544" s="20" t="s">
        <v>449</v>
      </c>
      <c r="B544" s="173" t="s">
        <v>8</v>
      </c>
      <c r="C544" s="173" t="s">
        <v>433</v>
      </c>
      <c r="D544" s="173" t="s">
        <v>450</v>
      </c>
      <c r="E544" s="174"/>
      <c r="F544" s="111">
        <f>F545+F548+F549</f>
        <v>13775.4</v>
      </c>
      <c r="G544" s="112"/>
      <c r="H544" s="111">
        <f>H545+H548+H549</f>
        <v>12218.6</v>
      </c>
      <c r="I544" s="111">
        <f>I545+I548+I549</f>
        <v>12218.6</v>
      </c>
      <c r="J544" s="111">
        <f>J545+J548+J549</f>
        <v>14496.6</v>
      </c>
    </row>
    <row r="545" spans="1:10" s="39" customFormat="1" ht="47.25" hidden="1" customHeight="1" x14ac:dyDescent="0.2">
      <c r="A545" s="31" t="s">
        <v>451</v>
      </c>
      <c r="B545" s="137" t="s">
        <v>8</v>
      </c>
      <c r="C545" s="26" t="s">
        <v>433</v>
      </c>
      <c r="D545" s="162" t="s">
        <v>452</v>
      </c>
      <c r="E545" s="200"/>
      <c r="F545" s="115">
        <f>F546</f>
        <v>0</v>
      </c>
      <c r="G545" s="112"/>
      <c r="H545" s="115">
        <f>H546</f>
        <v>0</v>
      </c>
      <c r="I545" s="115">
        <f>I546</f>
        <v>0</v>
      </c>
      <c r="J545" s="115">
        <f>J546</f>
        <v>0</v>
      </c>
    </row>
    <row r="546" spans="1:10" s="39" customFormat="1" ht="31.5" hidden="1" customHeight="1" x14ac:dyDescent="0.2">
      <c r="A546" s="66" t="s">
        <v>437</v>
      </c>
      <c r="B546" s="137" t="s">
        <v>8</v>
      </c>
      <c r="C546" s="26" t="s">
        <v>433</v>
      </c>
      <c r="D546" s="162" t="s">
        <v>452</v>
      </c>
      <c r="E546" s="162" t="s">
        <v>453</v>
      </c>
      <c r="F546" s="115"/>
      <c r="G546" s="112"/>
      <c r="H546" s="115"/>
      <c r="I546" s="115"/>
      <c r="J546" s="115"/>
    </row>
    <row r="547" spans="1:10" s="39" customFormat="1" ht="63" hidden="1" customHeight="1" x14ac:dyDescent="0.2">
      <c r="A547" s="31" t="s">
        <v>454</v>
      </c>
      <c r="B547" s="137" t="s">
        <v>8</v>
      </c>
      <c r="C547" s="26" t="s">
        <v>433</v>
      </c>
      <c r="D547" s="162" t="s">
        <v>455</v>
      </c>
      <c r="E547" s="200"/>
      <c r="F547" s="115">
        <f>F548</f>
        <v>0</v>
      </c>
      <c r="G547" s="112"/>
      <c r="H547" s="115">
        <f>H548</f>
        <v>0</v>
      </c>
      <c r="I547" s="115">
        <f>I548</f>
        <v>0</v>
      </c>
      <c r="J547" s="115">
        <f>J548</f>
        <v>0</v>
      </c>
    </row>
    <row r="548" spans="1:10" s="23" customFormat="1" ht="31.5" hidden="1" customHeight="1" x14ac:dyDescent="0.2">
      <c r="A548" s="33" t="s">
        <v>436</v>
      </c>
      <c r="B548" s="137" t="s">
        <v>8</v>
      </c>
      <c r="C548" s="26" t="s">
        <v>433</v>
      </c>
      <c r="D548" s="162" t="s">
        <v>455</v>
      </c>
      <c r="E548" s="162" t="s">
        <v>456</v>
      </c>
      <c r="F548" s="115"/>
      <c r="G548" s="117"/>
      <c r="H548" s="115"/>
      <c r="I548" s="115"/>
      <c r="J548" s="115"/>
    </row>
    <row r="549" spans="1:10" s="69" customFormat="1" ht="16.899999999999999" customHeight="1" x14ac:dyDescent="0.2">
      <c r="A549" s="66" t="s">
        <v>133</v>
      </c>
      <c r="B549" s="137" t="s">
        <v>8</v>
      </c>
      <c r="C549" s="26" t="s">
        <v>433</v>
      </c>
      <c r="D549" s="162" t="s">
        <v>457</v>
      </c>
      <c r="E549" s="162"/>
      <c r="F549" s="115">
        <f>F550</f>
        <v>13775.4</v>
      </c>
      <c r="G549" s="158"/>
      <c r="H549" s="115">
        <f t="shared" ref="H549:J550" si="68">H550</f>
        <v>12218.6</v>
      </c>
      <c r="I549" s="115">
        <f t="shared" si="68"/>
        <v>12218.6</v>
      </c>
      <c r="J549" s="115">
        <f t="shared" si="68"/>
        <v>14496.6</v>
      </c>
    </row>
    <row r="550" spans="1:10" s="69" customFormat="1" ht="33.75" customHeight="1" x14ac:dyDescent="0.2">
      <c r="A550" s="65" t="s">
        <v>145</v>
      </c>
      <c r="B550" s="137" t="s">
        <v>8</v>
      </c>
      <c r="C550" s="26" t="s">
        <v>433</v>
      </c>
      <c r="D550" s="162" t="s">
        <v>457</v>
      </c>
      <c r="E550" s="162" t="s">
        <v>146</v>
      </c>
      <c r="F550" s="115">
        <f>F551</f>
        <v>13775.4</v>
      </c>
      <c r="G550" s="158"/>
      <c r="H550" s="115">
        <f t="shared" si="68"/>
        <v>12218.6</v>
      </c>
      <c r="I550" s="115">
        <f t="shared" si="68"/>
        <v>12218.6</v>
      </c>
      <c r="J550" s="115">
        <f t="shared" si="68"/>
        <v>14496.6</v>
      </c>
    </row>
    <row r="551" spans="1:10" s="69" customFormat="1" x14ac:dyDescent="0.2">
      <c r="A551" s="65" t="s">
        <v>176</v>
      </c>
      <c r="B551" s="137" t="s">
        <v>8</v>
      </c>
      <c r="C551" s="26" t="s">
        <v>433</v>
      </c>
      <c r="D551" s="162" t="s">
        <v>457</v>
      </c>
      <c r="E551" s="162" t="s">
        <v>177</v>
      </c>
      <c r="F551" s="115">
        <f>14911.4-1136</f>
        <v>13775.4</v>
      </c>
      <c r="G551" s="158"/>
      <c r="H551" s="115">
        <v>12218.6</v>
      </c>
      <c r="I551" s="115">
        <v>12218.6</v>
      </c>
      <c r="J551" s="115">
        <f>14911.4-414.8</f>
        <v>14496.6</v>
      </c>
    </row>
    <row r="552" spans="1:10" s="69" customFormat="1" ht="33.75" hidden="1" customHeight="1" x14ac:dyDescent="0.2">
      <c r="A552" s="65" t="s">
        <v>458</v>
      </c>
      <c r="B552" s="137" t="s">
        <v>8</v>
      </c>
      <c r="C552" s="26" t="s">
        <v>433</v>
      </c>
      <c r="D552" s="162" t="s">
        <v>459</v>
      </c>
      <c r="E552" s="162" t="s">
        <v>438</v>
      </c>
      <c r="F552" s="115"/>
      <c r="G552" s="158"/>
      <c r="H552" s="115"/>
      <c r="I552" s="115"/>
      <c r="J552" s="115"/>
    </row>
    <row r="553" spans="1:10" s="69" customFormat="1" x14ac:dyDescent="0.2">
      <c r="A553" s="20" t="s">
        <v>460</v>
      </c>
      <c r="B553" s="13" t="s">
        <v>8</v>
      </c>
      <c r="C553" s="13" t="s">
        <v>433</v>
      </c>
      <c r="D553" s="173" t="s">
        <v>461</v>
      </c>
      <c r="E553" s="173"/>
      <c r="F553" s="111">
        <f>F554</f>
        <v>1176.8</v>
      </c>
      <c r="G553" s="158"/>
      <c r="H553" s="111">
        <f>H554</f>
        <v>1066.7</v>
      </c>
      <c r="I553" s="111">
        <f>I554</f>
        <v>1066.7</v>
      </c>
      <c r="J553" s="111">
        <f>J554</f>
        <v>1219.1999999999998</v>
      </c>
    </row>
    <row r="554" spans="1:10" s="69" customFormat="1" ht="17.45" customHeight="1" x14ac:dyDescent="0.2">
      <c r="A554" s="31" t="s">
        <v>133</v>
      </c>
      <c r="B554" s="26" t="s">
        <v>8</v>
      </c>
      <c r="C554" s="26" t="s">
        <v>433</v>
      </c>
      <c r="D554" s="162" t="s">
        <v>462</v>
      </c>
      <c r="E554" s="162"/>
      <c r="F554" s="115">
        <f>F555+F557+F559+F561</f>
        <v>1176.8</v>
      </c>
      <c r="G554" s="158"/>
      <c r="H554" s="115">
        <f>H555+H557+H559+H561</f>
        <v>1066.7</v>
      </c>
      <c r="I554" s="115">
        <f>I555+I557+I559+I561</f>
        <v>1066.7</v>
      </c>
      <c r="J554" s="115">
        <f>J555+J557+J559+J561</f>
        <v>1219.1999999999998</v>
      </c>
    </row>
    <row r="555" spans="1:10" s="69" customFormat="1" ht="30" customHeight="1" x14ac:dyDescent="0.2">
      <c r="A555" s="38" t="s">
        <v>23</v>
      </c>
      <c r="B555" s="26" t="s">
        <v>8</v>
      </c>
      <c r="C555" s="26" t="s">
        <v>433</v>
      </c>
      <c r="D555" s="162" t="s">
        <v>462</v>
      </c>
      <c r="E555" s="162" t="s">
        <v>42</v>
      </c>
      <c r="F555" s="115">
        <f>F556</f>
        <v>979.1</v>
      </c>
      <c r="G555" s="158"/>
      <c r="H555" s="115">
        <f>H556</f>
        <v>872.5</v>
      </c>
      <c r="I555" s="115">
        <f>I556</f>
        <v>872.5</v>
      </c>
      <c r="J555" s="115">
        <f>J556</f>
        <v>979.1</v>
      </c>
    </row>
    <row r="556" spans="1:10" s="69" customFormat="1" ht="20.45" customHeight="1" x14ac:dyDescent="0.2">
      <c r="A556" s="38" t="s">
        <v>137</v>
      </c>
      <c r="B556" s="26" t="s">
        <v>8</v>
      </c>
      <c r="C556" s="26" t="s">
        <v>433</v>
      </c>
      <c r="D556" s="162" t="s">
        <v>462</v>
      </c>
      <c r="E556" s="162" t="s">
        <v>138</v>
      </c>
      <c r="F556" s="115">
        <v>979.1</v>
      </c>
      <c r="G556" s="158"/>
      <c r="H556" s="115">
        <v>872.5</v>
      </c>
      <c r="I556" s="115">
        <v>872.5</v>
      </c>
      <c r="J556" s="115">
        <v>979.1</v>
      </c>
    </row>
    <row r="557" spans="1:10" s="69" customFormat="1" ht="30" customHeight="1" x14ac:dyDescent="0.2">
      <c r="A557" s="38" t="s">
        <v>25</v>
      </c>
      <c r="B557" s="26" t="s">
        <v>8</v>
      </c>
      <c r="C557" s="26" t="s">
        <v>433</v>
      </c>
      <c r="D557" s="162" t="s">
        <v>462</v>
      </c>
      <c r="E557" s="162" t="s">
        <v>35</v>
      </c>
      <c r="F557" s="115">
        <f>F558</f>
        <v>197.60000000000002</v>
      </c>
      <c r="G557" s="158"/>
      <c r="H557" s="115">
        <f>H558</f>
        <v>194.2</v>
      </c>
      <c r="I557" s="115">
        <f>I558</f>
        <v>194.2</v>
      </c>
      <c r="J557" s="115">
        <f>J558</f>
        <v>240</v>
      </c>
    </row>
    <row r="558" spans="1:10" s="69" customFormat="1" ht="30" customHeight="1" x14ac:dyDescent="0.2">
      <c r="A558" s="38" t="s">
        <v>26</v>
      </c>
      <c r="B558" s="26" t="s">
        <v>8</v>
      </c>
      <c r="C558" s="26" t="s">
        <v>433</v>
      </c>
      <c r="D558" s="162" t="s">
        <v>462</v>
      </c>
      <c r="E558" s="162" t="s">
        <v>36</v>
      </c>
      <c r="F558" s="115">
        <f>264.3-66.7</f>
        <v>197.60000000000002</v>
      </c>
      <c r="G558" s="158"/>
      <c r="H558" s="115">
        <v>194.2</v>
      </c>
      <c r="I558" s="115">
        <v>194.2</v>
      </c>
      <c r="J558" s="115">
        <f>264.3-24.3</f>
        <v>240</v>
      </c>
    </row>
    <row r="559" spans="1:10" s="69" customFormat="1" ht="31.5" hidden="1" x14ac:dyDescent="0.2">
      <c r="A559" s="65" t="s">
        <v>145</v>
      </c>
      <c r="B559" s="26" t="s">
        <v>8</v>
      </c>
      <c r="C559" s="26" t="s">
        <v>433</v>
      </c>
      <c r="D559" s="162" t="s">
        <v>462</v>
      </c>
      <c r="E559" s="162" t="s">
        <v>146</v>
      </c>
      <c r="F559" s="115">
        <f>F560</f>
        <v>0</v>
      </c>
      <c r="G559" s="158"/>
      <c r="H559" s="115">
        <f>H560</f>
        <v>0</v>
      </c>
      <c r="I559" s="115">
        <f>I560</f>
        <v>0</v>
      </c>
      <c r="J559" s="115">
        <f>J560</f>
        <v>0</v>
      </c>
    </row>
    <row r="560" spans="1:10" s="3" customFormat="1" ht="20.25" hidden="1" customHeight="1" x14ac:dyDescent="0.2">
      <c r="A560" s="65" t="s">
        <v>147</v>
      </c>
      <c r="B560" s="26" t="s">
        <v>8</v>
      </c>
      <c r="C560" s="26" t="s">
        <v>433</v>
      </c>
      <c r="D560" s="162" t="s">
        <v>462</v>
      </c>
      <c r="E560" s="162" t="s">
        <v>148</v>
      </c>
      <c r="F560" s="115"/>
      <c r="G560" s="205"/>
      <c r="H560" s="115"/>
      <c r="I560" s="115"/>
      <c r="J560" s="115"/>
    </row>
    <row r="561" spans="1:10" s="3" customFormat="1" ht="20.25" customHeight="1" x14ac:dyDescent="0.2">
      <c r="A561" s="65" t="s">
        <v>50</v>
      </c>
      <c r="B561" s="26" t="s">
        <v>8</v>
      </c>
      <c r="C561" s="26" t="s">
        <v>433</v>
      </c>
      <c r="D561" s="162" t="s">
        <v>462</v>
      </c>
      <c r="E561" s="162" t="s">
        <v>180</v>
      </c>
      <c r="F561" s="115">
        <f>F562</f>
        <v>0.1</v>
      </c>
      <c r="G561" s="205"/>
      <c r="H561" s="115">
        <f>H562</f>
        <v>0</v>
      </c>
      <c r="I561" s="115">
        <f>I562</f>
        <v>0</v>
      </c>
      <c r="J561" s="115">
        <f>J562</f>
        <v>0.1</v>
      </c>
    </row>
    <row r="562" spans="1:10" s="3" customFormat="1" ht="20.25" customHeight="1" x14ac:dyDescent="0.2">
      <c r="A562" s="65" t="s">
        <v>52</v>
      </c>
      <c r="B562" s="26" t="s">
        <v>8</v>
      </c>
      <c r="C562" s="26" t="s">
        <v>433</v>
      </c>
      <c r="D562" s="162" t="s">
        <v>462</v>
      </c>
      <c r="E562" s="162" t="s">
        <v>181</v>
      </c>
      <c r="F562" s="115">
        <v>0.1</v>
      </c>
      <c r="G562" s="205"/>
      <c r="H562" s="115"/>
      <c r="I562" s="115"/>
      <c r="J562" s="115">
        <v>0.1</v>
      </c>
    </row>
    <row r="563" spans="1:10" s="23" customFormat="1" x14ac:dyDescent="0.2">
      <c r="A563" s="12" t="s">
        <v>463</v>
      </c>
      <c r="B563" s="13" t="s">
        <v>8</v>
      </c>
      <c r="C563" s="13" t="s">
        <v>433</v>
      </c>
      <c r="D563" s="173" t="s">
        <v>464</v>
      </c>
      <c r="E563" s="173"/>
      <c r="F563" s="111">
        <f>F564</f>
        <v>8201</v>
      </c>
      <c r="G563" s="117"/>
      <c r="H563" s="111">
        <f>H564</f>
        <v>7180.1</v>
      </c>
      <c r="I563" s="111">
        <f>I564</f>
        <v>7180.1</v>
      </c>
      <c r="J563" s="111">
        <f>J564</f>
        <v>8511.2999999999993</v>
      </c>
    </row>
    <row r="564" spans="1:10" s="69" customFormat="1" ht="31.5" x14ac:dyDescent="0.2">
      <c r="A564" s="31" t="s">
        <v>133</v>
      </c>
      <c r="B564" s="26" t="s">
        <v>8</v>
      </c>
      <c r="C564" s="26" t="s">
        <v>433</v>
      </c>
      <c r="D564" s="162" t="s">
        <v>465</v>
      </c>
      <c r="E564" s="162"/>
      <c r="F564" s="115">
        <f>F565+F567+F569+F571</f>
        <v>8201</v>
      </c>
      <c r="G564" s="158"/>
      <c r="H564" s="115">
        <f>H565+H567+H569+H571</f>
        <v>7180.1</v>
      </c>
      <c r="I564" s="115">
        <f>I565+I567+I569+I571</f>
        <v>7180.1</v>
      </c>
      <c r="J564" s="115">
        <f>J565+J567+J569+J571</f>
        <v>8511.2999999999993</v>
      </c>
    </row>
    <row r="565" spans="1:10" s="69" customFormat="1" ht="65.45" customHeight="1" x14ac:dyDescent="0.2">
      <c r="A565" s="38" t="s">
        <v>23</v>
      </c>
      <c r="B565" s="26" t="s">
        <v>8</v>
      </c>
      <c r="C565" s="26" t="s">
        <v>433</v>
      </c>
      <c r="D565" s="162" t="s">
        <v>465</v>
      </c>
      <c r="E565" s="162" t="s">
        <v>42</v>
      </c>
      <c r="F565" s="115">
        <f>F566</f>
        <v>6740.4</v>
      </c>
      <c r="G565" s="158"/>
      <c r="H565" s="115">
        <f>H566</f>
        <v>5368.3</v>
      </c>
      <c r="I565" s="115">
        <f>I566</f>
        <v>5368.3</v>
      </c>
      <c r="J565" s="115">
        <f>J566</f>
        <v>6740.4</v>
      </c>
    </row>
    <row r="566" spans="1:10" s="3" customFormat="1" ht="20.25" customHeight="1" x14ac:dyDescent="0.2">
      <c r="A566" s="38" t="s">
        <v>137</v>
      </c>
      <c r="B566" s="26" t="s">
        <v>8</v>
      </c>
      <c r="C566" s="26" t="s">
        <v>433</v>
      </c>
      <c r="D566" s="162" t="s">
        <v>465</v>
      </c>
      <c r="E566" s="162" t="s">
        <v>138</v>
      </c>
      <c r="F566" s="115">
        <v>6740.4</v>
      </c>
      <c r="G566" s="205"/>
      <c r="H566" s="115">
        <v>5368.3</v>
      </c>
      <c r="I566" s="115">
        <v>5368.3</v>
      </c>
      <c r="J566" s="115">
        <v>6740.4</v>
      </c>
    </row>
    <row r="567" spans="1:10" s="23" customFormat="1" ht="31.5" x14ac:dyDescent="0.2">
      <c r="A567" s="38" t="s">
        <v>25</v>
      </c>
      <c r="B567" s="26" t="s">
        <v>8</v>
      </c>
      <c r="C567" s="26" t="s">
        <v>433</v>
      </c>
      <c r="D567" s="162" t="s">
        <v>465</v>
      </c>
      <c r="E567" s="162" t="s">
        <v>35</v>
      </c>
      <c r="F567" s="115">
        <f>F568</f>
        <v>1448.3</v>
      </c>
      <c r="G567" s="117"/>
      <c r="H567" s="115">
        <f>H568</f>
        <v>1811.8</v>
      </c>
      <c r="I567" s="115">
        <f>I568</f>
        <v>1811.8</v>
      </c>
      <c r="J567" s="115">
        <f>J568</f>
        <v>1758.6</v>
      </c>
    </row>
    <row r="568" spans="1:10" s="3" customFormat="1" ht="31.5" x14ac:dyDescent="0.2">
      <c r="A568" s="38" t="s">
        <v>26</v>
      </c>
      <c r="B568" s="26" t="s">
        <v>8</v>
      </c>
      <c r="C568" s="26" t="s">
        <v>433</v>
      </c>
      <c r="D568" s="162" t="s">
        <v>465</v>
      </c>
      <c r="E568" s="162" t="s">
        <v>36</v>
      </c>
      <c r="F568" s="115">
        <f>1937-488.7</f>
        <v>1448.3</v>
      </c>
      <c r="G568" s="205"/>
      <c r="H568" s="115">
        <v>1811.8</v>
      </c>
      <c r="I568" s="115">
        <v>1811.8</v>
      </c>
      <c r="J568" s="115">
        <f>1937-178.4</f>
        <v>1758.6</v>
      </c>
    </row>
    <row r="569" spans="1:10" s="3" customFormat="1" ht="15.75" customHeight="1" x14ac:dyDescent="0.2">
      <c r="A569" s="65" t="s">
        <v>50</v>
      </c>
      <c r="B569" s="26" t="s">
        <v>8</v>
      </c>
      <c r="C569" s="26" t="s">
        <v>433</v>
      </c>
      <c r="D569" s="162" t="s">
        <v>465</v>
      </c>
      <c r="E569" s="162" t="s">
        <v>180</v>
      </c>
      <c r="F569" s="115">
        <f>F570</f>
        <v>12.3</v>
      </c>
      <c r="G569" s="205"/>
      <c r="H569" s="115">
        <f>H570</f>
        <v>0</v>
      </c>
      <c r="I569" s="115">
        <f>I570</f>
        <v>0</v>
      </c>
      <c r="J569" s="115">
        <f>J570</f>
        <v>12.3</v>
      </c>
    </row>
    <row r="570" spans="1:10" s="3" customFormat="1" ht="15.75" customHeight="1" x14ac:dyDescent="0.2">
      <c r="A570" s="65" t="s">
        <v>52</v>
      </c>
      <c r="B570" s="26" t="s">
        <v>8</v>
      </c>
      <c r="C570" s="26" t="s">
        <v>433</v>
      </c>
      <c r="D570" s="162" t="s">
        <v>465</v>
      </c>
      <c r="E570" s="162" t="s">
        <v>181</v>
      </c>
      <c r="F570" s="115">
        <v>12.3</v>
      </c>
      <c r="G570" s="205"/>
      <c r="H570" s="115"/>
      <c r="I570" s="115"/>
      <c r="J570" s="115">
        <v>12.3</v>
      </c>
    </row>
    <row r="571" spans="1:10" s="3" customFormat="1" ht="15.75" hidden="1" customHeight="1" x14ac:dyDescent="0.2">
      <c r="A571" s="240" t="s">
        <v>466</v>
      </c>
      <c r="B571" s="241" t="s">
        <v>8</v>
      </c>
      <c r="C571" s="26" t="s">
        <v>433</v>
      </c>
      <c r="D571" s="162" t="s">
        <v>467</v>
      </c>
      <c r="E571" s="162"/>
      <c r="F571" s="115">
        <f>F572</f>
        <v>0</v>
      </c>
      <c r="G571" s="205"/>
      <c r="H571" s="115">
        <f t="shared" ref="H571:J572" si="69">H572</f>
        <v>0</v>
      </c>
      <c r="I571" s="115">
        <f t="shared" si="69"/>
        <v>0</v>
      </c>
      <c r="J571" s="115">
        <f t="shared" si="69"/>
        <v>0</v>
      </c>
    </row>
    <row r="572" spans="1:10" s="3" customFormat="1" ht="15.75" hidden="1" customHeight="1" x14ac:dyDescent="0.2">
      <c r="A572" s="242" t="s">
        <v>25</v>
      </c>
      <c r="B572" s="241" t="s">
        <v>8</v>
      </c>
      <c r="C572" s="26" t="s">
        <v>433</v>
      </c>
      <c r="D572" s="162" t="s">
        <v>467</v>
      </c>
      <c r="E572" s="162" t="s">
        <v>35</v>
      </c>
      <c r="F572" s="115">
        <f>F573</f>
        <v>0</v>
      </c>
      <c r="G572" s="205"/>
      <c r="H572" s="115">
        <f t="shared" si="69"/>
        <v>0</v>
      </c>
      <c r="I572" s="115">
        <f t="shared" si="69"/>
        <v>0</v>
      </c>
      <c r="J572" s="115">
        <f t="shared" si="69"/>
        <v>0</v>
      </c>
    </row>
    <row r="573" spans="1:10" s="3" customFormat="1" ht="15.75" hidden="1" customHeight="1" x14ac:dyDescent="0.2">
      <c r="A573" s="242" t="s">
        <v>26</v>
      </c>
      <c r="B573" s="241" t="s">
        <v>8</v>
      </c>
      <c r="C573" s="26" t="s">
        <v>433</v>
      </c>
      <c r="D573" s="162" t="s">
        <v>467</v>
      </c>
      <c r="E573" s="162" t="s">
        <v>36</v>
      </c>
      <c r="F573" s="115"/>
      <c r="G573" s="205"/>
      <c r="H573" s="115"/>
      <c r="I573" s="115"/>
      <c r="J573" s="115"/>
    </row>
    <row r="574" spans="1:10" s="3" customFormat="1" hidden="1" x14ac:dyDescent="0.2">
      <c r="A574" s="55" t="s">
        <v>182</v>
      </c>
      <c r="B574" s="13" t="s">
        <v>8</v>
      </c>
      <c r="C574" s="13" t="s">
        <v>433</v>
      </c>
      <c r="D574" s="173" t="s">
        <v>183</v>
      </c>
      <c r="E574" s="173"/>
      <c r="F574" s="111">
        <f>F575+F578</f>
        <v>0</v>
      </c>
      <c r="G574" s="205"/>
      <c r="H574" s="111">
        <f>H575+H578</f>
        <v>0</v>
      </c>
      <c r="I574" s="111">
        <f>I575+I578</f>
        <v>0</v>
      </c>
      <c r="J574" s="111">
        <f>J575+J578</f>
        <v>0</v>
      </c>
    </row>
    <row r="575" spans="1:10" s="3" customFormat="1" ht="31.5" hidden="1" x14ac:dyDescent="0.2">
      <c r="A575" s="55" t="s">
        <v>189</v>
      </c>
      <c r="B575" s="173" t="s">
        <v>8</v>
      </c>
      <c r="C575" s="173" t="s">
        <v>433</v>
      </c>
      <c r="D575" s="173" t="s">
        <v>190</v>
      </c>
      <c r="E575" s="173"/>
      <c r="F575" s="111">
        <f>F576</f>
        <v>0</v>
      </c>
      <c r="G575" s="205"/>
      <c r="H575" s="111">
        <f t="shared" ref="H575:J576" si="70">H576</f>
        <v>0</v>
      </c>
      <c r="I575" s="111">
        <f t="shared" si="70"/>
        <v>0</v>
      </c>
      <c r="J575" s="111">
        <f t="shared" si="70"/>
        <v>0</v>
      </c>
    </row>
    <row r="576" spans="1:10" s="3" customFormat="1" ht="31.5" hidden="1" x14ac:dyDescent="0.2">
      <c r="A576" s="65" t="s">
        <v>145</v>
      </c>
      <c r="B576" s="26" t="s">
        <v>8</v>
      </c>
      <c r="C576" s="26" t="s">
        <v>433</v>
      </c>
      <c r="D576" s="162" t="s">
        <v>190</v>
      </c>
      <c r="E576" s="162" t="s">
        <v>146</v>
      </c>
      <c r="F576" s="115">
        <f>F577</f>
        <v>0</v>
      </c>
      <c r="G576" s="205"/>
      <c r="H576" s="115">
        <f t="shared" si="70"/>
        <v>0</v>
      </c>
      <c r="I576" s="115">
        <f t="shared" si="70"/>
        <v>0</v>
      </c>
      <c r="J576" s="115">
        <f t="shared" si="70"/>
        <v>0</v>
      </c>
    </row>
    <row r="577" spans="1:10" s="3" customFormat="1" hidden="1" x14ac:dyDescent="0.2">
      <c r="A577" s="65" t="s">
        <v>176</v>
      </c>
      <c r="B577" s="26" t="s">
        <v>8</v>
      </c>
      <c r="C577" s="26" t="s">
        <v>433</v>
      </c>
      <c r="D577" s="162" t="s">
        <v>190</v>
      </c>
      <c r="E577" s="162" t="s">
        <v>177</v>
      </c>
      <c r="F577" s="115"/>
      <c r="G577" s="205"/>
      <c r="H577" s="115"/>
      <c r="I577" s="115"/>
      <c r="J577" s="115"/>
    </row>
    <row r="578" spans="1:10" s="3" customFormat="1" ht="31.5" x14ac:dyDescent="0.2">
      <c r="A578" s="57" t="s">
        <v>468</v>
      </c>
      <c r="B578" s="137" t="s">
        <v>8</v>
      </c>
      <c r="C578" s="26" t="s">
        <v>433</v>
      </c>
      <c r="D578" s="137" t="s">
        <v>469</v>
      </c>
      <c r="E578" s="200"/>
      <c r="F578" s="212">
        <f>F579+F581</f>
        <v>0</v>
      </c>
      <c r="G578" s="205"/>
      <c r="H578" s="212">
        <f>H579+H581</f>
        <v>0</v>
      </c>
      <c r="I578" s="212">
        <f>I579+I581</f>
        <v>0</v>
      </c>
      <c r="J578" s="212">
        <f>J579+J581</f>
        <v>0</v>
      </c>
    </row>
    <row r="579" spans="1:10" s="3" customFormat="1" ht="31.5" x14ac:dyDescent="0.2">
      <c r="A579" s="65" t="s">
        <v>145</v>
      </c>
      <c r="B579" s="162" t="s">
        <v>8</v>
      </c>
      <c r="C579" s="26" t="s">
        <v>433</v>
      </c>
      <c r="D579" s="162" t="s">
        <v>469</v>
      </c>
      <c r="E579" s="162" t="s">
        <v>146</v>
      </c>
      <c r="F579" s="115">
        <f>F580</f>
        <v>0</v>
      </c>
      <c r="G579" s="205"/>
      <c r="H579" s="115">
        <f>H580</f>
        <v>0</v>
      </c>
      <c r="I579" s="115">
        <f>I580</f>
        <v>0</v>
      </c>
      <c r="J579" s="115">
        <f>J580</f>
        <v>0</v>
      </c>
    </row>
    <row r="580" spans="1:10" s="3" customFormat="1" x14ac:dyDescent="0.2">
      <c r="A580" s="65" t="s">
        <v>176</v>
      </c>
      <c r="B580" s="162" t="s">
        <v>8</v>
      </c>
      <c r="C580" s="26" t="s">
        <v>433</v>
      </c>
      <c r="D580" s="162" t="s">
        <v>469</v>
      </c>
      <c r="E580" s="162" t="s">
        <v>177</v>
      </c>
      <c r="F580" s="115">
        <v>0</v>
      </c>
      <c r="G580" s="205"/>
      <c r="H580" s="115"/>
      <c r="I580" s="115"/>
      <c r="J580" s="115">
        <v>0</v>
      </c>
    </row>
    <row r="581" spans="1:10" s="3" customFormat="1" hidden="1" x14ac:dyDescent="0.2">
      <c r="A581" s="65" t="s">
        <v>50</v>
      </c>
      <c r="B581" s="162" t="s">
        <v>8</v>
      </c>
      <c r="C581" s="26" t="s">
        <v>433</v>
      </c>
      <c r="D581" s="162" t="s">
        <v>428</v>
      </c>
      <c r="E581" s="198">
        <v>800</v>
      </c>
      <c r="F581" s="214">
        <f>F582</f>
        <v>0</v>
      </c>
      <c r="G581" s="205"/>
      <c r="H581" s="214">
        <f>H582</f>
        <v>0</v>
      </c>
      <c r="I581" s="214">
        <f>I582</f>
        <v>0</v>
      </c>
      <c r="J581" s="214">
        <f>J582</f>
        <v>0</v>
      </c>
    </row>
    <row r="582" spans="1:10" s="23" customFormat="1" hidden="1" x14ac:dyDescent="0.2">
      <c r="A582" s="65" t="s">
        <v>53</v>
      </c>
      <c r="B582" s="162" t="s">
        <v>8</v>
      </c>
      <c r="C582" s="26" t="s">
        <v>433</v>
      </c>
      <c r="D582" s="162" t="s">
        <v>428</v>
      </c>
      <c r="E582" s="198">
        <v>870</v>
      </c>
      <c r="F582" s="214"/>
      <c r="G582" s="117"/>
      <c r="H582" s="214"/>
      <c r="I582" s="214"/>
      <c r="J582" s="214"/>
    </row>
    <row r="583" spans="1:10" s="23" customFormat="1" hidden="1" x14ac:dyDescent="0.2">
      <c r="A583" s="56" t="s">
        <v>124</v>
      </c>
      <c r="B583" s="173" t="s">
        <v>8</v>
      </c>
      <c r="C583" s="173" t="s">
        <v>433</v>
      </c>
      <c r="D583" s="173" t="s">
        <v>125</v>
      </c>
      <c r="E583" s="174"/>
      <c r="F583" s="219">
        <f>F584</f>
        <v>0</v>
      </c>
      <c r="G583" s="117"/>
      <c r="H583" s="219">
        <f>H584</f>
        <v>0</v>
      </c>
      <c r="I583" s="219">
        <f>I584</f>
        <v>0</v>
      </c>
      <c r="J583" s="219">
        <f>J584</f>
        <v>0</v>
      </c>
    </row>
    <row r="584" spans="1:10" s="23" customFormat="1" ht="31.5" hidden="1" x14ac:dyDescent="0.2">
      <c r="A584" s="38" t="s">
        <v>470</v>
      </c>
      <c r="B584" s="162" t="s">
        <v>8</v>
      </c>
      <c r="C584" s="26" t="s">
        <v>433</v>
      </c>
      <c r="D584" s="162" t="s">
        <v>471</v>
      </c>
      <c r="E584" s="198"/>
      <c r="F584" s="155">
        <f>F585+F588</f>
        <v>0</v>
      </c>
      <c r="G584" s="117"/>
      <c r="H584" s="155">
        <f>H585+H588</f>
        <v>0</v>
      </c>
      <c r="I584" s="155">
        <f>I585+I588</f>
        <v>0</v>
      </c>
      <c r="J584" s="155">
        <f>J585+J588</f>
        <v>0</v>
      </c>
    </row>
    <row r="585" spans="1:10" s="23" customFormat="1" ht="31.5" hidden="1" x14ac:dyDescent="0.2">
      <c r="A585" s="38" t="s">
        <v>472</v>
      </c>
      <c r="B585" s="162" t="s">
        <v>8</v>
      </c>
      <c r="C585" s="26" t="s">
        <v>433</v>
      </c>
      <c r="D585" s="162" t="s">
        <v>471</v>
      </c>
      <c r="E585" s="198"/>
      <c r="F585" s="155">
        <f>F586</f>
        <v>0</v>
      </c>
      <c r="G585" s="117"/>
      <c r="H585" s="155">
        <f t="shared" ref="H585:J586" si="71">H586</f>
        <v>0</v>
      </c>
      <c r="I585" s="155">
        <f t="shared" si="71"/>
        <v>0</v>
      </c>
      <c r="J585" s="155">
        <f t="shared" si="71"/>
        <v>0</v>
      </c>
    </row>
    <row r="586" spans="1:10" s="23" customFormat="1" ht="31.5" hidden="1" x14ac:dyDescent="0.2">
      <c r="A586" s="66" t="s">
        <v>25</v>
      </c>
      <c r="B586" s="162" t="s">
        <v>8</v>
      </c>
      <c r="C586" s="26" t="s">
        <v>433</v>
      </c>
      <c r="D586" s="162" t="s">
        <v>471</v>
      </c>
      <c r="E586" s="198">
        <v>200</v>
      </c>
      <c r="F586" s="155">
        <f>F587</f>
        <v>0</v>
      </c>
      <c r="G586" s="117"/>
      <c r="H586" s="155">
        <f t="shared" si="71"/>
        <v>0</v>
      </c>
      <c r="I586" s="155">
        <f t="shared" si="71"/>
        <v>0</v>
      </c>
      <c r="J586" s="155">
        <f t="shared" si="71"/>
        <v>0</v>
      </c>
    </row>
    <row r="587" spans="1:10" s="23" customFormat="1" ht="31.5" hidden="1" x14ac:dyDescent="0.2">
      <c r="A587" s="66" t="s">
        <v>26</v>
      </c>
      <c r="B587" s="162" t="s">
        <v>8</v>
      </c>
      <c r="C587" s="26" t="s">
        <v>433</v>
      </c>
      <c r="D587" s="162" t="s">
        <v>471</v>
      </c>
      <c r="E587" s="198">
        <v>240</v>
      </c>
      <c r="F587" s="155"/>
      <c r="G587" s="117"/>
      <c r="H587" s="155"/>
      <c r="I587" s="155"/>
      <c r="J587" s="155"/>
    </row>
    <row r="588" spans="1:10" s="23" customFormat="1" ht="31.5" hidden="1" x14ac:dyDescent="0.2">
      <c r="A588" s="65" t="s">
        <v>472</v>
      </c>
      <c r="B588" s="162" t="s">
        <v>8</v>
      </c>
      <c r="C588" s="26" t="s">
        <v>433</v>
      </c>
      <c r="D588" s="162" t="s">
        <v>473</v>
      </c>
      <c r="E588" s="198"/>
      <c r="F588" s="214">
        <f>F589</f>
        <v>0</v>
      </c>
      <c r="G588" s="117"/>
      <c r="H588" s="214">
        <f t="shared" ref="H588:J589" si="72">H589</f>
        <v>0</v>
      </c>
      <c r="I588" s="214">
        <f t="shared" si="72"/>
        <v>0</v>
      </c>
      <c r="J588" s="214">
        <f t="shared" si="72"/>
        <v>0</v>
      </c>
    </row>
    <row r="589" spans="1:10" s="23" customFormat="1" ht="31.5" hidden="1" x14ac:dyDescent="0.2">
      <c r="A589" s="65" t="s">
        <v>145</v>
      </c>
      <c r="B589" s="162" t="s">
        <v>8</v>
      </c>
      <c r="C589" s="26" t="s">
        <v>433</v>
      </c>
      <c r="D589" s="162" t="s">
        <v>473</v>
      </c>
      <c r="E589" s="198">
        <v>600</v>
      </c>
      <c r="F589" s="214">
        <f>F590</f>
        <v>0</v>
      </c>
      <c r="G589" s="117"/>
      <c r="H589" s="214">
        <f t="shared" si="72"/>
        <v>0</v>
      </c>
      <c r="I589" s="214">
        <f t="shared" si="72"/>
        <v>0</v>
      </c>
      <c r="J589" s="214">
        <f t="shared" si="72"/>
        <v>0</v>
      </c>
    </row>
    <row r="590" spans="1:10" s="23" customFormat="1" hidden="1" x14ac:dyDescent="0.2">
      <c r="A590" s="65" t="s">
        <v>176</v>
      </c>
      <c r="B590" s="162" t="s">
        <v>8</v>
      </c>
      <c r="C590" s="26" t="s">
        <v>433</v>
      </c>
      <c r="D590" s="162" t="s">
        <v>473</v>
      </c>
      <c r="E590" s="198">
        <v>620</v>
      </c>
      <c r="F590" s="214"/>
      <c r="G590" s="117"/>
      <c r="H590" s="214"/>
      <c r="I590" s="214"/>
      <c r="J590" s="214"/>
    </row>
    <row r="591" spans="1:10" s="3" customFormat="1" x14ac:dyDescent="0.2">
      <c r="A591" s="12" t="s">
        <v>474</v>
      </c>
      <c r="B591" s="13" t="s">
        <v>8</v>
      </c>
      <c r="C591" s="13" t="s">
        <v>475</v>
      </c>
      <c r="D591" s="21"/>
      <c r="E591" s="21"/>
      <c r="F591" s="219">
        <f>F592+F604</f>
        <v>26693.8</v>
      </c>
      <c r="G591" s="205"/>
      <c r="H591" s="219">
        <f>H592+H604</f>
        <v>20945.300000000003</v>
      </c>
      <c r="I591" s="219">
        <f>I592+I604</f>
        <v>20945.300000000003</v>
      </c>
      <c r="J591" s="219">
        <f>J592+J604</f>
        <v>26373</v>
      </c>
    </row>
    <row r="592" spans="1:10" s="3" customFormat="1" ht="15.75" customHeight="1" x14ac:dyDescent="0.2">
      <c r="A592" s="28" t="s">
        <v>476</v>
      </c>
      <c r="B592" s="199" t="s">
        <v>8</v>
      </c>
      <c r="C592" s="199" t="s">
        <v>477</v>
      </c>
      <c r="D592" s="199"/>
      <c r="E592" s="200"/>
      <c r="F592" s="212">
        <f>F593+F599</f>
        <v>335</v>
      </c>
      <c r="G592" s="205"/>
      <c r="H592" s="212">
        <f>H593+H599</f>
        <v>702.4</v>
      </c>
      <c r="I592" s="212">
        <f>I593+I599</f>
        <v>702.4</v>
      </c>
      <c r="J592" s="212">
        <f>J593+J599</f>
        <v>0</v>
      </c>
    </row>
    <row r="593" spans="1:10" s="23" customFormat="1" ht="47.25" hidden="1" x14ac:dyDescent="0.2">
      <c r="A593" s="20" t="s">
        <v>233</v>
      </c>
      <c r="B593" s="173" t="s">
        <v>8</v>
      </c>
      <c r="C593" s="173" t="s">
        <v>477</v>
      </c>
      <c r="D593" s="173" t="s">
        <v>234</v>
      </c>
      <c r="E593" s="174"/>
      <c r="F593" s="111">
        <f>F594</f>
        <v>0</v>
      </c>
      <c r="G593" s="117"/>
      <c r="H593" s="111">
        <f t="shared" ref="H593:I597" si="73">H594</f>
        <v>0</v>
      </c>
      <c r="I593" s="111">
        <f t="shared" si="73"/>
        <v>0</v>
      </c>
      <c r="J593" s="111">
        <f>J594</f>
        <v>0</v>
      </c>
    </row>
    <row r="594" spans="1:10" s="23" customFormat="1" ht="31.5" hidden="1" x14ac:dyDescent="0.2">
      <c r="A594" s="138" t="s">
        <v>478</v>
      </c>
      <c r="B594" s="162" t="s">
        <v>8</v>
      </c>
      <c r="C594" s="162" t="s">
        <v>477</v>
      </c>
      <c r="D594" s="198" t="s">
        <v>479</v>
      </c>
      <c r="E594" s="198"/>
      <c r="F594" s="115">
        <f>F595</f>
        <v>0</v>
      </c>
      <c r="G594" s="117"/>
      <c r="H594" s="115">
        <f t="shared" si="73"/>
        <v>0</v>
      </c>
      <c r="I594" s="115">
        <f t="shared" si="73"/>
        <v>0</v>
      </c>
      <c r="J594" s="115">
        <f>J595</f>
        <v>0</v>
      </c>
    </row>
    <row r="595" spans="1:10" s="23" customFormat="1" ht="47.25" hidden="1" x14ac:dyDescent="0.2">
      <c r="A595" s="138" t="s">
        <v>480</v>
      </c>
      <c r="B595" s="162" t="s">
        <v>8</v>
      </c>
      <c r="C595" s="162" t="s">
        <v>477</v>
      </c>
      <c r="D595" s="198" t="s">
        <v>481</v>
      </c>
      <c r="E595" s="198"/>
      <c r="F595" s="115">
        <f>F596</f>
        <v>0</v>
      </c>
      <c r="G595" s="117"/>
      <c r="H595" s="115">
        <f t="shared" si="73"/>
        <v>0</v>
      </c>
      <c r="I595" s="115">
        <f t="shared" si="73"/>
        <v>0</v>
      </c>
      <c r="J595" s="115">
        <f>J596</f>
        <v>0</v>
      </c>
    </row>
    <row r="596" spans="1:10" s="23" customFormat="1" ht="47.25" hidden="1" x14ac:dyDescent="0.2">
      <c r="A596" s="138" t="s">
        <v>843</v>
      </c>
      <c r="B596" s="162" t="s">
        <v>8</v>
      </c>
      <c r="C596" s="162" t="s">
        <v>477</v>
      </c>
      <c r="D596" s="198" t="s">
        <v>844</v>
      </c>
      <c r="E596" s="198"/>
      <c r="F596" s="115">
        <f>F597</f>
        <v>0</v>
      </c>
      <c r="G596" s="117"/>
      <c r="H596" s="115">
        <f t="shared" si="73"/>
        <v>0</v>
      </c>
      <c r="I596" s="115">
        <f t="shared" si="73"/>
        <v>0</v>
      </c>
      <c r="J596" s="115">
        <f>J597</f>
        <v>0</v>
      </c>
    </row>
    <row r="597" spans="1:10" s="3" customFormat="1" hidden="1" x14ac:dyDescent="0.2">
      <c r="A597" s="25" t="s">
        <v>27</v>
      </c>
      <c r="B597" s="162" t="s">
        <v>8</v>
      </c>
      <c r="C597" s="162" t="s">
        <v>477</v>
      </c>
      <c r="D597" s="198" t="s">
        <v>844</v>
      </c>
      <c r="E597" s="198">
        <v>300</v>
      </c>
      <c r="F597" s="115">
        <f>F598</f>
        <v>0</v>
      </c>
      <c r="G597" s="205"/>
      <c r="H597" s="115">
        <f t="shared" si="73"/>
        <v>0</v>
      </c>
      <c r="I597" s="115">
        <f t="shared" si="73"/>
        <v>0</v>
      </c>
      <c r="J597" s="115">
        <f>J598</f>
        <v>0</v>
      </c>
    </row>
    <row r="598" spans="1:10" s="3" customFormat="1" ht="31.5" hidden="1" x14ac:dyDescent="0.2">
      <c r="A598" s="25" t="s">
        <v>169</v>
      </c>
      <c r="B598" s="162" t="s">
        <v>8</v>
      </c>
      <c r="C598" s="162" t="s">
        <v>477</v>
      </c>
      <c r="D598" s="198" t="s">
        <v>844</v>
      </c>
      <c r="E598" s="198">
        <v>320</v>
      </c>
      <c r="F598" s="115"/>
      <c r="G598" s="205"/>
      <c r="H598" s="115"/>
      <c r="I598" s="115"/>
      <c r="J598" s="115"/>
    </row>
    <row r="599" spans="1:10" s="39" customFormat="1" x14ac:dyDescent="0.2">
      <c r="A599" s="12" t="s">
        <v>182</v>
      </c>
      <c r="B599" s="13" t="s">
        <v>8</v>
      </c>
      <c r="C599" s="13" t="s">
        <v>477</v>
      </c>
      <c r="D599" s="13" t="s">
        <v>183</v>
      </c>
      <c r="E599" s="21"/>
      <c r="F599" s="238">
        <f>F600</f>
        <v>335</v>
      </c>
      <c r="G599" s="112"/>
      <c r="H599" s="238">
        <f t="shared" ref="H599:I602" si="74">H600</f>
        <v>702.4</v>
      </c>
      <c r="I599" s="238">
        <f t="shared" si="74"/>
        <v>702.4</v>
      </c>
      <c r="J599" s="238">
        <f>J600</f>
        <v>0</v>
      </c>
    </row>
    <row r="600" spans="1:10" s="39" customFormat="1" ht="47.25" x14ac:dyDescent="0.2">
      <c r="A600" s="62" t="s">
        <v>485</v>
      </c>
      <c r="B600" s="35" t="s">
        <v>8</v>
      </c>
      <c r="C600" s="35" t="s">
        <v>477</v>
      </c>
      <c r="D600" s="211" t="s">
        <v>489</v>
      </c>
      <c r="E600" s="58"/>
      <c r="F600" s="243">
        <f>F601</f>
        <v>335</v>
      </c>
      <c r="G600" s="112"/>
      <c r="H600" s="243">
        <f t="shared" si="74"/>
        <v>702.4</v>
      </c>
      <c r="I600" s="243">
        <f t="shared" si="74"/>
        <v>702.4</v>
      </c>
      <c r="J600" s="243">
        <f>J601</f>
        <v>0</v>
      </c>
    </row>
    <row r="601" spans="1:10" s="39" customFormat="1" ht="63" x14ac:dyDescent="0.2">
      <c r="A601" s="25" t="s">
        <v>486</v>
      </c>
      <c r="B601" s="162" t="s">
        <v>8</v>
      </c>
      <c r="C601" s="162" t="s">
        <v>477</v>
      </c>
      <c r="D601" s="198" t="s">
        <v>490</v>
      </c>
      <c r="E601" s="198"/>
      <c r="F601" s="115">
        <f>F602</f>
        <v>335</v>
      </c>
      <c r="G601" s="112"/>
      <c r="H601" s="115">
        <f t="shared" si="74"/>
        <v>702.4</v>
      </c>
      <c r="I601" s="115">
        <f t="shared" si="74"/>
        <v>702.4</v>
      </c>
      <c r="J601" s="115">
        <f>J602</f>
        <v>0</v>
      </c>
    </row>
    <row r="602" spans="1:10" s="39" customFormat="1" x14ac:dyDescent="0.2">
      <c r="A602" s="138" t="s">
        <v>27</v>
      </c>
      <c r="B602" s="26" t="s">
        <v>8</v>
      </c>
      <c r="C602" s="162" t="s">
        <v>477</v>
      </c>
      <c r="D602" s="198" t="s">
        <v>490</v>
      </c>
      <c r="E602" s="198">
        <v>300</v>
      </c>
      <c r="F602" s="115">
        <f>F603</f>
        <v>335</v>
      </c>
      <c r="G602" s="112"/>
      <c r="H602" s="115">
        <f t="shared" si="74"/>
        <v>702.4</v>
      </c>
      <c r="I602" s="115">
        <f t="shared" si="74"/>
        <v>702.4</v>
      </c>
      <c r="J602" s="115">
        <f>J603</f>
        <v>0</v>
      </c>
    </row>
    <row r="603" spans="1:10" s="23" customFormat="1" ht="31.5" x14ac:dyDescent="0.2">
      <c r="A603" s="138" t="s">
        <v>169</v>
      </c>
      <c r="B603" s="26" t="s">
        <v>8</v>
      </c>
      <c r="C603" s="162" t="s">
        <v>477</v>
      </c>
      <c r="D603" s="198" t="s">
        <v>490</v>
      </c>
      <c r="E603" s="198" t="s">
        <v>488</v>
      </c>
      <c r="F603" s="115">
        <v>335</v>
      </c>
      <c r="G603" s="117"/>
      <c r="H603" s="115">
        <v>702.4</v>
      </c>
      <c r="I603" s="115">
        <v>702.4</v>
      </c>
      <c r="J603" s="115">
        <v>0</v>
      </c>
    </row>
    <row r="604" spans="1:10" s="39" customFormat="1" x14ac:dyDescent="0.2">
      <c r="A604" s="28" t="s">
        <v>491</v>
      </c>
      <c r="B604" s="199" t="s">
        <v>8</v>
      </c>
      <c r="C604" s="199">
        <v>1004</v>
      </c>
      <c r="D604" s="199"/>
      <c r="E604" s="200"/>
      <c r="F604" s="212">
        <f>F605</f>
        <v>26358.799999999999</v>
      </c>
      <c r="G604" s="112"/>
      <c r="H604" s="212">
        <f t="shared" ref="H604:J605" si="75">H605</f>
        <v>20242.900000000001</v>
      </c>
      <c r="I604" s="212">
        <f t="shared" si="75"/>
        <v>20242.900000000001</v>
      </c>
      <c r="J604" s="212">
        <f t="shared" si="75"/>
        <v>26373</v>
      </c>
    </row>
    <row r="605" spans="1:10" s="69" customFormat="1" x14ac:dyDescent="0.2">
      <c r="A605" s="140" t="s">
        <v>88</v>
      </c>
      <c r="B605" s="13" t="s">
        <v>8</v>
      </c>
      <c r="C605" s="173" t="s">
        <v>492</v>
      </c>
      <c r="D605" s="173" t="s">
        <v>89</v>
      </c>
      <c r="E605" s="174"/>
      <c r="F605" s="111">
        <f>F606</f>
        <v>26358.799999999999</v>
      </c>
      <c r="G605" s="158"/>
      <c r="H605" s="111">
        <f t="shared" si="75"/>
        <v>20242.900000000001</v>
      </c>
      <c r="I605" s="111">
        <f t="shared" si="75"/>
        <v>20242.900000000001</v>
      </c>
      <c r="J605" s="111">
        <f t="shared" si="75"/>
        <v>26373</v>
      </c>
    </row>
    <row r="606" spans="1:10" s="39" customFormat="1" x14ac:dyDescent="0.2">
      <c r="A606" s="138" t="s">
        <v>96</v>
      </c>
      <c r="B606" s="26" t="s">
        <v>8</v>
      </c>
      <c r="C606" s="162" t="s">
        <v>492</v>
      </c>
      <c r="D606" s="162" t="s">
        <v>97</v>
      </c>
      <c r="E606" s="198"/>
      <c r="F606" s="115">
        <f>F607+F611+F622</f>
        <v>26358.799999999999</v>
      </c>
      <c r="G606" s="112"/>
      <c r="H606" s="115">
        <f>H607+H611+H622</f>
        <v>20242.900000000001</v>
      </c>
      <c r="I606" s="115">
        <f>I607+I611+I622</f>
        <v>20242.900000000001</v>
      </c>
      <c r="J606" s="115">
        <f>J607+J611+J622</f>
        <v>26373</v>
      </c>
    </row>
    <row r="607" spans="1:10" s="39" customFormat="1" ht="47.25" hidden="1" x14ac:dyDescent="0.2">
      <c r="A607" s="138" t="s">
        <v>493</v>
      </c>
      <c r="B607" s="26" t="s">
        <v>8</v>
      </c>
      <c r="C607" s="162" t="s">
        <v>492</v>
      </c>
      <c r="D607" s="162" t="s">
        <v>494</v>
      </c>
      <c r="E607" s="198"/>
      <c r="F607" s="115">
        <f>F608</f>
        <v>0</v>
      </c>
      <c r="G607" s="112"/>
      <c r="H607" s="115">
        <f t="shared" ref="H607:I609" si="76">H608</f>
        <v>0</v>
      </c>
      <c r="I607" s="115">
        <f t="shared" si="76"/>
        <v>0</v>
      </c>
      <c r="J607" s="115">
        <f>J608</f>
        <v>0</v>
      </c>
    </row>
    <row r="608" spans="1:10" s="39" customFormat="1" ht="47.25" hidden="1" x14ac:dyDescent="0.2">
      <c r="A608" s="138" t="s">
        <v>495</v>
      </c>
      <c r="B608" s="26" t="s">
        <v>8</v>
      </c>
      <c r="C608" s="162" t="s">
        <v>492</v>
      </c>
      <c r="D608" s="162" t="s">
        <v>496</v>
      </c>
      <c r="E608" s="198"/>
      <c r="F608" s="115">
        <f>F609</f>
        <v>0</v>
      </c>
      <c r="G608" s="112"/>
      <c r="H608" s="115">
        <f t="shared" si="76"/>
        <v>0</v>
      </c>
      <c r="I608" s="115">
        <f t="shared" si="76"/>
        <v>0</v>
      </c>
      <c r="J608" s="115">
        <f>J609</f>
        <v>0</v>
      </c>
    </row>
    <row r="609" spans="1:10" s="23" customFormat="1" ht="16.5" hidden="1" customHeight="1" x14ac:dyDescent="0.2">
      <c r="A609" s="138" t="s">
        <v>27</v>
      </c>
      <c r="B609" s="26" t="s">
        <v>8</v>
      </c>
      <c r="C609" s="162" t="s">
        <v>492</v>
      </c>
      <c r="D609" s="162" t="s">
        <v>496</v>
      </c>
      <c r="E609" s="198">
        <v>300</v>
      </c>
      <c r="F609" s="115">
        <f>F610</f>
        <v>0</v>
      </c>
      <c r="G609" s="117"/>
      <c r="H609" s="115">
        <f t="shared" si="76"/>
        <v>0</v>
      </c>
      <c r="I609" s="115">
        <f t="shared" si="76"/>
        <v>0</v>
      </c>
      <c r="J609" s="115">
        <f>J610</f>
        <v>0</v>
      </c>
    </row>
    <row r="610" spans="1:10" s="23" customFormat="1" ht="17.25" hidden="1" customHeight="1" x14ac:dyDescent="0.2">
      <c r="A610" s="138" t="s">
        <v>497</v>
      </c>
      <c r="B610" s="26" t="s">
        <v>8</v>
      </c>
      <c r="C610" s="162" t="s">
        <v>492</v>
      </c>
      <c r="D610" s="162" t="s">
        <v>496</v>
      </c>
      <c r="E610" s="198">
        <v>310</v>
      </c>
      <c r="F610" s="115"/>
      <c r="G610" s="117"/>
      <c r="H610" s="115"/>
      <c r="I610" s="115"/>
      <c r="J610" s="115"/>
    </row>
    <row r="611" spans="1:10" s="39" customFormat="1" ht="47.25" x14ac:dyDescent="0.2">
      <c r="A611" s="138" t="s">
        <v>98</v>
      </c>
      <c r="B611" s="26" t="s">
        <v>8</v>
      </c>
      <c r="C611" s="162" t="s">
        <v>492</v>
      </c>
      <c r="D611" s="162" t="s">
        <v>99</v>
      </c>
      <c r="E611" s="198"/>
      <c r="F611" s="115">
        <f>F612+F615+F618</f>
        <v>26005</v>
      </c>
      <c r="G611" s="112"/>
      <c r="H611" s="115">
        <f>H612+H615+H618</f>
        <v>20242.900000000001</v>
      </c>
      <c r="I611" s="115">
        <f>I612+I615+I618</f>
        <v>20242.900000000001</v>
      </c>
      <c r="J611" s="115">
        <f>J612+J615+J618</f>
        <v>26005</v>
      </c>
    </row>
    <row r="612" spans="1:10" s="39" customFormat="1" ht="47.25" hidden="1" x14ac:dyDescent="0.2">
      <c r="A612" s="31" t="s">
        <v>498</v>
      </c>
      <c r="B612" s="26" t="s">
        <v>673</v>
      </c>
      <c r="C612" s="26" t="s">
        <v>492</v>
      </c>
      <c r="D612" s="27" t="s">
        <v>845</v>
      </c>
      <c r="E612" s="162"/>
      <c r="F612" s="213">
        <f>F613</f>
        <v>0</v>
      </c>
      <c r="G612" s="112"/>
      <c r="H612" s="213">
        <f t="shared" ref="H612:J613" si="77">H613</f>
        <v>0</v>
      </c>
      <c r="I612" s="213">
        <f t="shared" si="77"/>
        <v>0</v>
      </c>
      <c r="J612" s="213">
        <f t="shared" si="77"/>
        <v>0</v>
      </c>
    </row>
    <row r="613" spans="1:10" s="39" customFormat="1" hidden="1" x14ac:dyDescent="0.2">
      <c r="A613" s="31" t="s">
        <v>50</v>
      </c>
      <c r="B613" s="26" t="s">
        <v>673</v>
      </c>
      <c r="C613" s="26" t="s">
        <v>492</v>
      </c>
      <c r="D613" s="27" t="s">
        <v>845</v>
      </c>
      <c r="E613" s="162" t="s">
        <v>180</v>
      </c>
      <c r="F613" s="213">
        <f>F614</f>
        <v>0</v>
      </c>
      <c r="G613" s="112"/>
      <c r="H613" s="213">
        <f t="shared" si="77"/>
        <v>0</v>
      </c>
      <c r="I613" s="213">
        <f t="shared" si="77"/>
        <v>0</v>
      </c>
      <c r="J613" s="213">
        <f t="shared" si="77"/>
        <v>0</v>
      </c>
    </row>
    <row r="614" spans="1:10" s="39" customFormat="1" ht="20.25" hidden="1" customHeight="1" x14ac:dyDescent="0.2">
      <c r="A614" s="31" t="s">
        <v>53</v>
      </c>
      <c r="B614" s="26" t="s">
        <v>673</v>
      </c>
      <c r="C614" s="26" t="s">
        <v>492</v>
      </c>
      <c r="D614" s="27" t="s">
        <v>845</v>
      </c>
      <c r="E614" s="162">
        <v>870</v>
      </c>
      <c r="F614" s="213"/>
      <c r="G614" s="112"/>
      <c r="H614" s="213"/>
      <c r="I614" s="213"/>
      <c r="J614" s="213"/>
    </row>
    <row r="615" spans="1:10" s="39" customFormat="1" ht="110.25" x14ac:dyDescent="0.2">
      <c r="A615" s="138" t="s">
        <v>500</v>
      </c>
      <c r="B615" s="162" t="s">
        <v>8</v>
      </c>
      <c r="C615" s="162" t="s">
        <v>492</v>
      </c>
      <c r="D615" s="162" t="s">
        <v>501</v>
      </c>
      <c r="E615" s="198"/>
      <c r="F615" s="115">
        <f>F616</f>
        <v>2570.4</v>
      </c>
      <c r="G615" s="112"/>
      <c r="H615" s="115">
        <f t="shared" ref="H615:J616" si="78">H616</f>
        <v>2234.4</v>
      </c>
      <c r="I615" s="115">
        <f t="shared" si="78"/>
        <v>2234.4</v>
      </c>
      <c r="J615" s="115">
        <f t="shared" si="78"/>
        <v>2570.4</v>
      </c>
    </row>
    <row r="616" spans="1:10" s="39" customFormat="1" x14ac:dyDescent="0.2">
      <c r="A616" s="138" t="s">
        <v>27</v>
      </c>
      <c r="B616" s="26" t="s">
        <v>8</v>
      </c>
      <c r="C616" s="162" t="s">
        <v>492</v>
      </c>
      <c r="D616" s="162" t="s">
        <v>501</v>
      </c>
      <c r="E616" s="198">
        <v>300</v>
      </c>
      <c r="F616" s="115">
        <f>F617</f>
        <v>2570.4</v>
      </c>
      <c r="G616" s="112"/>
      <c r="H616" s="115">
        <f t="shared" si="78"/>
        <v>2234.4</v>
      </c>
      <c r="I616" s="115">
        <f t="shared" si="78"/>
        <v>2234.4</v>
      </c>
      <c r="J616" s="115">
        <f t="shared" si="78"/>
        <v>2570.4</v>
      </c>
    </row>
    <row r="617" spans="1:10" s="39" customFormat="1" ht="31.5" x14ac:dyDescent="0.2">
      <c r="A617" s="138" t="s">
        <v>169</v>
      </c>
      <c r="B617" s="26" t="s">
        <v>8</v>
      </c>
      <c r="C617" s="162" t="s">
        <v>492</v>
      </c>
      <c r="D617" s="162" t="s">
        <v>501</v>
      </c>
      <c r="E617" s="198">
        <v>320</v>
      </c>
      <c r="F617" s="115">
        <f>2074.8+495.6</f>
        <v>2570.4</v>
      </c>
      <c r="G617" s="112"/>
      <c r="H617" s="115">
        <v>2234.4</v>
      </c>
      <c r="I617" s="115">
        <v>2234.4</v>
      </c>
      <c r="J617" s="115">
        <f>2074.8+495.6</f>
        <v>2570.4</v>
      </c>
    </row>
    <row r="618" spans="1:10" s="39" customFormat="1" ht="63" x14ac:dyDescent="0.2">
      <c r="A618" s="138" t="s">
        <v>502</v>
      </c>
      <c r="B618" s="162" t="s">
        <v>8</v>
      </c>
      <c r="C618" s="162" t="s">
        <v>492</v>
      </c>
      <c r="D618" s="162" t="s">
        <v>503</v>
      </c>
      <c r="E618" s="198"/>
      <c r="F618" s="115">
        <f>F619</f>
        <v>23434.6</v>
      </c>
      <c r="G618" s="112"/>
      <c r="H618" s="115">
        <f>H619</f>
        <v>18008.5</v>
      </c>
      <c r="I618" s="115">
        <f>I619</f>
        <v>18008.5</v>
      </c>
      <c r="J618" s="115">
        <f>J619</f>
        <v>23434.6</v>
      </c>
    </row>
    <row r="619" spans="1:10" s="39" customFormat="1" x14ac:dyDescent="0.2">
      <c r="A619" s="138" t="s">
        <v>27</v>
      </c>
      <c r="B619" s="162" t="s">
        <v>8</v>
      </c>
      <c r="C619" s="162" t="s">
        <v>492</v>
      </c>
      <c r="D619" s="162" t="s">
        <v>503</v>
      </c>
      <c r="E619" s="198">
        <v>300</v>
      </c>
      <c r="F619" s="115">
        <f>F620+F621</f>
        <v>23434.6</v>
      </c>
      <c r="G619" s="112"/>
      <c r="H619" s="115">
        <f>H620+H621</f>
        <v>18008.5</v>
      </c>
      <c r="I619" s="115">
        <f>I620+I621</f>
        <v>18008.5</v>
      </c>
      <c r="J619" s="115">
        <f>J620+J621</f>
        <v>23434.6</v>
      </c>
    </row>
    <row r="620" spans="1:10" s="39" customFormat="1" ht="20.25" hidden="1" customHeight="1" x14ac:dyDescent="0.2">
      <c r="A620" s="138" t="s">
        <v>497</v>
      </c>
      <c r="B620" s="26" t="s">
        <v>8</v>
      </c>
      <c r="C620" s="162" t="s">
        <v>492</v>
      </c>
      <c r="D620" s="162" t="s">
        <v>503</v>
      </c>
      <c r="E620" s="198">
        <v>310</v>
      </c>
      <c r="F620" s="115"/>
      <c r="G620" s="112"/>
      <c r="H620" s="115">
        <v>9265.2999999999993</v>
      </c>
      <c r="I620" s="115">
        <v>9265.2999999999993</v>
      </c>
      <c r="J620" s="115"/>
    </row>
    <row r="621" spans="1:10" s="39" customFormat="1" ht="31.5" x14ac:dyDescent="0.2">
      <c r="A621" s="138" t="s">
        <v>169</v>
      </c>
      <c r="B621" s="26" t="s">
        <v>8</v>
      </c>
      <c r="C621" s="162" t="s">
        <v>492</v>
      </c>
      <c r="D621" s="162" t="s">
        <v>503</v>
      </c>
      <c r="E621" s="198">
        <v>320</v>
      </c>
      <c r="F621" s="115">
        <f>8743.2+9265.3+5426.1</f>
        <v>23434.6</v>
      </c>
      <c r="G621" s="112"/>
      <c r="H621" s="115">
        <v>8743.2000000000007</v>
      </c>
      <c r="I621" s="115">
        <v>8743.2000000000007</v>
      </c>
      <c r="J621" s="115">
        <f>8743.2+9265.3+5426.1</f>
        <v>23434.6</v>
      </c>
    </row>
    <row r="622" spans="1:10" s="39" customFormat="1" ht="47.25" x14ac:dyDescent="0.2">
      <c r="A622" s="138" t="s">
        <v>493</v>
      </c>
      <c r="B622" s="26" t="s">
        <v>8</v>
      </c>
      <c r="C622" s="162" t="s">
        <v>492</v>
      </c>
      <c r="D622" s="162" t="s">
        <v>494</v>
      </c>
      <c r="E622" s="198"/>
      <c r="F622" s="115">
        <f>F623</f>
        <v>353.8</v>
      </c>
      <c r="G622" s="112"/>
      <c r="H622" s="115">
        <f t="shared" ref="H622:I624" si="79">H623</f>
        <v>0</v>
      </c>
      <c r="I622" s="115">
        <f t="shared" si="79"/>
        <v>0</v>
      </c>
      <c r="J622" s="115">
        <f>J623</f>
        <v>368</v>
      </c>
    </row>
    <row r="623" spans="1:10" s="39" customFormat="1" ht="47.25" x14ac:dyDescent="0.2">
      <c r="A623" s="138" t="s">
        <v>495</v>
      </c>
      <c r="B623" s="26" t="s">
        <v>8</v>
      </c>
      <c r="C623" s="162" t="s">
        <v>492</v>
      </c>
      <c r="D623" s="162" t="s">
        <v>496</v>
      </c>
      <c r="E623" s="198"/>
      <c r="F623" s="115">
        <f>F624</f>
        <v>353.8</v>
      </c>
      <c r="G623" s="112"/>
      <c r="H623" s="115">
        <f t="shared" si="79"/>
        <v>0</v>
      </c>
      <c r="I623" s="115">
        <f t="shared" si="79"/>
        <v>0</v>
      </c>
      <c r="J623" s="115">
        <f>J624</f>
        <v>368</v>
      </c>
    </row>
    <row r="624" spans="1:10" s="39" customFormat="1" ht="18.75" customHeight="1" x14ac:dyDescent="0.2">
      <c r="A624" s="138" t="s">
        <v>27</v>
      </c>
      <c r="B624" s="26" t="s">
        <v>8</v>
      </c>
      <c r="C624" s="162" t="s">
        <v>492</v>
      </c>
      <c r="D624" s="162" t="s">
        <v>496</v>
      </c>
      <c r="E624" s="198">
        <v>300</v>
      </c>
      <c r="F624" s="115">
        <f>F625</f>
        <v>353.8</v>
      </c>
      <c r="G624" s="112"/>
      <c r="H624" s="115">
        <f t="shared" si="79"/>
        <v>0</v>
      </c>
      <c r="I624" s="115">
        <f t="shared" si="79"/>
        <v>0</v>
      </c>
      <c r="J624" s="115">
        <f>J625</f>
        <v>368</v>
      </c>
    </row>
    <row r="625" spans="1:10" s="39" customFormat="1" ht="17.25" customHeight="1" x14ac:dyDescent="0.2">
      <c r="A625" s="138" t="s">
        <v>497</v>
      </c>
      <c r="B625" s="26" t="s">
        <v>8</v>
      </c>
      <c r="C625" s="162" t="s">
        <v>492</v>
      </c>
      <c r="D625" s="162" t="s">
        <v>496</v>
      </c>
      <c r="E625" s="198">
        <v>310</v>
      </c>
      <c r="F625" s="115">
        <v>353.8</v>
      </c>
      <c r="G625" s="112"/>
      <c r="H625" s="115"/>
      <c r="I625" s="115"/>
      <c r="J625" s="115">
        <v>368</v>
      </c>
    </row>
    <row r="626" spans="1:10" s="39" customFormat="1" x14ac:dyDescent="0.2">
      <c r="A626" s="20" t="s">
        <v>504</v>
      </c>
      <c r="B626" s="173" t="s">
        <v>8</v>
      </c>
      <c r="C626" s="173" t="s">
        <v>505</v>
      </c>
      <c r="D626" s="173"/>
      <c r="E626" s="173"/>
      <c r="F626" s="111">
        <f>F627+F643</f>
        <v>5992.9</v>
      </c>
      <c r="G626" s="112"/>
      <c r="H626" s="111">
        <f>H627+H643</f>
        <v>4859.7</v>
      </c>
      <c r="I626" s="111">
        <f>I627+I643</f>
        <v>4859.7</v>
      </c>
      <c r="J626" s="111">
        <f>J627+J643</f>
        <v>6276.6</v>
      </c>
    </row>
    <row r="627" spans="1:10" s="39" customFormat="1" x14ac:dyDescent="0.2">
      <c r="A627" s="28" t="s">
        <v>506</v>
      </c>
      <c r="B627" s="199" t="s">
        <v>8</v>
      </c>
      <c r="C627" s="199" t="s">
        <v>507</v>
      </c>
      <c r="D627" s="199"/>
      <c r="E627" s="199"/>
      <c r="F627" s="212">
        <f>F635</f>
        <v>1835.1</v>
      </c>
      <c r="G627" s="112"/>
      <c r="H627" s="212">
        <f>H635</f>
        <v>1395.7</v>
      </c>
      <c r="I627" s="212">
        <f>I635</f>
        <v>1395.7</v>
      </c>
      <c r="J627" s="212">
        <f>J635</f>
        <v>1835.1</v>
      </c>
    </row>
    <row r="628" spans="1:10" s="39" customFormat="1" ht="18" hidden="1" customHeight="1" x14ac:dyDescent="0.2">
      <c r="A628" s="20" t="s">
        <v>30</v>
      </c>
      <c r="B628" s="173" t="s">
        <v>8</v>
      </c>
      <c r="C628" s="173" t="s">
        <v>507</v>
      </c>
      <c r="D628" s="173" t="s">
        <v>508</v>
      </c>
      <c r="E628" s="173"/>
      <c r="F628" s="111">
        <f>F629</f>
        <v>0</v>
      </c>
      <c r="G628" s="112"/>
      <c r="H628" s="111">
        <f t="shared" ref="H628:J629" si="80">H629</f>
        <v>0</v>
      </c>
      <c r="I628" s="111">
        <f t="shared" si="80"/>
        <v>0</v>
      </c>
      <c r="J628" s="111">
        <f t="shared" si="80"/>
        <v>0</v>
      </c>
    </row>
    <row r="629" spans="1:10" s="39" customFormat="1" ht="15" hidden="1" customHeight="1" x14ac:dyDescent="0.2">
      <c r="A629" s="25" t="s">
        <v>259</v>
      </c>
      <c r="B629" s="162" t="s">
        <v>8</v>
      </c>
      <c r="C629" s="162" t="s">
        <v>507</v>
      </c>
      <c r="D629" s="162" t="s">
        <v>509</v>
      </c>
      <c r="E629" s="162"/>
      <c r="F629" s="115">
        <f>F630</f>
        <v>0</v>
      </c>
      <c r="G629" s="112"/>
      <c r="H629" s="115">
        <f t="shared" si="80"/>
        <v>0</v>
      </c>
      <c r="I629" s="115">
        <f t="shared" si="80"/>
        <v>0</v>
      </c>
      <c r="J629" s="115">
        <f t="shared" si="80"/>
        <v>0</v>
      </c>
    </row>
    <row r="630" spans="1:10" s="69" customFormat="1" ht="31.5" hidden="1" customHeight="1" x14ac:dyDescent="0.2">
      <c r="A630" s="25" t="s">
        <v>510</v>
      </c>
      <c r="B630" s="162" t="s">
        <v>8</v>
      </c>
      <c r="C630" s="162" t="s">
        <v>507</v>
      </c>
      <c r="D630" s="162" t="s">
        <v>509</v>
      </c>
      <c r="E630" s="162" t="s">
        <v>453</v>
      </c>
      <c r="F630" s="115"/>
      <c r="G630" s="158"/>
      <c r="H630" s="115"/>
      <c r="I630" s="115"/>
      <c r="J630" s="115"/>
    </row>
    <row r="631" spans="1:10" s="3" customFormat="1" ht="31.5" hidden="1" customHeight="1" x14ac:dyDescent="0.2">
      <c r="A631" s="25" t="s">
        <v>511</v>
      </c>
      <c r="B631" s="162" t="s">
        <v>8</v>
      </c>
      <c r="C631" s="162" t="s">
        <v>507</v>
      </c>
      <c r="D631" s="162" t="s">
        <v>512</v>
      </c>
      <c r="E631" s="162"/>
      <c r="F631" s="115"/>
      <c r="G631" s="205"/>
      <c r="H631" s="115"/>
      <c r="I631" s="115"/>
      <c r="J631" s="115"/>
    </row>
    <row r="632" spans="1:10" s="3" customFormat="1" ht="15.75" hidden="1" customHeight="1" x14ac:dyDescent="0.2">
      <c r="A632" s="25" t="s">
        <v>511</v>
      </c>
      <c r="B632" s="162" t="s">
        <v>8</v>
      </c>
      <c r="C632" s="162" t="s">
        <v>507</v>
      </c>
      <c r="D632" s="162" t="s">
        <v>513</v>
      </c>
      <c r="E632" s="162"/>
      <c r="F632" s="115"/>
      <c r="G632" s="205"/>
      <c r="H632" s="115"/>
      <c r="I632" s="115"/>
      <c r="J632" s="115"/>
    </row>
    <row r="633" spans="1:10" s="3" customFormat="1" ht="31.5" hidden="1" customHeight="1" x14ac:dyDescent="0.2">
      <c r="A633" s="25" t="s">
        <v>514</v>
      </c>
      <c r="B633" s="162" t="s">
        <v>8</v>
      </c>
      <c r="C633" s="162" t="s">
        <v>507</v>
      </c>
      <c r="D633" s="162" t="s">
        <v>515</v>
      </c>
      <c r="E633" s="162"/>
      <c r="F633" s="115"/>
      <c r="G633" s="205"/>
      <c r="H633" s="115"/>
      <c r="I633" s="115"/>
      <c r="J633" s="115"/>
    </row>
    <row r="634" spans="1:10" s="3" customFormat="1" ht="31.5" hidden="1" customHeight="1" x14ac:dyDescent="0.2">
      <c r="A634" s="25" t="s">
        <v>510</v>
      </c>
      <c r="B634" s="162" t="s">
        <v>8</v>
      </c>
      <c r="C634" s="162" t="s">
        <v>507</v>
      </c>
      <c r="D634" s="162" t="s">
        <v>515</v>
      </c>
      <c r="E634" s="162" t="s">
        <v>453</v>
      </c>
      <c r="F634" s="115"/>
      <c r="G634" s="205"/>
      <c r="H634" s="115"/>
      <c r="I634" s="115"/>
      <c r="J634" s="115"/>
    </row>
    <row r="635" spans="1:10" s="3" customFormat="1" ht="47.25" x14ac:dyDescent="0.2">
      <c r="A635" s="20" t="s">
        <v>516</v>
      </c>
      <c r="B635" s="173" t="s">
        <v>8</v>
      </c>
      <c r="C635" s="173" t="s">
        <v>507</v>
      </c>
      <c r="D635" s="174" t="s">
        <v>517</v>
      </c>
      <c r="E635" s="173"/>
      <c r="F635" s="111">
        <f>F636</f>
        <v>1835.1</v>
      </c>
      <c r="G635" s="205"/>
      <c r="H635" s="111">
        <f t="shared" ref="H635:I639" si="81">H636</f>
        <v>1395.7</v>
      </c>
      <c r="I635" s="111">
        <f t="shared" si="81"/>
        <v>1395.7</v>
      </c>
      <c r="J635" s="111">
        <f>J636</f>
        <v>1835.1</v>
      </c>
    </row>
    <row r="636" spans="1:10" s="3" customFormat="1" ht="31.5" customHeight="1" x14ac:dyDescent="0.2">
      <c r="A636" s="25" t="s">
        <v>518</v>
      </c>
      <c r="B636" s="162" t="s">
        <v>8</v>
      </c>
      <c r="C636" s="162" t="s">
        <v>507</v>
      </c>
      <c r="D636" s="198" t="s">
        <v>519</v>
      </c>
      <c r="E636" s="162"/>
      <c r="F636" s="115">
        <f>F637</f>
        <v>1835.1</v>
      </c>
      <c r="G636" s="205"/>
      <c r="H636" s="115">
        <f t="shared" si="81"/>
        <v>1395.7</v>
      </c>
      <c r="I636" s="115">
        <f t="shared" si="81"/>
        <v>1395.7</v>
      </c>
      <c r="J636" s="115">
        <f>J637</f>
        <v>1835.1</v>
      </c>
    </row>
    <row r="637" spans="1:10" s="3" customFormat="1" ht="31.5" customHeight="1" x14ac:dyDescent="0.2">
      <c r="A637" s="25" t="s">
        <v>520</v>
      </c>
      <c r="B637" s="162" t="s">
        <v>8</v>
      </c>
      <c r="C637" s="162" t="s">
        <v>507</v>
      </c>
      <c r="D637" s="198" t="s">
        <v>521</v>
      </c>
      <c r="E637" s="162"/>
      <c r="F637" s="115">
        <f>F638</f>
        <v>1835.1</v>
      </c>
      <c r="G637" s="205"/>
      <c r="H637" s="115">
        <f t="shared" si="81"/>
        <v>1395.7</v>
      </c>
      <c r="I637" s="115">
        <f t="shared" si="81"/>
        <v>1395.7</v>
      </c>
      <c r="J637" s="115">
        <f>J638</f>
        <v>1835.1</v>
      </c>
    </row>
    <row r="638" spans="1:10" s="3" customFormat="1" ht="31.5" customHeight="1" x14ac:dyDescent="0.2">
      <c r="A638" s="25" t="s">
        <v>514</v>
      </c>
      <c r="B638" s="162" t="s">
        <v>8</v>
      </c>
      <c r="C638" s="162" t="s">
        <v>507</v>
      </c>
      <c r="D638" s="198" t="s">
        <v>522</v>
      </c>
      <c r="E638" s="162"/>
      <c r="F638" s="115">
        <f>F639</f>
        <v>1835.1</v>
      </c>
      <c r="G638" s="205"/>
      <c r="H638" s="115">
        <f t="shared" si="81"/>
        <v>1395.7</v>
      </c>
      <c r="I638" s="115">
        <f t="shared" si="81"/>
        <v>1395.7</v>
      </c>
      <c r="J638" s="115">
        <f>J639</f>
        <v>1835.1</v>
      </c>
    </row>
    <row r="639" spans="1:10" s="23" customFormat="1" ht="31.5" x14ac:dyDescent="0.2">
      <c r="A639" s="65" t="s">
        <v>145</v>
      </c>
      <c r="B639" s="162" t="s">
        <v>8</v>
      </c>
      <c r="C639" s="162" t="s">
        <v>507</v>
      </c>
      <c r="D639" s="198" t="s">
        <v>522</v>
      </c>
      <c r="E639" s="162" t="s">
        <v>146</v>
      </c>
      <c r="F639" s="115">
        <f>F640</f>
        <v>1835.1</v>
      </c>
      <c r="G639" s="117"/>
      <c r="H639" s="115">
        <f t="shared" si="81"/>
        <v>1395.7</v>
      </c>
      <c r="I639" s="115">
        <f t="shared" si="81"/>
        <v>1395.7</v>
      </c>
      <c r="J639" s="115">
        <f>J640</f>
        <v>1835.1</v>
      </c>
    </row>
    <row r="640" spans="1:10" s="3" customFormat="1" x14ac:dyDescent="0.2">
      <c r="A640" s="65" t="s">
        <v>176</v>
      </c>
      <c r="B640" s="162" t="s">
        <v>8</v>
      </c>
      <c r="C640" s="162" t="s">
        <v>507</v>
      </c>
      <c r="D640" s="198" t="s">
        <v>522</v>
      </c>
      <c r="E640" s="162" t="s">
        <v>177</v>
      </c>
      <c r="F640" s="115">
        <v>1835.1</v>
      </c>
      <c r="G640" s="205"/>
      <c r="H640" s="115">
        <v>1395.7</v>
      </c>
      <c r="I640" s="115">
        <v>1395.7</v>
      </c>
      <c r="J640" s="115">
        <v>1835.1</v>
      </c>
    </row>
    <row r="641" spans="1:10" s="3" customFormat="1" ht="31.5" hidden="1" x14ac:dyDescent="0.2">
      <c r="A641" s="28" t="s">
        <v>523</v>
      </c>
      <c r="B641" s="199" t="s">
        <v>8</v>
      </c>
      <c r="C641" s="199" t="s">
        <v>507</v>
      </c>
      <c r="D641" s="199" t="s">
        <v>524</v>
      </c>
      <c r="E641" s="200"/>
      <c r="F641" s="212">
        <f>F642</f>
        <v>0</v>
      </c>
      <c r="G641" s="205"/>
      <c r="H641" s="212">
        <f>H642</f>
        <v>0</v>
      </c>
      <c r="I641" s="212">
        <f>I642</f>
        <v>0</v>
      </c>
      <c r="J641" s="212">
        <f>J642</f>
        <v>0</v>
      </c>
    </row>
    <row r="642" spans="1:10" s="3" customFormat="1" ht="31.5" hidden="1" x14ac:dyDescent="0.2">
      <c r="A642" s="33" t="s">
        <v>393</v>
      </c>
      <c r="B642" s="162" t="s">
        <v>8</v>
      </c>
      <c r="C642" s="162" t="s">
        <v>507</v>
      </c>
      <c r="D642" s="162" t="s">
        <v>524</v>
      </c>
      <c r="E642" s="198">
        <v>244</v>
      </c>
      <c r="F642" s="115"/>
      <c r="G642" s="205"/>
      <c r="H642" s="115"/>
      <c r="I642" s="115"/>
      <c r="J642" s="115"/>
    </row>
    <row r="643" spans="1:10" s="3" customFormat="1" x14ac:dyDescent="0.2">
      <c r="A643" s="28" t="s">
        <v>525</v>
      </c>
      <c r="B643" s="199" t="s">
        <v>8</v>
      </c>
      <c r="C643" s="199" t="s">
        <v>526</v>
      </c>
      <c r="D643" s="199"/>
      <c r="E643" s="200"/>
      <c r="F643" s="212">
        <f>F651+F657+F667+F671</f>
        <v>4157.7999999999993</v>
      </c>
      <c r="G643" s="205"/>
      <c r="H643" s="212">
        <f>H657+H667+H671</f>
        <v>3464</v>
      </c>
      <c r="I643" s="212">
        <f>I657+I667+I671</f>
        <v>3464</v>
      </c>
      <c r="J643" s="212">
        <f>J651+J657+J667+J671</f>
        <v>4441.5</v>
      </c>
    </row>
    <row r="644" spans="1:10" s="3" customFormat="1" hidden="1" x14ac:dyDescent="0.2">
      <c r="A644" s="12" t="s">
        <v>30</v>
      </c>
      <c r="B644" s="13" t="s">
        <v>8</v>
      </c>
      <c r="C644" s="13" t="s">
        <v>526</v>
      </c>
      <c r="D644" s="13" t="s">
        <v>31</v>
      </c>
      <c r="E644" s="13" t="s">
        <v>4</v>
      </c>
      <c r="F644" s="219">
        <f>F645+F648</f>
        <v>0</v>
      </c>
      <c r="G644" s="205"/>
      <c r="H644" s="219">
        <f>H645+H648</f>
        <v>0</v>
      </c>
      <c r="I644" s="219">
        <f>I645+I648</f>
        <v>0</v>
      </c>
      <c r="J644" s="219">
        <f>J645+J648</f>
        <v>0</v>
      </c>
    </row>
    <row r="645" spans="1:10" s="23" customFormat="1" ht="31.5" hidden="1" customHeight="1" x14ac:dyDescent="0.2">
      <c r="A645" s="31" t="s">
        <v>434</v>
      </c>
      <c r="B645" s="162" t="s">
        <v>8</v>
      </c>
      <c r="C645" s="162" t="s">
        <v>526</v>
      </c>
      <c r="D645" s="162" t="s">
        <v>435</v>
      </c>
      <c r="E645" s="198"/>
      <c r="F645" s="115">
        <f>F646+F647</f>
        <v>0</v>
      </c>
      <c r="G645" s="117"/>
      <c r="H645" s="115">
        <f>H646+H647</f>
        <v>0</v>
      </c>
      <c r="I645" s="115">
        <f>I646+I647</f>
        <v>0</v>
      </c>
      <c r="J645" s="115">
        <f>J646+J647</f>
        <v>0</v>
      </c>
    </row>
    <row r="646" spans="1:10" s="3" customFormat="1" ht="31.5" hidden="1" customHeight="1" x14ac:dyDescent="0.2">
      <c r="A646" s="25" t="s">
        <v>527</v>
      </c>
      <c r="B646" s="162" t="s">
        <v>8</v>
      </c>
      <c r="C646" s="162" t="s">
        <v>526</v>
      </c>
      <c r="D646" s="162" t="s">
        <v>435</v>
      </c>
      <c r="E646" s="198">
        <v>500</v>
      </c>
      <c r="F646" s="115">
        <v>0</v>
      </c>
      <c r="G646" s="205"/>
      <c r="H646" s="115">
        <v>0</v>
      </c>
      <c r="I646" s="115">
        <v>0</v>
      </c>
      <c r="J646" s="115">
        <v>0</v>
      </c>
    </row>
    <row r="647" spans="1:10" s="39" customFormat="1" ht="15.75" hidden="1" customHeight="1" x14ac:dyDescent="0.2">
      <c r="A647" s="25" t="s">
        <v>358</v>
      </c>
      <c r="B647" s="162" t="s">
        <v>8</v>
      </c>
      <c r="C647" s="162" t="s">
        <v>526</v>
      </c>
      <c r="D647" s="162" t="s">
        <v>435</v>
      </c>
      <c r="E647" s="162" t="s">
        <v>528</v>
      </c>
      <c r="F647" s="115">
        <v>0</v>
      </c>
      <c r="G647" s="112"/>
      <c r="H647" s="115">
        <v>0</v>
      </c>
      <c r="I647" s="115">
        <v>0</v>
      </c>
      <c r="J647" s="115">
        <v>0</v>
      </c>
    </row>
    <row r="648" spans="1:10" s="39" customFormat="1" hidden="1" x14ac:dyDescent="0.2">
      <c r="A648" s="31" t="s">
        <v>32</v>
      </c>
      <c r="B648" s="26" t="s">
        <v>8</v>
      </c>
      <c r="C648" s="26" t="s">
        <v>526</v>
      </c>
      <c r="D648" s="26" t="s">
        <v>33</v>
      </c>
      <c r="E648" s="26" t="s">
        <v>4</v>
      </c>
      <c r="F648" s="214">
        <f>F649</f>
        <v>0</v>
      </c>
      <c r="G648" s="112"/>
      <c r="H648" s="214">
        <f t="shared" ref="H648:J649" si="82">H649</f>
        <v>0</v>
      </c>
      <c r="I648" s="214">
        <f t="shared" si="82"/>
        <v>0</v>
      </c>
      <c r="J648" s="214">
        <f t="shared" si="82"/>
        <v>0</v>
      </c>
    </row>
    <row r="649" spans="1:10" s="3" customFormat="1" ht="21.75" hidden="1" customHeight="1" x14ac:dyDescent="0.2">
      <c r="A649" s="65" t="s">
        <v>145</v>
      </c>
      <c r="B649" s="26" t="s">
        <v>8</v>
      </c>
      <c r="C649" s="26" t="s">
        <v>526</v>
      </c>
      <c r="D649" s="26" t="s">
        <v>34</v>
      </c>
      <c r="E649" s="26" t="s">
        <v>146</v>
      </c>
      <c r="F649" s="214">
        <f>F650</f>
        <v>0</v>
      </c>
      <c r="G649" s="205"/>
      <c r="H649" s="214">
        <f t="shared" si="82"/>
        <v>0</v>
      </c>
      <c r="I649" s="214">
        <f t="shared" si="82"/>
        <v>0</v>
      </c>
      <c r="J649" s="214">
        <f t="shared" si="82"/>
        <v>0</v>
      </c>
    </row>
    <row r="650" spans="1:10" s="3" customFormat="1" hidden="1" x14ac:dyDescent="0.2">
      <c r="A650" s="65" t="s">
        <v>176</v>
      </c>
      <c r="B650" s="26" t="s">
        <v>8</v>
      </c>
      <c r="C650" s="26" t="s">
        <v>526</v>
      </c>
      <c r="D650" s="26" t="s">
        <v>34</v>
      </c>
      <c r="E650" s="26" t="s">
        <v>177</v>
      </c>
      <c r="F650" s="214"/>
      <c r="G650" s="205"/>
      <c r="H650" s="214"/>
      <c r="I650" s="214"/>
      <c r="J650" s="214"/>
    </row>
    <row r="651" spans="1:10" s="244" customFormat="1" ht="47.25" x14ac:dyDescent="0.2">
      <c r="A651" s="108" t="s">
        <v>516</v>
      </c>
      <c r="B651" s="204" t="s">
        <v>8</v>
      </c>
      <c r="C651" s="204" t="s">
        <v>526</v>
      </c>
      <c r="D651" s="221" t="s">
        <v>517</v>
      </c>
      <c r="E651" s="114"/>
      <c r="F651" s="228">
        <f>F652</f>
        <v>600</v>
      </c>
      <c r="G651" s="117"/>
      <c r="H651" s="228"/>
      <c r="I651" s="228"/>
      <c r="J651" s="228">
        <f>J652</f>
        <v>600</v>
      </c>
    </row>
    <row r="652" spans="1:10" s="3" customFormat="1" ht="31.5" x14ac:dyDescent="0.2">
      <c r="A652" s="25" t="s">
        <v>518</v>
      </c>
      <c r="B652" s="162" t="s">
        <v>8</v>
      </c>
      <c r="C652" s="162" t="s">
        <v>526</v>
      </c>
      <c r="D652" s="198" t="s">
        <v>519</v>
      </c>
      <c r="E652" s="26"/>
      <c r="F652" s="64">
        <f>F653</f>
        <v>600</v>
      </c>
      <c r="G652" s="7"/>
      <c r="H652" s="64"/>
      <c r="I652" s="64"/>
      <c r="J652" s="64">
        <f>J653</f>
        <v>600</v>
      </c>
    </row>
    <row r="653" spans="1:10" s="3" customFormat="1" ht="47.25" x14ac:dyDescent="0.2">
      <c r="A653" s="25" t="s">
        <v>520</v>
      </c>
      <c r="B653" s="162" t="s">
        <v>8</v>
      </c>
      <c r="C653" s="162" t="s">
        <v>526</v>
      </c>
      <c r="D653" s="198" t="s">
        <v>521</v>
      </c>
      <c r="E653" s="26"/>
      <c r="F653" s="64">
        <f>F654</f>
        <v>600</v>
      </c>
      <c r="G653" s="7"/>
      <c r="H653" s="64"/>
      <c r="I653" s="64"/>
      <c r="J653" s="64">
        <f>J654</f>
        <v>600</v>
      </c>
    </row>
    <row r="654" spans="1:10" s="3" customFormat="1" ht="97.15" customHeight="1" x14ac:dyDescent="0.2">
      <c r="A654" s="141" t="s">
        <v>529</v>
      </c>
      <c r="B654" s="162" t="s">
        <v>8</v>
      </c>
      <c r="C654" s="162" t="s">
        <v>526</v>
      </c>
      <c r="D654" s="198" t="s">
        <v>530</v>
      </c>
      <c r="E654" s="162"/>
      <c r="F654" s="24">
        <f>F655</f>
        <v>600</v>
      </c>
      <c r="G654" s="7"/>
      <c r="H654" s="24"/>
      <c r="I654" s="24"/>
      <c r="J654" s="24">
        <f>J655</f>
        <v>600</v>
      </c>
    </row>
    <row r="655" spans="1:10" s="3" customFormat="1" ht="31.5" x14ac:dyDescent="0.2">
      <c r="A655" s="38" t="s">
        <v>25</v>
      </c>
      <c r="B655" s="162" t="s">
        <v>8</v>
      </c>
      <c r="C655" s="162" t="s">
        <v>526</v>
      </c>
      <c r="D655" s="198" t="s">
        <v>530</v>
      </c>
      <c r="E655" s="26" t="s">
        <v>35</v>
      </c>
      <c r="F655" s="64">
        <f>F656</f>
        <v>600</v>
      </c>
      <c r="G655" s="7"/>
      <c r="H655" s="64"/>
      <c r="I655" s="64"/>
      <c r="J655" s="64">
        <f>J656</f>
        <v>600</v>
      </c>
    </row>
    <row r="656" spans="1:10" s="3" customFormat="1" ht="31.5" x14ac:dyDescent="0.2">
      <c r="A656" s="38" t="s">
        <v>26</v>
      </c>
      <c r="B656" s="162" t="s">
        <v>8</v>
      </c>
      <c r="C656" s="162" t="s">
        <v>526</v>
      </c>
      <c r="D656" s="198" t="s">
        <v>530</v>
      </c>
      <c r="E656" s="26" t="s">
        <v>36</v>
      </c>
      <c r="F656" s="64">
        <v>600</v>
      </c>
      <c r="G656" s="7"/>
      <c r="H656" s="64"/>
      <c r="I656" s="64"/>
      <c r="J656" s="64">
        <v>600</v>
      </c>
    </row>
    <row r="657" spans="1:10" s="3" customFormat="1" ht="31.5" x14ac:dyDescent="0.2">
      <c r="A657" s="20" t="s">
        <v>511</v>
      </c>
      <c r="B657" s="173" t="s">
        <v>8</v>
      </c>
      <c r="C657" s="173" t="s">
        <v>526</v>
      </c>
      <c r="D657" s="173" t="s">
        <v>531</v>
      </c>
      <c r="E657" s="173"/>
      <c r="F657" s="111">
        <f>F658</f>
        <v>3557.7999999999997</v>
      </c>
      <c r="G657" s="205"/>
      <c r="H657" s="111">
        <f>H658</f>
        <v>3464</v>
      </c>
      <c r="I657" s="111">
        <f>I658</f>
        <v>3464</v>
      </c>
      <c r="J657" s="111">
        <f>J658</f>
        <v>3841.5</v>
      </c>
    </row>
    <row r="658" spans="1:10" s="3" customFormat="1" ht="31.5" x14ac:dyDescent="0.2">
      <c r="A658" s="25" t="s">
        <v>511</v>
      </c>
      <c r="B658" s="162" t="s">
        <v>8</v>
      </c>
      <c r="C658" s="162" t="s">
        <v>526</v>
      </c>
      <c r="D658" s="198" t="s">
        <v>532</v>
      </c>
      <c r="E658" s="162"/>
      <c r="F658" s="115">
        <f>F661+F664</f>
        <v>3557.7999999999997</v>
      </c>
      <c r="G658" s="205"/>
      <c r="H658" s="115">
        <f>H661+H664</f>
        <v>3464</v>
      </c>
      <c r="I658" s="115">
        <f>I661+I664</f>
        <v>3464</v>
      </c>
      <c r="J658" s="115">
        <f>J661+J664</f>
        <v>3841.5</v>
      </c>
    </row>
    <row r="659" spans="1:10" s="3" customFormat="1" ht="31.5" hidden="1" x14ac:dyDescent="0.2">
      <c r="A659" s="66" t="s">
        <v>25</v>
      </c>
      <c r="B659" s="162" t="s">
        <v>8</v>
      </c>
      <c r="C659" s="162" t="s">
        <v>526</v>
      </c>
      <c r="D659" s="198" t="s">
        <v>513</v>
      </c>
      <c r="E659" s="162" t="s">
        <v>35</v>
      </c>
      <c r="F659" s="115">
        <f>F660</f>
        <v>0</v>
      </c>
      <c r="G659" s="205"/>
      <c r="H659" s="115">
        <f>H660</f>
        <v>0</v>
      </c>
      <c r="I659" s="115">
        <f>I660</f>
        <v>0</v>
      </c>
      <c r="J659" s="115">
        <f>J660</f>
        <v>0</v>
      </c>
    </row>
    <row r="660" spans="1:10" s="23" customFormat="1" ht="31.5" hidden="1" x14ac:dyDescent="0.2">
      <c r="A660" s="66" t="s">
        <v>26</v>
      </c>
      <c r="B660" s="162" t="s">
        <v>8</v>
      </c>
      <c r="C660" s="162" t="s">
        <v>526</v>
      </c>
      <c r="D660" s="198" t="s">
        <v>513</v>
      </c>
      <c r="E660" s="162" t="s">
        <v>36</v>
      </c>
      <c r="F660" s="115"/>
      <c r="G660" s="117"/>
      <c r="H660" s="115"/>
      <c r="I660" s="115"/>
      <c r="J660" s="115"/>
    </row>
    <row r="661" spans="1:10" s="3" customFormat="1" ht="31.5" x14ac:dyDescent="0.2">
      <c r="A661" s="65" t="s">
        <v>145</v>
      </c>
      <c r="B661" s="162" t="s">
        <v>8</v>
      </c>
      <c r="C661" s="162" t="s">
        <v>526</v>
      </c>
      <c r="D661" s="198" t="s">
        <v>532</v>
      </c>
      <c r="E661" s="162" t="s">
        <v>146</v>
      </c>
      <c r="F661" s="115">
        <f>F662</f>
        <v>3557.7999999999997</v>
      </c>
      <c r="G661" s="205"/>
      <c r="H661" s="115">
        <f>H662</f>
        <v>3390.5</v>
      </c>
      <c r="I661" s="115">
        <f>I662</f>
        <v>3390.5</v>
      </c>
      <c r="J661" s="115">
        <f>J662</f>
        <v>3841.5</v>
      </c>
    </row>
    <row r="662" spans="1:10" s="3" customFormat="1" x14ac:dyDescent="0.2">
      <c r="A662" s="65" t="s">
        <v>176</v>
      </c>
      <c r="B662" s="162" t="s">
        <v>8</v>
      </c>
      <c r="C662" s="162" t="s">
        <v>526</v>
      </c>
      <c r="D662" s="198" t="s">
        <v>532</v>
      </c>
      <c r="E662" s="162" t="s">
        <v>177</v>
      </c>
      <c r="F662" s="115">
        <f>4004.7-446.9</f>
        <v>3557.7999999999997</v>
      </c>
      <c r="G662" s="205"/>
      <c r="H662" s="115">
        <v>3390.5</v>
      </c>
      <c r="I662" s="115">
        <v>3390.5</v>
      </c>
      <c r="J662" s="115">
        <f>4004.7-163.2</f>
        <v>3841.5</v>
      </c>
    </row>
    <row r="663" spans="1:10" s="3" customFormat="1" hidden="1" x14ac:dyDescent="0.2">
      <c r="A663" s="65" t="s">
        <v>429</v>
      </c>
      <c r="B663" s="162" t="s">
        <v>8</v>
      </c>
      <c r="C663" s="162" t="s">
        <v>526</v>
      </c>
      <c r="D663" s="198" t="s">
        <v>532</v>
      </c>
      <c r="E663" s="162"/>
      <c r="F663" s="24"/>
      <c r="G663" s="7"/>
      <c r="H663" s="24"/>
      <c r="I663" s="24"/>
      <c r="J663" s="24"/>
    </row>
    <row r="664" spans="1:10" s="3" customFormat="1" ht="47.25" hidden="1" x14ac:dyDescent="0.2">
      <c r="A664" s="65" t="s">
        <v>533</v>
      </c>
      <c r="B664" s="162" t="s">
        <v>8</v>
      </c>
      <c r="C664" s="162" t="s">
        <v>526</v>
      </c>
      <c r="D664" s="198" t="s">
        <v>534</v>
      </c>
      <c r="E664" s="162"/>
      <c r="F664" s="24">
        <f>F665</f>
        <v>0</v>
      </c>
      <c r="G664" s="7"/>
      <c r="H664" s="24">
        <f t="shared" ref="H664:J665" si="83">H665</f>
        <v>73.5</v>
      </c>
      <c r="I664" s="24">
        <f t="shared" si="83"/>
        <v>73.5</v>
      </c>
      <c r="J664" s="24">
        <f t="shared" si="83"/>
        <v>0</v>
      </c>
    </row>
    <row r="665" spans="1:10" s="3" customFormat="1" ht="31.5" hidden="1" x14ac:dyDescent="0.2">
      <c r="A665" s="65" t="s">
        <v>145</v>
      </c>
      <c r="B665" s="162" t="s">
        <v>8</v>
      </c>
      <c r="C665" s="162" t="s">
        <v>526</v>
      </c>
      <c r="D665" s="198" t="s">
        <v>534</v>
      </c>
      <c r="E665" s="162" t="s">
        <v>146</v>
      </c>
      <c r="F665" s="24">
        <f>F666</f>
        <v>0</v>
      </c>
      <c r="G665" s="7"/>
      <c r="H665" s="24">
        <f t="shared" si="83"/>
        <v>73.5</v>
      </c>
      <c r="I665" s="24">
        <f t="shared" si="83"/>
        <v>73.5</v>
      </c>
      <c r="J665" s="24">
        <f t="shared" si="83"/>
        <v>0</v>
      </c>
    </row>
    <row r="666" spans="1:10" s="3" customFormat="1" ht="15.75" hidden="1" customHeight="1" x14ac:dyDescent="0.2">
      <c r="A666" s="65" t="s">
        <v>176</v>
      </c>
      <c r="B666" s="162" t="s">
        <v>8</v>
      </c>
      <c r="C666" s="162" t="s">
        <v>526</v>
      </c>
      <c r="D666" s="198" t="s">
        <v>534</v>
      </c>
      <c r="E666" s="162" t="s">
        <v>177</v>
      </c>
      <c r="F666" s="24">
        <v>0</v>
      </c>
      <c r="G666" s="7"/>
      <c r="H666" s="24">
        <v>73.5</v>
      </c>
      <c r="I666" s="24">
        <v>73.5</v>
      </c>
      <c r="J666" s="24">
        <v>0</v>
      </c>
    </row>
    <row r="667" spans="1:10" s="39" customFormat="1" hidden="1" x14ac:dyDescent="0.2">
      <c r="A667" s="12" t="s">
        <v>182</v>
      </c>
      <c r="B667" s="13" t="s">
        <v>8</v>
      </c>
      <c r="C667" s="13" t="s">
        <v>526</v>
      </c>
      <c r="D667" s="13" t="s">
        <v>183</v>
      </c>
      <c r="E667" s="21"/>
      <c r="F667" s="14">
        <f>F668</f>
        <v>0</v>
      </c>
      <c r="H667" s="14">
        <f t="shared" ref="H667:I669" si="84">H668</f>
        <v>0</v>
      </c>
      <c r="I667" s="14">
        <f t="shared" si="84"/>
        <v>0</v>
      </c>
      <c r="J667" s="14">
        <f>J668</f>
        <v>0</v>
      </c>
    </row>
    <row r="668" spans="1:10" s="39" customFormat="1" ht="63" hidden="1" x14ac:dyDescent="0.2">
      <c r="A668" s="62" t="s">
        <v>537</v>
      </c>
      <c r="B668" s="35" t="s">
        <v>8</v>
      </c>
      <c r="C668" s="35" t="s">
        <v>526</v>
      </c>
      <c r="D668" s="58" t="s">
        <v>384</v>
      </c>
      <c r="E668" s="58"/>
      <c r="F668" s="59">
        <f>F669</f>
        <v>0</v>
      </c>
      <c r="H668" s="59">
        <f t="shared" si="84"/>
        <v>0</v>
      </c>
      <c r="I668" s="59">
        <f t="shared" si="84"/>
        <v>0</v>
      </c>
      <c r="J668" s="59">
        <f>J669</f>
        <v>0</v>
      </c>
    </row>
    <row r="669" spans="1:10" s="39" customFormat="1" hidden="1" x14ac:dyDescent="0.2">
      <c r="A669" s="65" t="s">
        <v>50</v>
      </c>
      <c r="B669" s="26" t="s">
        <v>8</v>
      </c>
      <c r="C669" s="162" t="s">
        <v>526</v>
      </c>
      <c r="D669" s="198" t="s">
        <v>384</v>
      </c>
      <c r="E669" s="198">
        <v>800</v>
      </c>
      <c r="F669" s="24">
        <f>F670</f>
        <v>0</v>
      </c>
      <c r="H669" s="24">
        <f t="shared" si="84"/>
        <v>0</v>
      </c>
      <c r="I669" s="24">
        <f t="shared" si="84"/>
        <v>0</v>
      </c>
      <c r="J669" s="24">
        <f>J670</f>
        <v>0</v>
      </c>
    </row>
    <row r="670" spans="1:10" s="23" customFormat="1" hidden="1" x14ac:dyDescent="0.2">
      <c r="A670" s="65" t="s">
        <v>53</v>
      </c>
      <c r="B670" s="26" t="s">
        <v>8</v>
      </c>
      <c r="C670" s="162" t="s">
        <v>526</v>
      </c>
      <c r="D670" s="198" t="s">
        <v>384</v>
      </c>
      <c r="E670" s="198">
        <v>870</v>
      </c>
      <c r="F670" s="24">
        <f>739.7-739.7</f>
        <v>0</v>
      </c>
      <c r="H670" s="24">
        <f>739.7-739.7</f>
        <v>0</v>
      </c>
      <c r="I670" s="24">
        <f>739.7-739.7</f>
        <v>0</v>
      </c>
      <c r="J670" s="24">
        <f>739.7-739.7</f>
        <v>0</v>
      </c>
    </row>
    <row r="671" spans="1:10" s="23" customFormat="1" hidden="1" x14ac:dyDescent="0.2">
      <c r="A671" s="56" t="s">
        <v>124</v>
      </c>
      <c r="B671" s="173" t="s">
        <v>8</v>
      </c>
      <c r="C671" s="173" t="s">
        <v>526</v>
      </c>
      <c r="D671" s="173" t="s">
        <v>125</v>
      </c>
      <c r="E671" s="174"/>
      <c r="F671" s="88">
        <f>F672</f>
        <v>0</v>
      </c>
      <c r="H671" s="88">
        <f t="shared" ref="H671:I674" si="85">H672</f>
        <v>0</v>
      </c>
      <c r="I671" s="88">
        <f t="shared" si="85"/>
        <v>0</v>
      </c>
      <c r="J671" s="88">
        <f>J672</f>
        <v>0</v>
      </c>
    </row>
    <row r="672" spans="1:10" s="23" customFormat="1" ht="31.5" hidden="1" x14ac:dyDescent="0.2">
      <c r="A672" s="38" t="s">
        <v>470</v>
      </c>
      <c r="B672" s="162" t="s">
        <v>8</v>
      </c>
      <c r="C672" s="26" t="s">
        <v>526</v>
      </c>
      <c r="D672" s="162" t="s">
        <v>471</v>
      </c>
      <c r="E672" s="198"/>
      <c r="F672" s="67">
        <f>F673</f>
        <v>0</v>
      </c>
      <c r="H672" s="67">
        <f t="shared" si="85"/>
        <v>0</v>
      </c>
      <c r="I672" s="67">
        <f t="shared" si="85"/>
        <v>0</v>
      </c>
      <c r="J672" s="67">
        <f>J673</f>
        <v>0</v>
      </c>
    </row>
    <row r="673" spans="1:10" s="23" customFormat="1" ht="31.5" hidden="1" x14ac:dyDescent="0.2">
      <c r="A673" s="38" t="s">
        <v>472</v>
      </c>
      <c r="B673" s="162" t="s">
        <v>8</v>
      </c>
      <c r="C673" s="26" t="s">
        <v>526</v>
      </c>
      <c r="D673" s="162" t="s">
        <v>471</v>
      </c>
      <c r="E673" s="198"/>
      <c r="F673" s="67">
        <f>F674</f>
        <v>0</v>
      </c>
      <c r="H673" s="67">
        <f t="shared" si="85"/>
        <v>0</v>
      </c>
      <c r="I673" s="67">
        <f t="shared" si="85"/>
        <v>0</v>
      </c>
      <c r="J673" s="67">
        <f>J674</f>
        <v>0</v>
      </c>
    </row>
    <row r="674" spans="1:10" s="23" customFormat="1" ht="31.5" hidden="1" x14ac:dyDescent="0.2">
      <c r="A674" s="65" t="s">
        <v>145</v>
      </c>
      <c r="B674" s="162" t="s">
        <v>8</v>
      </c>
      <c r="C674" s="26" t="s">
        <v>526</v>
      </c>
      <c r="D674" s="162" t="s">
        <v>471</v>
      </c>
      <c r="E674" s="198">
        <v>600</v>
      </c>
      <c r="F674" s="67">
        <f>F675</f>
        <v>0</v>
      </c>
      <c r="H674" s="67">
        <f t="shared" si="85"/>
        <v>0</v>
      </c>
      <c r="I674" s="67">
        <f t="shared" si="85"/>
        <v>0</v>
      </c>
      <c r="J674" s="67">
        <f>J675</f>
        <v>0</v>
      </c>
    </row>
    <row r="675" spans="1:10" s="23" customFormat="1" hidden="1" x14ac:dyDescent="0.2">
      <c r="A675" s="65" t="s">
        <v>176</v>
      </c>
      <c r="B675" s="162" t="s">
        <v>8</v>
      </c>
      <c r="C675" s="26" t="s">
        <v>526</v>
      </c>
      <c r="D675" s="162" t="s">
        <v>471</v>
      </c>
      <c r="E675" s="198">
        <v>620</v>
      </c>
      <c r="F675" s="67"/>
      <c r="H675" s="67"/>
      <c r="I675" s="67"/>
      <c r="J675" s="67"/>
    </row>
    <row r="676" spans="1:10" s="145" customFormat="1" ht="31.5" x14ac:dyDescent="0.2">
      <c r="A676" s="142" t="s">
        <v>548</v>
      </c>
      <c r="B676" s="16" t="s">
        <v>549</v>
      </c>
      <c r="C676" s="143"/>
      <c r="D676" s="143"/>
      <c r="E676" s="143"/>
      <c r="F676" s="144">
        <f>F677+F689+F708+F1063</f>
        <v>282156.79999999999</v>
      </c>
      <c r="G676" s="144">
        <f>G677+G689+G708+G1063</f>
        <v>35.5</v>
      </c>
      <c r="H676" s="144">
        <f>H677+H689+H708+H1063</f>
        <v>249270.69999999998</v>
      </c>
      <c r="I676" s="144">
        <f>I677+I689+I708+I1063</f>
        <v>249271.69999999998</v>
      </c>
      <c r="J676" s="144">
        <f>J677+J689+J708+J1063</f>
        <v>292804.39999999997</v>
      </c>
    </row>
    <row r="677" spans="1:10" s="23" customFormat="1" hidden="1" x14ac:dyDescent="0.2">
      <c r="A677" s="20" t="s">
        <v>128</v>
      </c>
      <c r="B677" s="13" t="s">
        <v>549</v>
      </c>
      <c r="C677" s="173" t="s">
        <v>129</v>
      </c>
      <c r="D677" s="21"/>
      <c r="E677" s="21"/>
      <c r="F677" s="88">
        <f>F678+F683</f>
        <v>0</v>
      </c>
      <c r="H677" s="88">
        <f>H678+H683</f>
        <v>0</v>
      </c>
      <c r="I677" s="88">
        <f>I678+I683</f>
        <v>0</v>
      </c>
      <c r="J677" s="88">
        <f>J678+J683</f>
        <v>0</v>
      </c>
    </row>
    <row r="678" spans="1:10" s="39" customFormat="1" hidden="1" x14ac:dyDescent="0.2">
      <c r="A678" s="28" t="s">
        <v>30</v>
      </c>
      <c r="B678" s="199" t="s">
        <v>549</v>
      </c>
      <c r="C678" s="199" t="s">
        <v>129</v>
      </c>
      <c r="D678" s="199" t="s">
        <v>149</v>
      </c>
      <c r="E678" s="36"/>
      <c r="F678" s="61">
        <f>F679</f>
        <v>0</v>
      </c>
      <c r="H678" s="61">
        <f t="shared" ref="H678:I681" si="86">H679</f>
        <v>0</v>
      </c>
      <c r="I678" s="61">
        <f t="shared" si="86"/>
        <v>0</v>
      </c>
      <c r="J678" s="61">
        <f>J679</f>
        <v>0</v>
      </c>
    </row>
    <row r="679" spans="1:10" s="23" customFormat="1" hidden="1" x14ac:dyDescent="0.2">
      <c r="A679" s="25" t="s">
        <v>32</v>
      </c>
      <c r="B679" s="162" t="s">
        <v>549</v>
      </c>
      <c r="C679" s="162" t="s">
        <v>129</v>
      </c>
      <c r="D679" s="26" t="s">
        <v>150</v>
      </c>
      <c r="E679" s="21"/>
      <c r="F679" s="67">
        <f>F680</f>
        <v>0</v>
      </c>
      <c r="H679" s="67">
        <f t="shared" si="86"/>
        <v>0</v>
      </c>
      <c r="I679" s="67">
        <f t="shared" si="86"/>
        <v>0</v>
      </c>
      <c r="J679" s="67">
        <f>J680</f>
        <v>0</v>
      </c>
    </row>
    <row r="680" spans="1:10" s="23" customFormat="1" ht="31.5" hidden="1" x14ac:dyDescent="0.2">
      <c r="A680" s="66" t="s">
        <v>151</v>
      </c>
      <c r="B680" s="162" t="s">
        <v>549</v>
      </c>
      <c r="C680" s="162" t="s">
        <v>129</v>
      </c>
      <c r="D680" s="26" t="s">
        <v>152</v>
      </c>
      <c r="E680" s="21"/>
      <c r="F680" s="67">
        <f>F681</f>
        <v>0</v>
      </c>
      <c r="H680" s="67">
        <f t="shared" si="86"/>
        <v>0</v>
      </c>
      <c r="I680" s="67">
        <f t="shared" si="86"/>
        <v>0</v>
      </c>
      <c r="J680" s="67">
        <f>J681</f>
        <v>0</v>
      </c>
    </row>
    <row r="681" spans="1:10" s="23" customFormat="1" ht="31.5" hidden="1" x14ac:dyDescent="0.2">
      <c r="A681" s="38" t="s">
        <v>25</v>
      </c>
      <c r="B681" s="162" t="s">
        <v>549</v>
      </c>
      <c r="C681" s="162" t="s">
        <v>129</v>
      </c>
      <c r="D681" s="26" t="s">
        <v>152</v>
      </c>
      <c r="E681" s="27">
        <v>200</v>
      </c>
      <c r="F681" s="67">
        <f>F682</f>
        <v>0</v>
      </c>
      <c r="H681" s="67">
        <f t="shared" si="86"/>
        <v>0</v>
      </c>
      <c r="I681" s="67">
        <f t="shared" si="86"/>
        <v>0</v>
      </c>
      <c r="J681" s="67">
        <f>J682</f>
        <v>0</v>
      </c>
    </row>
    <row r="682" spans="1:10" s="23" customFormat="1" ht="31.5" hidden="1" x14ac:dyDescent="0.2">
      <c r="A682" s="38" t="s">
        <v>26</v>
      </c>
      <c r="B682" s="162" t="s">
        <v>549</v>
      </c>
      <c r="C682" s="162" t="s">
        <v>129</v>
      </c>
      <c r="D682" s="26" t="s">
        <v>152</v>
      </c>
      <c r="E682" s="27">
        <v>240</v>
      </c>
      <c r="F682" s="67"/>
      <c r="H682" s="67"/>
      <c r="I682" s="67"/>
      <c r="J682" s="67"/>
    </row>
    <row r="683" spans="1:10" s="71" customFormat="1" ht="31.5" hidden="1" x14ac:dyDescent="0.2">
      <c r="A683" s="90" t="s">
        <v>155</v>
      </c>
      <c r="B683" s="245" t="s">
        <v>549</v>
      </c>
      <c r="C683" s="245" t="s">
        <v>129</v>
      </c>
      <c r="D683" s="91" t="s">
        <v>156</v>
      </c>
      <c r="E683" s="119"/>
      <c r="F683" s="120">
        <f>F684</f>
        <v>0</v>
      </c>
      <c r="H683" s="120">
        <f t="shared" ref="H683:I687" si="87">H684</f>
        <v>0</v>
      </c>
      <c r="I683" s="120">
        <f t="shared" si="87"/>
        <v>0</v>
      </c>
      <c r="J683" s="120">
        <f>J684</f>
        <v>0</v>
      </c>
    </row>
    <row r="684" spans="1:10" s="23" customFormat="1" hidden="1" x14ac:dyDescent="0.2">
      <c r="A684" s="25" t="s">
        <v>157</v>
      </c>
      <c r="B684" s="162" t="s">
        <v>549</v>
      </c>
      <c r="C684" s="162" t="s">
        <v>129</v>
      </c>
      <c r="D684" s="162" t="s">
        <v>158</v>
      </c>
      <c r="E684" s="27"/>
      <c r="F684" s="67">
        <f>F685</f>
        <v>0</v>
      </c>
      <c r="H684" s="67">
        <f t="shared" si="87"/>
        <v>0</v>
      </c>
      <c r="I684" s="67">
        <f t="shared" si="87"/>
        <v>0</v>
      </c>
      <c r="J684" s="67">
        <f>J685</f>
        <v>0</v>
      </c>
    </row>
    <row r="685" spans="1:10" s="23" customFormat="1" hidden="1" x14ac:dyDescent="0.2">
      <c r="A685" s="25" t="s">
        <v>159</v>
      </c>
      <c r="B685" s="162" t="s">
        <v>549</v>
      </c>
      <c r="C685" s="162" t="s">
        <v>129</v>
      </c>
      <c r="D685" s="162" t="s">
        <v>160</v>
      </c>
      <c r="E685" s="27"/>
      <c r="F685" s="67">
        <f>F686</f>
        <v>0</v>
      </c>
      <c r="H685" s="67">
        <f t="shared" si="87"/>
        <v>0</v>
      </c>
      <c r="I685" s="67">
        <f t="shared" si="87"/>
        <v>0</v>
      </c>
      <c r="J685" s="67">
        <f>J686</f>
        <v>0</v>
      </c>
    </row>
    <row r="686" spans="1:10" s="23" customFormat="1" ht="63" hidden="1" x14ac:dyDescent="0.2">
      <c r="A686" s="25" t="s">
        <v>550</v>
      </c>
      <c r="B686" s="162" t="s">
        <v>549</v>
      </c>
      <c r="C686" s="162" t="s">
        <v>129</v>
      </c>
      <c r="D686" s="162" t="s">
        <v>551</v>
      </c>
      <c r="E686" s="27"/>
      <c r="F686" s="67">
        <f>F687</f>
        <v>0</v>
      </c>
      <c r="H686" s="67">
        <f t="shared" si="87"/>
        <v>0</v>
      </c>
      <c r="I686" s="67">
        <f t="shared" si="87"/>
        <v>0</v>
      </c>
      <c r="J686" s="67">
        <f>J687</f>
        <v>0</v>
      </c>
    </row>
    <row r="687" spans="1:10" s="23" customFormat="1" hidden="1" x14ac:dyDescent="0.2">
      <c r="A687" s="38" t="s">
        <v>50</v>
      </c>
      <c r="B687" s="162" t="s">
        <v>549</v>
      </c>
      <c r="C687" s="162" t="s">
        <v>129</v>
      </c>
      <c r="D687" s="162" t="s">
        <v>551</v>
      </c>
      <c r="E687" s="27">
        <v>800</v>
      </c>
      <c r="F687" s="67">
        <f>F688</f>
        <v>0</v>
      </c>
      <c r="H687" s="67">
        <f t="shared" si="87"/>
        <v>0</v>
      </c>
      <c r="I687" s="67">
        <f t="shared" si="87"/>
        <v>0</v>
      </c>
      <c r="J687" s="67">
        <f>J688</f>
        <v>0</v>
      </c>
    </row>
    <row r="688" spans="1:10" s="23" customFormat="1" ht="18.75" hidden="1" customHeight="1" x14ac:dyDescent="0.2">
      <c r="A688" s="38" t="s">
        <v>52</v>
      </c>
      <c r="B688" s="162" t="s">
        <v>549</v>
      </c>
      <c r="C688" s="162" t="s">
        <v>129</v>
      </c>
      <c r="D688" s="162" t="s">
        <v>551</v>
      </c>
      <c r="E688" s="27">
        <v>850</v>
      </c>
      <c r="F688" s="67"/>
      <c r="H688" s="67"/>
      <c r="I688" s="67"/>
      <c r="J688" s="67"/>
    </row>
    <row r="689" spans="1:10" s="23" customFormat="1" hidden="1" x14ac:dyDescent="0.2">
      <c r="A689" s="146" t="s">
        <v>219</v>
      </c>
      <c r="B689" s="13" t="s">
        <v>549</v>
      </c>
      <c r="C689" s="13" t="s">
        <v>220</v>
      </c>
      <c r="D689" s="21"/>
      <c r="E689" s="21"/>
      <c r="F689" s="88">
        <f>F690</f>
        <v>0</v>
      </c>
      <c r="H689" s="88">
        <f>H690</f>
        <v>0</v>
      </c>
      <c r="I689" s="88">
        <f>I690</f>
        <v>0</v>
      </c>
      <c r="J689" s="88">
        <f>J690</f>
        <v>0</v>
      </c>
    </row>
    <row r="690" spans="1:10" s="23" customFormat="1" hidden="1" x14ac:dyDescent="0.2">
      <c r="A690" s="146" t="s">
        <v>289</v>
      </c>
      <c r="B690" s="29" t="s">
        <v>549</v>
      </c>
      <c r="C690" s="29" t="s">
        <v>290</v>
      </c>
      <c r="D690" s="21"/>
      <c r="E690" s="21"/>
      <c r="F690" s="88">
        <f>F691+F699</f>
        <v>0</v>
      </c>
      <c r="H690" s="88">
        <f>H691+H699</f>
        <v>0</v>
      </c>
      <c r="I690" s="88">
        <f>I691+I699</f>
        <v>0</v>
      </c>
      <c r="J690" s="88">
        <f>J691+J699</f>
        <v>0</v>
      </c>
    </row>
    <row r="691" spans="1:10" s="23" customFormat="1" ht="31.5" hidden="1" x14ac:dyDescent="0.2">
      <c r="A691" s="86" t="s">
        <v>72</v>
      </c>
      <c r="B691" s="29" t="s">
        <v>549</v>
      </c>
      <c r="C691" s="29" t="s">
        <v>290</v>
      </c>
      <c r="D691" s="29" t="s">
        <v>73</v>
      </c>
      <c r="E691" s="29"/>
      <c r="F691" s="61">
        <f>F692</f>
        <v>0</v>
      </c>
      <c r="H691" s="61">
        <f t="shared" ref="H691:I693" si="88">H692</f>
        <v>0</v>
      </c>
      <c r="I691" s="61">
        <f t="shared" si="88"/>
        <v>0</v>
      </c>
      <c r="J691" s="61">
        <f>J692</f>
        <v>0</v>
      </c>
    </row>
    <row r="692" spans="1:10" s="23" customFormat="1" ht="31.5" hidden="1" x14ac:dyDescent="0.2">
      <c r="A692" s="38" t="s">
        <v>292</v>
      </c>
      <c r="B692" s="26" t="s">
        <v>549</v>
      </c>
      <c r="C692" s="26" t="s">
        <v>290</v>
      </c>
      <c r="D692" s="26" t="s">
        <v>305</v>
      </c>
      <c r="E692" s="26"/>
      <c r="F692" s="67">
        <f>F693</f>
        <v>0</v>
      </c>
      <c r="H692" s="67">
        <f t="shared" si="88"/>
        <v>0</v>
      </c>
      <c r="I692" s="67">
        <f t="shared" si="88"/>
        <v>0</v>
      </c>
      <c r="J692" s="67">
        <f>J693</f>
        <v>0</v>
      </c>
    </row>
    <row r="693" spans="1:10" s="23" customFormat="1" ht="47.25" hidden="1" x14ac:dyDescent="0.2">
      <c r="A693" s="38" t="s">
        <v>294</v>
      </c>
      <c r="B693" s="26" t="s">
        <v>549</v>
      </c>
      <c r="C693" s="26" t="s">
        <v>290</v>
      </c>
      <c r="D693" s="26" t="s">
        <v>307</v>
      </c>
      <c r="E693" s="26"/>
      <c r="F693" s="67">
        <f>F694</f>
        <v>0</v>
      </c>
      <c r="H693" s="67">
        <f t="shared" si="88"/>
        <v>0</v>
      </c>
      <c r="I693" s="67">
        <f t="shared" si="88"/>
        <v>0</v>
      </c>
      <c r="J693" s="67">
        <f>J694</f>
        <v>0</v>
      </c>
    </row>
    <row r="694" spans="1:10" s="23" customFormat="1" ht="31.5" hidden="1" x14ac:dyDescent="0.2">
      <c r="A694" s="38" t="s">
        <v>296</v>
      </c>
      <c r="B694" s="26" t="s">
        <v>549</v>
      </c>
      <c r="C694" s="26" t="s">
        <v>290</v>
      </c>
      <c r="D694" s="26" t="s">
        <v>308</v>
      </c>
      <c r="E694" s="26"/>
      <c r="F694" s="67">
        <f>F695+F697</f>
        <v>0</v>
      </c>
      <c r="H694" s="67">
        <f>H695+H697</f>
        <v>0</v>
      </c>
      <c r="I694" s="67">
        <f>I695+I697</f>
        <v>0</v>
      </c>
      <c r="J694" s="67">
        <f>J695+J697</f>
        <v>0</v>
      </c>
    </row>
    <row r="695" spans="1:10" s="23" customFormat="1" ht="31.5" hidden="1" x14ac:dyDescent="0.2">
      <c r="A695" s="38" t="s">
        <v>25</v>
      </c>
      <c r="B695" s="26" t="s">
        <v>549</v>
      </c>
      <c r="C695" s="26" t="s">
        <v>290</v>
      </c>
      <c r="D695" s="26" t="s">
        <v>308</v>
      </c>
      <c r="E695" s="26" t="s">
        <v>35</v>
      </c>
      <c r="F695" s="67">
        <f>F696</f>
        <v>0</v>
      </c>
      <c r="H695" s="67">
        <f>H696</f>
        <v>0</v>
      </c>
      <c r="I695" s="67">
        <f>I696</f>
        <v>0</v>
      </c>
      <c r="J695" s="67">
        <f>J696</f>
        <v>0</v>
      </c>
    </row>
    <row r="696" spans="1:10" s="23" customFormat="1" ht="31.5" hidden="1" x14ac:dyDescent="0.2">
      <c r="A696" s="38" t="s">
        <v>26</v>
      </c>
      <c r="B696" s="26" t="s">
        <v>549</v>
      </c>
      <c r="C696" s="26" t="s">
        <v>290</v>
      </c>
      <c r="D696" s="26" t="s">
        <v>308</v>
      </c>
      <c r="E696" s="26" t="s">
        <v>36</v>
      </c>
      <c r="F696" s="67"/>
      <c r="H696" s="67"/>
      <c r="I696" s="67"/>
      <c r="J696" s="67"/>
    </row>
    <row r="697" spans="1:10" s="23" customFormat="1" hidden="1" x14ac:dyDescent="0.2">
      <c r="A697" s="38" t="s">
        <v>27</v>
      </c>
      <c r="B697" s="26" t="s">
        <v>549</v>
      </c>
      <c r="C697" s="26" t="s">
        <v>290</v>
      </c>
      <c r="D697" s="26" t="s">
        <v>308</v>
      </c>
      <c r="E697" s="26" t="s">
        <v>153</v>
      </c>
      <c r="F697" s="67">
        <f>F698</f>
        <v>0</v>
      </c>
      <c r="H697" s="67">
        <f>H698</f>
        <v>0</v>
      </c>
      <c r="I697" s="67">
        <f>I698</f>
        <v>0</v>
      </c>
      <c r="J697" s="67">
        <f>J698</f>
        <v>0</v>
      </c>
    </row>
    <row r="698" spans="1:10" s="23" customFormat="1" hidden="1" x14ac:dyDescent="0.2">
      <c r="A698" s="38" t="s">
        <v>29</v>
      </c>
      <c r="B698" s="26" t="s">
        <v>549</v>
      </c>
      <c r="C698" s="26" t="s">
        <v>290</v>
      </c>
      <c r="D698" s="26" t="s">
        <v>308</v>
      </c>
      <c r="E698" s="26" t="s">
        <v>154</v>
      </c>
      <c r="F698" s="67"/>
      <c r="H698" s="67"/>
      <c r="I698" s="67"/>
      <c r="J698" s="67"/>
    </row>
    <row r="699" spans="1:10" s="23" customFormat="1" hidden="1" x14ac:dyDescent="0.2">
      <c r="A699" s="12" t="s">
        <v>182</v>
      </c>
      <c r="B699" s="13" t="s">
        <v>549</v>
      </c>
      <c r="C699" s="13" t="s">
        <v>290</v>
      </c>
      <c r="D699" s="13" t="s">
        <v>183</v>
      </c>
      <c r="E699" s="13"/>
      <c r="F699" s="88">
        <f>F700</f>
        <v>0</v>
      </c>
      <c r="H699" s="88">
        <f t="shared" ref="H699:I702" si="89">H700</f>
        <v>0</v>
      </c>
      <c r="I699" s="88">
        <f t="shared" si="89"/>
        <v>0</v>
      </c>
      <c r="J699" s="88">
        <f>J700</f>
        <v>0</v>
      </c>
    </row>
    <row r="700" spans="1:10" s="23" customFormat="1" ht="31.5" hidden="1" x14ac:dyDescent="0.2">
      <c r="A700" s="62" t="s">
        <v>333</v>
      </c>
      <c r="B700" s="26" t="s">
        <v>549</v>
      </c>
      <c r="C700" s="26" t="s">
        <v>290</v>
      </c>
      <c r="D700" s="26" t="s">
        <v>334</v>
      </c>
      <c r="E700" s="26"/>
      <c r="F700" s="67">
        <f>F701</f>
        <v>0</v>
      </c>
      <c r="H700" s="67">
        <f t="shared" si="89"/>
        <v>0</v>
      </c>
      <c r="I700" s="67">
        <f t="shared" si="89"/>
        <v>0</v>
      </c>
      <c r="J700" s="67">
        <f>J701</f>
        <v>0</v>
      </c>
    </row>
    <row r="701" spans="1:10" s="23" customFormat="1" ht="63" hidden="1" x14ac:dyDescent="0.2">
      <c r="A701" s="31" t="s">
        <v>197</v>
      </c>
      <c r="B701" s="26" t="s">
        <v>549</v>
      </c>
      <c r="C701" s="26" t="s">
        <v>290</v>
      </c>
      <c r="D701" s="26" t="s">
        <v>198</v>
      </c>
      <c r="E701" s="26"/>
      <c r="F701" s="67">
        <f>F702</f>
        <v>0</v>
      </c>
      <c r="H701" s="67">
        <f t="shared" si="89"/>
        <v>0</v>
      </c>
      <c r="I701" s="67">
        <f t="shared" si="89"/>
        <v>0</v>
      </c>
      <c r="J701" s="67">
        <f>J702</f>
        <v>0</v>
      </c>
    </row>
    <row r="702" spans="1:10" s="23" customFormat="1" ht="31.5" hidden="1" x14ac:dyDescent="0.2">
      <c r="A702" s="38" t="s">
        <v>25</v>
      </c>
      <c r="B702" s="26" t="s">
        <v>549</v>
      </c>
      <c r="C702" s="26" t="s">
        <v>290</v>
      </c>
      <c r="D702" s="26" t="s">
        <v>198</v>
      </c>
      <c r="E702" s="26" t="s">
        <v>35</v>
      </c>
      <c r="F702" s="67">
        <f>F703</f>
        <v>0</v>
      </c>
      <c r="H702" s="67">
        <f t="shared" si="89"/>
        <v>0</v>
      </c>
      <c r="I702" s="67">
        <f t="shared" si="89"/>
        <v>0</v>
      </c>
      <c r="J702" s="67">
        <f>J703</f>
        <v>0</v>
      </c>
    </row>
    <row r="703" spans="1:10" s="23" customFormat="1" ht="31.5" hidden="1" x14ac:dyDescent="0.2">
      <c r="A703" s="38" t="s">
        <v>26</v>
      </c>
      <c r="B703" s="26" t="s">
        <v>549</v>
      </c>
      <c r="C703" s="26" t="s">
        <v>290</v>
      </c>
      <c r="D703" s="26" t="s">
        <v>198</v>
      </c>
      <c r="E703" s="26" t="s">
        <v>36</v>
      </c>
      <c r="F703" s="67"/>
      <c r="H703" s="67"/>
      <c r="I703" s="67"/>
      <c r="J703" s="67"/>
    </row>
    <row r="704" spans="1:10" s="23" customFormat="1" ht="31.5" hidden="1" x14ac:dyDescent="0.2">
      <c r="A704" s="12" t="s">
        <v>552</v>
      </c>
      <c r="B704" s="173" t="s">
        <v>549</v>
      </c>
      <c r="C704" s="13" t="s">
        <v>290</v>
      </c>
      <c r="D704" s="21" t="s">
        <v>553</v>
      </c>
      <c r="E704" s="26"/>
      <c r="F704" s="67">
        <f>F705</f>
        <v>0</v>
      </c>
      <c r="H704" s="67">
        <f t="shared" ref="H704:I706" si="90">H705</f>
        <v>0</v>
      </c>
      <c r="I704" s="67">
        <f t="shared" si="90"/>
        <v>0</v>
      </c>
      <c r="J704" s="67">
        <f>J705</f>
        <v>0</v>
      </c>
    </row>
    <row r="705" spans="1:10" s="23" customFormat="1" ht="31.5" hidden="1" x14ac:dyDescent="0.2">
      <c r="A705" s="31" t="s">
        <v>133</v>
      </c>
      <c r="B705" s="162" t="s">
        <v>549</v>
      </c>
      <c r="C705" s="26" t="s">
        <v>290</v>
      </c>
      <c r="D705" s="27" t="s">
        <v>554</v>
      </c>
      <c r="E705" s="26"/>
      <c r="F705" s="67">
        <f>F706</f>
        <v>0</v>
      </c>
      <c r="H705" s="67">
        <f t="shared" si="90"/>
        <v>0</v>
      </c>
      <c r="I705" s="67">
        <f t="shared" si="90"/>
        <v>0</v>
      </c>
      <c r="J705" s="67">
        <f>J706</f>
        <v>0</v>
      </c>
    </row>
    <row r="706" spans="1:10" s="23" customFormat="1" hidden="1" x14ac:dyDescent="0.2">
      <c r="A706" s="38" t="s">
        <v>50</v>
      </c>
      <c r="B706" s="162" t="s">
        <v>549</v>
      </c>
      <c r="C706" s="26" t="s">
        <v>290</v>
      </c>
      <c r="D706" s="27" t="s">
        <v>554</v>
      </c>
      <c r="E706" s="26" t="s">
        <v>180</v>
      </c>
      <c r="F706" s="67">
        <f>F707</f>
        <v>0</v>
      </c>
      <c r="H706" s="67">
        <f t="shared" si="90"/>
        <v>0</v>
      </c>
      <c r="I706" s="67">
        <f t="shared" si="90"/>
        <v>0</v>
      </c>
      <c r="J706" s="67">
        <f>J707</f>
        <v>0</v>
      </c>
    </row>
    <row r="707" spans="1:10" s="23" customFormat="1" hidden="1" x14ac:dyDescent="0.2">
      <c r="A707" s="38" t="s">
        <v>53</v>
      </c>
      <c r="B707" s="162" t="s">
        <v>549</v>
      </c>
      <c r="C707" s="26" t="s">
        <v>290</v>
      </c>
      <c r="D707" s="27" t="s">
        <v>554</v>
      </c>
      <c r="E707" s="26" t="s">
        <v>256</v>
      </c>
      <c r="F707" s="67"/>
      <c r="H707" s="67"/>
      <c r="I707" s="67"/>
      <c r="J707" s="67"/>
    </row>
    <row r="708" spans="1:10" s="39" customFormat="1" x14ac:dyDescent="0.2">
      <c r="A708" s="147" t="s">
        <v>406</v>
      </c>
      <c r="B708" s="173" t="s">
        <v>549</v>
      </c>
      <c r="C708" s="173" t="s">
        <v>407</v>
      </c>
      <c r="D708" s="173"/>
      <c r="E708" s="21"/>
      <c r="F708" s="88">
        <f>F709+F777+F935+F999+F1030</f>
        <v>282010</v>
      </c>
      <c r="H708" s="88">
        <f>H709+H777+H935+H999+H1030</f>
        <v>249126.99999999997</v>
      </c>
      <c r="I708" s="88">
        <f>I709+I777+I935+I999+I1030</f>
        <v>249126.99999999997</v>
      </c>
      <c r="J708" s="88">
        <f>J709+J777+J935+J999+J1030</f>
        <v>292657.59999999998</v>
      </c>
    </row>
    <row r="709" spans="1:10" s="39" customFormat="1" x14ac:dyDescent="0.2">
      <c r="A709" s="28" t="s">
        <v>555</v>
      </c>
      <c r="B709" s="199" t="s">
        <v>549</v>
      </c>
      <c r="C709" s="199" t="s">
        <v>409</v>
      </c>
      <c r="D709" s="199"/>
      <c r="E709" s="200"/>
      <c r="F709" s="30">
        <f>F710+F749+F753+F764+F770</f>
        <v>42620.800000000003</v>
      </c>
      <c r="H709" s="30">
        <f>H710+H749+H753+H764+H770</f>
        <v>36795.200000000004</v>
      </c>
      <c r="I709" s="30">
        <f>I710+I749+I753+I764+I770</f>
        <v>36795.200000000004</v>
      </c>
      <c r="J709" s="30">
        <f>J710+J749+J753+J764+J770</f>
        <v>44540.600000000006</v>
      </c>
    </row>
    <row r="710" spans="1:10" s="158" customFormat="1" ht="31.5" x14ac:dyDescent="0.2">
      <c r="A710" s="108" t="s">
        <v>556</v>
      </c>
      <c r="B710" s="204" t="s">
        <v>549</v>
      </c>
      <c r="C710" s="204" t="s">
        <v>409</v>
      </c>
      <c r="D710" s="221" t="s">
        <v>557</v>
      </c>
      <c r="E710" s="204"/>
      <c r="F710" s="111">
        <f>F711</f>
        <v>25056.9</v>
      </c>
      <c r="H710" s="111">
        <f>H711</f>
        <v>19466.900000000001</v>
      </c>
      <c r="I710" s="111">
        <f>I711</f>
        <v>19466.900000000001</v>
      </c>
      <c r="J710" s="111">
        <f>J711</f>
        <v>25056.9</v>
      </c>
    </row>
    <row r="711" spans="1:10" s="112" customFormat="1" ht="31.5" x14ac:dyDescent="0.2">
      <c r="A711" s="222" t="s">
        <v>558</v>
      </c>
      <c r="B711" s="223" t="s">
        <v>549</v>
      </c>
      <c r="C711" s="223" t="s">
        <v>409</v>
      </c>
      <c r="D711" s="246" t="s">
        <v>559</v>
      </c>
      <c r="E711" s="223"/>
      <c r="F711" s="212">
        <f>F712+F745</f>
        <v>25056.9</v>
      </c>
      <c r="H711" s="212">
        <f>H712+H745</f>
        <v>19466.900000000001</v>
      </c>
      <c r="I711" s="212">
        <f>I712+I745</f>
        <v>19466.900000000001</v>
      </c>
      <c r="J711" s="212">
        <f>J712+J745</f>
        <v>25056.9</v>
      </c>
    </row>
    <row r="712" spans="1:10" s="244" customFormat="1" ht="127.15" customHeight="1" x14ac:dyDescent="0.2">
      <c r="A712" s="247" t="s">
        <v>560</v>
      </c>
      <c r="B712" s="180" t="s">
        <v>549</v>
      </c>
      <c r="C712" s="180" t="s">
        <v>409</v>
      </c>
      <c r="D712" s="181" t="s">
        <v>561</v>
      </c>
      <c r="E712" s="180"/>
      <c r="F712" s="115">
        <f>F713+F723+F730+F733+F736+F739+F742</f>
        <v>24996</v>
      </c>
      <c r="G712" s="205"/>
      <c r="H712" s="115">
        <f>H713+H723+H730+H733+H736+H739+H742</f>
        <v>19406</v>
      </c>
      <c r="I712" s="115">
        <f>I713+I723+I730+I733+I736+I739+I742</f>
        <v>19406</v>
      </c>
      <c r="J712" s="115">
        <f>J713+J723+J730+J733+J736+J739+J742</f>
        <v>24996</v>
      </c>
    </row>
    <row r="713" spans="1:10" s="3" customFormat="1" ht="63" x14ac:dyDescent="0.2">
      <c r="A713" s="25" t="s">
        <v>562</v>
      </c>
      <c r="B713" s="162" t="s">
        <v>549</v>
      </c>
      <c r="C713" s="162" t="s">
        <v>409</v>
      </c>
      <c r="D713" s="198" t="s">
        <v>563</v>
      </c>
      <c r="E713" s="162"/>
      <c r="F713" s="115">
        <f>F714+F716+F718+F720</f>
        <v>24690.3</v>
      </c>
      <c r="G713" s="7"/>
      <c r="H713" s="24">
        <f>H714+H716+H718+H720</f>
        <v>19020.3</v>
      </c>
      <c r="I713" s="24">
        <f>I714+I716+I718+I720</f>
        <v>19020.3</v>
      </c>
      <c r="J713" s="24">
        <f>J714+J716+J718+J720</f>
        <v>24690.3</v>
      </c>
    </row>
    <row r="714" spans="1:10" s="3" customFormat="1" ht="78.75" x14ac:dyDescent="0.2">
      <c r="A714" s="38" t="s">
        <v>23</v>
      </c>
      <c r="B714" s="162" t="s">
        <v>549</v>
      </c>
      <c r="C714" s="162" t="s">
        <v>409</v>
      </c>
      <c r="D714" s="198" t="s">
        <v>563</v>
      </c>
      <c r="E714" s="162" t="s">
        <v>42</v>
      </c>
      <c r="F714" s="115">
        <f>F715</f>
        <v>23455.8</v>
      </c>
      <c r="G714" s="7"/>
      <c r="H714" s="24">
        <f>H715</f>
        <v>18000</v>
      </c>
      <c r="I714" s="24">
        <f>I715</f>
        <v>18000</v>
      </c>
      <c r="J714" s="24">
        <f>J715</f>
        <v>23455.8</v>
      </c>
    </row>
    <row r="715" spans="1:10" s="3" customFormat="1" x14ac:dyDescent="0.2">
      <c r="A715" s="38" t="s">
        <v>137</v>
      </c>
      <c r="B715" s="162" t="s">
        <v>549</v>
      </c>
      <c r="C715" s="162" t="s">
        <v>409</v>
      </c>
      <c r="D715" s="198" t="s">
        <v>563</v>
      </c>
      <c r="E715" s="162" t="s">
        <v>138</v>
      </c>
      <c r="F715" s="115">
        <v>23455.8</v>
      </c>
      <c r="G715" s="7"/>
      <c r="H715" s="24">
        <v>18000</v>
      </c>
      <c r="I715" s="24">
        <v>18000</v>
      </c>
      <c r="J715" s="115">
        <v>23455.8</v>
      </c>
    </row>
    <row r="716" spans="1:10" s="3" customFormat="1" ht="31.5" x14ac:dyDescent="0.2">
      <c r="A716" s="38" t="s">
        <v>25</v>
      </c>
      <c r="B716" s="162" t="s">
        <v>549</v>
      </c>
      <c r="C716" s="162" t="s">
        <v>409</v>
      </c>
      <c r="D716" s="198" t="s">
        <v>563</v>
      </c>
      <c r="E716" s="162" t="s">
        <v>35</v>
      </c>
      <c r="F716" s="115">
        <f>F717</f>
        <v>1234.5</v>
      </c>
      <c r="G716" s="7"/>
      <c r="H716" s="24">
        <f>H717</f>
        <v>1020.3</v>
      </c>
      <c r="I716" s="24">
        <f>I717</f>
        <v>1020.3</v>
      </c>
      <c r="J716" s="24">
        <f>J717</f>
        <v>1234.5</v>
      </c>
    </row>
    <row r="717" spans="1:10" s="3" customFormat="1" ht="31.5" x14ac:dyDescent="0.2">
      <c r="A717" s="38" t="s">
        <v>26</v>
      </c>
      <c r="B717" s="162" t="s">
        <v>549</v>
      </c>
      <c r="C717" s="162" t="s">
        <v>409</v>
      </c>
      <c r="D717" s="198" t="s">
        <v>563</v>
      </c>
      <c r="E717" s="162" t="s">
        <v>36</v>
      </c>
      <c r="F717" s="115">
        <v>1234.5</v>
      </c>
      <c r="G717" s="7"/>
      <c r="H717" s="24">
        <v>1020.3</v>
      </c>
      <c r="I717" s="24">
        <v>1020.3</v>
      </c>
      <c r="J717" s="24">
        <v>1234.5</v>
      </c>
    </row>
    <row r="718" spans="1:10" s="3" customFormat="1" ht="31.5" hidden="1" x14ac:dyDescent="0.2">
      <c r="A718" s="25" t="s">
        <v>145</v>
      </c>
      <c r="B718" s="162" t="s">
        <v>549</v>
      </c>
      <c r="C718" s="162" t="s">
        <v>409</v>
      </c>
      <c r="D718" s="198" t="s">
        <v>563</v>
      </c>
      <c r="E718" s="162" t="s">
        <v>146</v>
      </c>
      <c r="F718" s="115">
        <f>F719</f>
        <v>0</v>
      </c>
      <c r="G718" s="7"/>
      <c r="H718" s="24">
        <f>H719</f>
        <v>0</v>
      </c>
      <c r="I718" s="24">
        <f>I719</f>
        <v>0</v>
      </c>
      <c r="J718" s="24">
        <f>J719</f>
        <v>0</v>
      </c>
    </row>
    <row r="719" spans="1:10" s="3" customFormat="1" hidden="1" x14ac:dyDescent="0.2">
      <c r="A719" s="25" t="s">
        <v>147</v>
      </c>
      <c r="B719" s="162" t="s">
        <v>549</v>
      </c>
      <c r="C719" s="162" t="s">
        <v>409</v>
      </c>
      <c r="D719" s="198" t="s">
        <v>563</v>
      </c>
      <c r="E719" s="162" t="s">
        <v>148</v>
      </c>
      <c r="F719" s="115"/>
      <c r="G719" s="7"/>
      <c r="H719" s="24"/>
      <c r="I719" s="24"/>
      <c r="J719" s="24"/>
    </row>
    <row r="720" spans="1:10" s="3" customFormat="1" hidden="1" x14ac:dyDescent="0.2">
      <c r="A720" s="66" t="s">
        <v>50</v>
      </c>
      <c r="B720" s="162" t="s">
        <v>549</v>
      </c>
      <c r="C720" s="162" t="s">
        <v>409</v>
      </c>
      <c r="D720" s="198" t="s">
        <v>563</v>
      </c>
      <c r="E720" s="26" t="s">
        <v>180</v>
      </c>
      <c r="F720" s="115">
        <f>F721+F722</f>
        <v>0</v>
      </c>
      <c r="G720" s="7"/>
      <c r="H720" s="24">
        <f>H721+H722</f>
        <v>0</v>
      </c>
      <c r="I720" s="24">
        <f>I721+I722</f>
        <v>0</v>
      </c>
      <c r="J720" s="24">
        <f>J721+J722</f>
        <v>0</v>
      </c>
    </row>
    <row r="721" spans="1:10" s="3" customFormat="1" hidden="1" x14ac:dyDescent="0.2">
      <c r="A721" s="66" t="s">
        <v>52</v>
      </c>
      <c r="B721" s="162" t="s">
        <v>549</v>
      </c>
      <c r="C721" s="162" t="s">
        <v>409</v>
      </c>
      <c r="D721" s="198" t="s">
        <v>563</v>
      </c>
      <c r="E721" s="26" t="s">
        <v>181</v>
      </c>
      <c r="F721" s="115"/>
      <c r="G721" s="7"/>
      <c r="H721" s="24"/>
      <c r="I721" s="24"/>
      <c r="J721" s="24"/>
    </row>
    <row r="722" spans="1:10" s="3" customFormat="1" hidden="1" x14ac:dyDescent="0.2">
      <c r="A722" s="66" t="s">
        <v>53</v>
      </c>
      <c r="B722" s="162" t="s">
        <v>549</v>
      </c>
      <c r="C722" s="162" t="s">
        <v>409</v>
      </c>
      <c r="D722" s="198" t="s">
        <v>563</v>
      </c>
      <c r="E722" s="26" t="s">
        <v>256</v>
      </c>
      <c r="F722" s="115">
        <f>7362.4-7362.4</f>
        <v>0</v>
      </c>
      <c r="G722" s="7"/>
      <c r="H722" s="24">
        <f>7362.4-7362.4</f>
        <v>0</v>
      </c>
      <c r="I722" s="24">
        <f>7362.4-7362.4</f>
        <v>0</v>
      </c>
      <c r="J722" s="24">
        <f>7362.4-7362.4</f>
        <v>0</v>
      </c>
    </row>
    <row r="723" spans="1:10" s="3" customFormat="1" ht="173.25" x14ac:dyDescent="0.2">
      <c r="A723" s="149" t="s">
        <v>564</v>
      </c>
      <c r="B723" s="162" t="s">
        <v>549</v>
      </c>
      <c r="C723" s="162" t="s">
        <v>409</v>
      </c>
      <c r="D723" s="198" t="s">
        <v>565</v>
      </c>
      <c r="E723" s="162"/>
      <c r="F723" s="115">
        <f>F724+F726+F728</f>
        <v>305.7</v>
      </c>
      <c r="G723" s="7"/>
      <c r="H723" s="24">
        <f>H724+H726+H728</f>
        <v>305.7</v>
      </c>
      <c r="I723" s="24">
        <f>I724+I726+I728</f>
        <v>305.7</v>
      </c>
      <c r="J723" s="24">
        <f>J724+J726+J728</f>
        <v>305.7</v>
      </c>
    </row>
    <row r="724" spans="1:10" s="3" customFormat="1" ht="78.75" x14ac:dyDescent="0.2">
      <c r="A724" s="38" t="s">
        <v>23</v>
      </c>
      <c r="B724" s="162" t="s">
        <v>549</v>
      </c>
      <c r="C724" s="162" t="s">
        <v>409</v>
      </c>
      <c r="D724" s="198" t="s">
        <v>565</v>
      </c>
      <c r="E724" s="162" t="s">
        <v>42</v>
      </c>
      <c r="F724" s="115">
        <f>F725</f>
        <v>290</v>
      </c>
      <c r="G724" s="7"/>
      <c r="H724" s="24">
        <f>H725</f>
        <v>290</v>
      </c>
      <c r="I724" s="24">
        <f>I725</f>
        <v>290</v>
      </c>
      <c r="J724" s="24">
        <f>J725</f>
        <v>290</v>
      </c>
    </row>
    <row r="725" spans="1:10" s="3" customFormat="1" x14ac:dyDescent="0.2">
      <c r="A725" s="38" t="s">
        <v>137</v>
      </c>
      <c r="B725" s="162" t="s">
        <v>549</v>
      </c>
      <c r="C725" s="162" t="s">
        <v>409</v>
      </c>
      <c r="D725" s="198" t="s">
        <v>565</v>
      </c>
      <c r="E725" s="162" t="s">
        <v>138</v>
      </c>
      <c r="F725" s="115">
        <v>290</v>
      </c>
      <c r="G725" s="7"/>
      <c r="H725" s="24">
        <v>290</v>
      </c>
      <c r="I725" s="24">
        <v>290</v>
      </c>
      <c r="J725" s="24">
        <v>290</v>
      </c>
    </row>
    <row r="726" spans="1:10" s="3" customFormat="1" ht="31.5" x14ac:dyDescent="0.2">
      <c r="A726" s="38" t="s">
        <v>25</v>
      </c>
      <c r="B726" s="162" t="s">
        <v>549</v>
      </c>
      <c r="C726" s="162" t="s">
        <v>409</v>
      </c>
      <c r="D726" s="198" t="s">
        <v>565</v>
      </c>
      <c r="E726" s="162" t="s">
        <v>35</v>
      </c>
      <c r="F726" s="115">
        <f>F727</f>
        <v>15.7</v>
      </c>
      <c r="G726" s="7"/>
      <c r="H726" s="24">
        <f>H727</f>
        <v>15.7</v>
      </c>
      <c r="I726" s="24">
        <f>I727</f>
        <v>15.7</v>
      </c>
      <c r="J726" s="24">
        <f>J727</f>
        <v>15.7</v>
      </c>
    </row>
    <row r="727" spans="1:10" s="3" customFormat="1" ht="31.5" x14ac:dyDescent="0.2">
      <c r="A727" s="38" t="s">
        <v>26</v>
      </c>
      <c r="B727" s="162" t="s">
        <v>549</v>
      </c>
      <c r="C727" s="162" t="s">
        <v>409</v>
      </c>
      <c r="D727" s="198" t="s">
        <v>565</v>
      </c>
      <c r="E727" s="162" t="s">
        <v>36</v>
      </c>
      <c r="F727" s="115">
        <v>15.7</v>
      </c>
      <c r="G727" s="7"/>
      <c r="H727" s="24">
        <v>15.7</v>
      </c>
      <c r="I727" s="24">
        <v>15.7</v>
      </c>
      <c r="J727" s="24">
        <v>15.7</v>
      </c>
    </row>
    <row r="728" spans="1:10" s="3" customFormat="1" ht="31.5" hidden="1" x14ac:dyDescent="0.2">
      <c r="A728" s="25" t="s">
        <v>145</v>
      </c>
      <c r="B728" s="162" t="s">
        <v>549</v>
      </c>
      <c r="C728" s="162" t="s">
        <v>409</v>
      </c>
      <c r="D728" s="198" t="s">
        <v>565</v>
      </c>
      <c r="E728" s="162" t="s">
        <v>146</v>
      </c>
      <c r="F728" s="115">
        <f>F729</f>
        <v>0</v>
      </c>
      <c r="G728" s="7"/>
      <c r="H728" s="24">
        <f>H729</f>
        <v>0</v>
      </c>
      <c r="I728" s="24">
        <f>I729</f>
        <v>0</v>
      </c>
      <c r="J728" s="24">
        <f>J729</f>
        <v>0</v>
      </c>
    </row>
    <row r="729" spans="1:10" s="3" customFormat="1" hidden="1" x14ac:dyDescent="0.2">
      <c r="A729" s="25" t="s">
        <v>147</v>
      </c>
      <c r="B729" s="162" t="s">
        <v>549</v>
      </c>
      <c r="C729" s="162" t="s">
        <v>409</v>
      </c>
      <c r="D729" s="198" t="s">
        <v>565</v>
      </c>
      <c r="E729" s="162" t="s">
        <v>148</v>
      </c>
      <c r="F729" s="115"/>
      <c r="G729" s="7"/>
      <c r="H729" s="24"/>
      <c r="I729" s="24"/>
      <c r="J729" s="24"/>
    </row>
    <row r="730" spans="1:10" s="3" customFormat="1" ht="78.75" hidden="1" x14ac:dyDescent="0.2">
      <c r="A730" s="25" t="s">
        <v>566</v>
      </c>
      <c r="B730" s="162" t="s">
        <v>549</v>
      </c>
      <c r="C730" s="162" t="s">
        <v>409</v>
      </c>
      <c r="D730" s="198" t="s">
        <v>567</v>
      </c>
      <c r="E730" s="162"/>
      <c r="F730" s="115">
        <f>F731</f>
        <v>0</v>
      </c>
      <c r="G730" s="7"/>
      <c r="H730" s="24">
        <f t="shared" ref="H730:J731" si="91">H731</f>
        <v>0</v>
      </c>
      <c r="I730" s="24">
        <f t="shared" si="91"/>
        <v>0</v>
      </c>
      <c r="J730" s="24">
        <f t="shared" si="91"/>
        <v>0</v>
      </c>
    </row>
    <row r="731" spans="1:10" s="3" customFormat="1" ht="78.75" hidden="1" x14ac:dyDescent="0.2">
      <c r="A731" s="38" t="s">
        <v>23</v>
      </c>
      <c r="B731" s="162" t="s">
        <v>549</v>
      </c>
      <c r="C731" s="162" t="s">
        <v>409</v>
      </c>
      <c r="D731" s="198" t="s">
        <v>567</v>
      </c>
      <c r="E731" s="162" t="s">
        <v>42</v>
      </c>
      <c r="F731" s="115">
        <f>F732</f>
        <v>0</v>
      </c>
      <c r="G731" s="7"/>
      <c r="H731" s="24">
        <f t="shared" si="91"/>
        <v>0</v>
      </c>
      <c r="I731" s="24">
        <f t="shared" si="91"/>
        <v>0</v>
      </c>
      <c r="J731" s="24">
        <f t="shared" si="91"/>
        <v>0</v>
      </c>
    </row>
    <row r="732" spans="1:10" s="3" customFormat="1" hidden="1" x14ac:dyDescent="0.2">
      <c r="A732" s="38" t="s">
        <v>137</v>
      </c>
      <c r="B732" s="162" t="s">
        <v>549</v>
      </c>
      <c r="C732" s="162" t="s">
        <v>409</v>
      </c>
      <c r="D732" s="198" t="s">
        <v>567</v>
      </c>
      <c r="E732" s="162" t="s">
        <v>138</v>
      </c>
      <c r="F732" s="115"/>
      <c r="G732" s="7"/>
      <c r="H732" s="24"/>
      <c r="I732" s="24"/>
      <c r="J732" s="24"/>
    </row>
    <row r="733" spans="1:10" s="39" customFormat="1" ht="94.5" hidden="1" x14ac:dyDescent="0.2">
      <c r="A733" s="248" t="s">
        <v>566</v>
      </c>
      <c r="B733" s="199" t="s">
        <v>549</v>
      </c>
      <c r="C733" s="199" t="s">
        <v>409</v>
      </c>
      <c r="D733" s="200" t="s">
        <v>846</v>
      </c>
      <c r="E733" s="199"/>
      <c r="F733" s="218">
        <f>F734</f>
        <v>0</v>
      </c>
      <c r="H733" s="61">
        <f t="shared" ref="H733:J734" si="92">H734</f>
        <v>0</v>
      </c>
      <c r="I733" s="61">
        <f t="shared" si="92"/>
        <v>0</v>
      </c>
      <c r="J733" s="61">
        <f t="shared" si="92"/>
        <v>0</v>
      </c>
    </row>
    <row r="734" spans="1:10" s="3" customFormat="1" ht="22.5" hidden="1" customHeight="1" x14ac:dyDescent="0.25">
      <c r="A734" s="25" t="s">
        <v>145</v>
      </c>
      <c r="B734" s="162" t="s">
        <v>549</v>
      </c>
      <c r="C734" s="162" t="s">
        <v>409</v>
      </c>
      <c r="D734" s="198" t="s">
        <v>846</v>
      </c>
      <c r="E734" s="162" t="s">
        <v>146</v>
      </c>
      <c r="F734" s="155">
        <f>F735</f>
        <v>0</v>
      </c>
      <c r="G734" s="130"/>
      <c r="H734" s="67">
        <f t="shared" si="92"/>
        <v>0</v>
      </c>
      <c r="I734" s="67">
        <f t="shared" si="92"/>
        <v>0</v>
      </c>
      <c r="J734" s="67">
        <f t="shared" si="92"/>
        <v>0</v>
      </c>
    </row>
    <row r="735" spans="1:10" s="3" customFormat="1" ht="22.5" hidden="1" customHeight="1" x14ac:dyDescent="0.25">
      <c r="A735" s="25" t="s">
        <v>147</v>
      </c>
      <c r="B735" s="162" t="s">
        <v>549</v>
      </c>
      <c r="C735" s="162" t="s">
        <v>409</v>
      </c>
      <c r="D735" s="198" t="s">
        <v>846</v>
      </c>
      <c r="E735" s="162" t="s">
        <v>148</v>
      </c>
      <c r="F735" s="155"/>
      <c r="G735" s="130"/>
      <c r="H735" s="67"/>
      <c r="I735" s="67"/>
      <c r="J735" s="67"/>
    </row>
    <row r="736" spans="1:10" s="3" customFormat="1" ht="78.75" hidden="1" customHeight="1" x14ac:dyDescent="0.25">
      <c r="A736" s="149" t="s">
        <v>847</v>
      </c>
      <c r="B736" s="162" t="s">
        <v>549</v>
      </c>
      <c r="C736" s="162" t="s">
        <v>409</v>
      </c>
      <c r="D736" s="198" t="s">
        <v>848</v>
      </c>
      <c r="E736" s="26"/>
      <c r="F736" s="155">
        <f>F737</f>
        <v>0</v>
      </c>
      <c r="G736" s="130"/>
      <c r="H736" s="67">
        <f t="shared" ref="H736:J737" si="93">H737</f>
        <v>0</v>
      </c>
      <c r="I736" s="67">
        <f t="shared" si="93"/>
        <v>0</v>
      </c>
      <c r="J736" s="67">
        <f t="shared" si="93"/>
        <v>0</v>
      </c>
    </row>
    <row r="737" spans="1:10" s="3" customFormat="1" ht="31.5" hidden="1" customHeight="1" x14ac:dyDescent="0.25">
      <c r="A737" s="25" t="s">
        <v>145</v>
      </c>
      <c r="B737" s="162" t="s">
        <v>549</v>
      </c>
      <c r="C737" s="162" t="s">
        <v>409</v>
      </c>
      <c r="D737" s="198" t="s">
        <v>848</v>
      </c>
      <c r="E737" s="26" t="s">
        <v>146</v>
      </c>
      <c r="F737" s="155">
        <f>F738</f>
        <v>0</v>
      </c>
      <c r="G737" s="130"/>
      <c r="H737" s="67">
        <f t="shared" si="93"/>
        <v>0</v>
      </c>
      <c r="I737" s="67">
        <f t="shared" si="93"/>
        <v>0</v>
      </c>
      <c r="J737" s="67">
        <f t="shared" si="93"/>
        <v>0</v>
      </c>
    </row>
    <row r="738" spans="1:10" s="3" customFormat="1" ht="15.75" hidden="1" customHeight="1" x14ac:dyDescent="0.25">
      <c r="A738" s="25" t="s">
        <v>147</v>
      </c>
      <c r="B738" s="162" t="s">
        <v>549</v>
      </c>
      <c r="C738" s="162" t="s">
        <v>409</v>
      </c>
      <c r="D738" s="198" t="s">
        <v>848</v>
      </c>
      <c r="E738" s="26" t="s">
        <v>148</v>
      </c>
      <c r="F738" s="155"/>
      <c r="G738" s="130"/>
      <c r="H738" s="67"/>
      <c r="I738" s="67"/>
      <c r="J738" s="67"/>
    </row>
    <row r="739" spans="1:10" s="3" customFormat="1" ht="188.45" hidden="1" customHeight="1" x14ac:dyDescent="0.25">
      <c r="A739" s="138" t="s">
        <v>568</v>
      </c>
      <c r="B739" s="162" t="s">
        <v>549</v>
      </c>
      <c r="C739" s="162" t="s">
        <v>409</v>
      </c>
      <c r="D739" s="198" t="s">
        <v>569</v>
      </c>
      <c r="E739" s="26"/>
      <c r="F739" s="155">
        <f>F740</f>
        <v>0</v>
      </c>
      <c r="G739" s="130"/>
      <c r="H739" s="67">
        <f t="shared" ref="H739:J740" si="94">H740</f>
        <v>80</v>
      </c>
      <c r="I739" s="67">
        <f t="shared" si="94"/>
        <v>80</v>
      </c>
      <c r="J739" s="67">
        <f t="shared" si="94"/>
        <v>0</v>
      </c>
    </row>
    <row r="740" spans="1:10" s="39" customFormat="1" ht="31.5" hidden="1" x14ac:dyDescent="0.2">
      <c r="A740" s="38" t="s">
        <v>25</v>
      </c>
      <c r="B740" s="162" t="s">
        <v>549</v>
      </c>
      <c r="C740" s="162" t="s">
        <v>409</v>
      </c>
      <c r="D740" s="198" t="s">
        <v>569</v>
      </c>
      <c r="E740" s="26" t="s">
        <v>35</v>
      </c>
      <c r="F740" s="155">
        <f>F741</f>
        <v>0</v>
      </c>
      <c r="H740" s="67">
        <f t="shared" si="94"/>
        <v>80</v>
      </c>
      <c r="I740" s="67">
        <f t="shared" si="94"/>
        <v>80</v>
      </c>
      <c r="J740" s="67">
        <f t="shared" si="94"/>
        <v>0</v>
      </c>
    </row>
    <row r="741" spans="1:10" s="39" customFormat="1" ht="31.5" hidden="1" x14ac:dyDescent="0.2">
      <c r="A741" s="38" t="s">
        <v>26</v>
      </c>
      <c r="B741" s="162" t="s">
        <v>549</v>
      </c>
      <c r="C741" s="162" t="s">
        <v>409</v>
      </c>
      <c r="D741" s="198" t="s">
        <v>569</v>
      </c>
      <c r="E741" s="26" t="s">
        <v>36</v>
      </c>
      <c r="F741" s="155">
        <v>0</v>
      </c>
      <c r="H741" s="67">
        <v>80</v>
      </c>
      <c r="I741" s="67">
        <v>80</v>
      </c>
      <c r="J741" s="67">
        <v>0</v>
      </c>
    </row>
    <row r="742" spans="1:10" s="39" customFormat="1" ht="110.25" hidden="1" x14ac:dyDescent="0.2">
      <c r="A742" s="150" t="s">
        <v>570</v>
      </c>
      <c r="B742" s="162" t="s">
        <v>549</v>
      </c>
      <c r="C742" s="162" t="s">
        <v>409</v>
      </c>
      <c r="D742" s="198" t="s">
        <v>571</v>
      </c>
      <c r="E742" s="26"/>
      <c r="F742" s="155">
        <f>F743</f>
        <v>0</v>
      </c>
      <c r="H742" s="67">
        <f t="shared" ref="H742:J743" si="95">H743</f>
        <v>0</v>
      </c>
      <c r="I742" s="67">
        <f t="shared" si="95"/>
        <v>0</v>
      </c>
      <c r="J742" s="67">
        <f t="shared" si="95"/>
        <v>0</v>
      </c>
    </row>
    <row r="743" spans="1:10" s="39" customFormat="1" ht="78.75" hidden="1" x14ac:dyDescent="0.2">
      <c r="A743" s="66" t="s">
        <v>23</v>
      </c>
      <c r="B743" s="162" t="s">
        <v>549</v>
      </c>
      <c r="C743" s="162" t="s">
        <v>409</v>
      </c>
      <c r="D743" s="198" t="s">
        <v>571</v>
      </c>
      <c r="E743" s="26" t="s">
        <v>42</v>
      </c>
      <c r="F743" s="155">
        <f>F744</f>
        <v>0</v>
      </c>
      <c r="H743" s="67">
        <f t="shared" si="95"/>
        <v>0</v>
      </c>
      <c r="I743" s="67">
        <f t="shared" si="95"/>
        <v>0</v>
      </c>
      <c r="J743" s="67">
        <f t="shared" si="95"/>
        <v>0</v>
      </c>
    </row>
    <row r="744" spans="1:10" s="39" customFormat="1" hidden="1" x14ac:dyDescent="0.2">
      <c r="A744" s="66" t="s">
        <v>137</v>
      </c>
      <c r="B744" s="162" t="s">
        <v>549</v>
      </c>
      <c r="C744" s="162" t="s">
        <v>409</v>
      </c>
      <c r="D744" s="198" t="s">
        <v>571</v>
      </c>
      <c r="E744" s="26" t="s">
        <v>138</v>
      </c>
      <c r="F744" s="155"/>
      <c r="H744" s="67"/>
      <c r="I744" s="67"/>
      <c r="J744" s="67"/>
    </row>
    <row r="745" spans="1:10" s="112" customFormat="1" ht="94.5" x14ac:dyDescent="0.2">
      <c r="A745" s="249" t="s">
        <v>572</v>
      </c>
      <c r="B745" s="230" t="s">
        <v>549</v>
      </c>
      <c r="C745" s="180" t="s">
        <v>409</v>
      </c>
      <c r="D745" s="220" t="s">
        <v>573</v>
      </c>
      <c r="E745" s="176"/>
      <c r="F745" s="237">
        <f>F746</f>
        <v>60.9</v>
      </c>
      <c r="H745" s="237">
        <f t="shared" ref="H745:I747" si="96">H746</f>
        <v>60.9</v>
      </c>
      <c r="I745" s="237">
        <f t="shared" si="96"/>
        <v>60.9</v>
      </c>
      <c r="J745" s="237">
        <f>J746</f>
        <v>60.9</v>
      </c>
    </row>
    <row r="746" spans="1:10" s="112" customFormat="1" ht="49.15" customHeight="1" x14ac:dyDescent="0.2">
      <c r="A746" s="179" t="s">
        <v>574</v>
      </c>
      <c r="B746" s="180" t="s">
        <v>549</v>
      </c>
      <c r="C746" s="180" t="s">
        <v>409</v>
      </c>
      <c r="D746" s="181" t="s">
        <v>575</v>
      </c>
      <c r="E746" s="114"/>
      <c r="F746" s="155">
        <f>F747</f>
        <v>60.9</v>
      </c>
      <c r="H746" s="155">
        <f t="shared" si="96"/>
        <v>60.9</v>
      </c>
      <c r="I746" s="155">
        <f t="shared" si="96"/>
        <v>60.9</v>
      </c>
      <c r="J746" s="155">
        <f>J747</f>
        <v>60.9</v>
      </c>
    </row>
    <row r="747" spans="1:10" s="112" customFormat="1" ht="65.45" customHeight="1" x14ac:dyDescent="0.2">
      <c r="A747" s="250" t="s">
        <v>23</v>
      </c>
      <c r="B747" s="180" t="s">
        <v>549</v>
      </c>
      <c r="C747" s="180" t="s">
        <v>409</v>
      </c>
      <c r="D747" s="181" t="s">
        <v>575</v>
      </c>
      <c r="E747" s="114" t="s">
        <v>42</v>
      </c>
      <c r="F747" s="155">
        <f>F748</f>
        <v>60.9</v>
      </c>
      <c r="H747" s="155">
        <f t="shared" si="96"/>
        <v>60.9</v>
      </c>
      <c r="I747" s="155">
        <f t="shared" si="96"/>
        <v>60.9</v>
      </c>
      <c r="J747" s="155">
        <f>J748</f>
        <v>60.9</v>
      </c>
    </row>
    <row r="748" spans="1:10" s="112" customFormat="1" x14ac:dyDescent="0.2">
      <c r="A748" s="250" t="s">
        <v>137</v>
      </c>
      <c r="B748" s="180" t="s">
        <v>549</v>
      </c>
      <c r="C748" s="180" t="s">
        <v>409</v>
      </c>
      <c r="D748" s="181" t="s">
        <v>575</v>
      </c>
      <c r="E748" s="114" t="s">
        <v>138</v>
      </c>
      <c r="F748" s="155">
        <v>60.9</v>
      </c>
      <c r="H748" s="155">
        <v>60.9</v>
      </c>
      <c r="I748" s="155">
        <v>60.9</v>
      </c>
      <c r="J748" s="155">
        <v>60.9</v>
      </c>
    </row>
    <row r="749" spans="1:10" s="39" customFormat="1" ht="47.25" hidden="1" x14ac:dyDescent="0.2">
      <c r="A749" s="152" t="s">
        <v>213</v>
      </c>
      <c r="B749" s="173" t="s">
        <v>549</v>
      </c>
      <c r="C749" s="173" t="s">
        <v>409</v>
      </c>
      <c r="D749" s="174" t="s">
        <v>214</v>
      </c>
      <c r="E749" s="13"/>
      <c r="F749" s="219">
        <f>F750</f>
        <v>0</v>
      </c>
      <c r="H749" s="88">
        <f t="shared" ref="H749:I751" si="97">H750</f>
        <v>0</v>
      </c>
      <c r="I749" s="88">
        <f t="shared" si="97"/>
        <v>0</v>
      </c>
      <c r="J749" s="88">
        <f>J750</f>
        <v>0</v>
      </c>
    </row>
    <row r="750" spans="1:10" s="39" customFormat="1" ht="47.25" hidden="1" x14ac:dyDescent="0.2">
      <c r="A750" s="66" t="s">
        <v>215</v>
      </c>
      <c r="B750" s="162" t="s">
        <v>549</v>
      </c>
      <c r="C750" s="162" t="s">
        <v>409</v>
      </c>
      <c r="D750" s="198" t="s">
        <v>216</v>
      </c>
      <c r="E750" s="26"/>
      <c r="F750" s="155">
        <f>F751</f>
        <v>0</v>
      </c>
      <c r="H750" s="67">
        <f t="shared" si="97"/>
        <v>0</v>
      </c>
      <c r="I750" s="67">
        <f t="shared" si="97"/>
        <v>0</v>
      </c>
      <c r="J750" s="67">
        <f>J751</f>
        <v>0</v>
      </c>
    </row>
    <row r="751" spans="1:10" s="39" customFormat="1" ht="31.5" hidden="1" x14ac:dyDescent="0.2">
      <c r="A751" s="38" t="s">
        <v>25</v>
      </c>
      <c r="B751" s="162" t="s">
        <v>549</v>
      </c>
      <c r="C751" s="162" t="s">
        <v>409</v>
      </c>
      <c r="D751" s="198" t="s">
        <v>216</v>
      </c>
      <c r="E751" s="26" t="s">
        <v>35</v>
      </c>
      <c r="F751" s="155">
        <f>F752</f>
        <v>0</v>
      </c>
      <c r="H751" s="67">
        <f t="shared" si="97"/>
        <v>0</v>
      </c>
      <c r="I751" s="67">
        <f t="shared" si="97"/>
        <v>0</v>
      </c>
      <c r="J751" s="67">
        <f>J752</f>
        <v>0</v>
      </c>
    </row>
    <row r="752" spans="1:10" s="39" customFormat="1" ht="31.5" hidden="1" x14ac:dyDescent="0.2">
      <c r="A752" s="38" t="s">
        <v>26</v>
      </c>
      <c r="B752" s="162" t="s">
        <v>549</v>
      </c>
      <c r="C752" s="162" t="s">
        <v>409</v>
      </c>
      <c r="D752" s="198" t="s">
        <v>216</v>
      </c>
      <c r="E752" s="26" t="s">
        <v>36</v>
      </c>
      <c r="F752" s="155"/>
      <c r="H752" s="67"/>
      <c r="I752" s="67"/>
      <c r="J752" s="67"/>
    </row>
    <row r="753" spans="1:10" s="39" customFormat="1" ht="15.75" customHeight="1" x14ac:dyDescent="0.2">
      <c r="A753" s="146" t="s">
        <v>576</v>
      </c>
      <c r="B753" s="173" t="s">
        <v>549</v>
      </c>
      <c r="C753" s="13" t="s">
        <v>409</v>
      </c>
      <c r="D753" s="21" t="s">
        <v>577</v>
      </c>
      <c r="E753" s="26"/>
      <c r="F753" s="219">
        <f>F754</f>
        <v>17563.900000000001</v>
      </c>
      <c r="H753" s="88">
        <f>H754</f>
        <v>17078.300000000003</v>
      </c>
      <c r="I753" s="88">
        <f>I754</f>
        <v>17078.300000000003</v>
      </c>
      <c r="J753" s="88">
        <f>J754</f>
        <v>19483.7</v>
      </c>
    </row>
    <row r="754" spans="1:10" s="3" customFormat="1" ht="31.5" x14ac:dyDescent="0.25">
      <c r="A754" s="153" t="s">
        <v>133</v>
      </c>
      <c r="B754" s="162" t="s">
        <v>549</v>
      </c>
      <c r="C754" s="26" t="s">
        <v>409</v>
      </c>
      <c r="D754" s="27" t="s">
        <v>578</v>
      </c>
      <c r="E754" s="26"/>
      <c r="F754" s="155">
        <f>F755+F757+F759+F761</f>
        <v>17563.900000000001</v>
      </c>
      <c r="G754" s="130"/>
      <c r="H754" s="67">
        <f>H755+H757+H759+H761</f>
        <v>17078.300000000003</v>
      </c>
      <c r="I754" s="67">
        <f>I755+I757+I759+I761</f>
        <v>17078.300000000003</v>
      </c>
      <c r="J754" s="67">
        <f>J755+J757+J759+J761</f>
        <v>19483.7</v>
      </c>
    </row>
    <row r="755" spans="1:10" s="3" customFormat="1" ht="67.150000000000006" customHeight="1" x14ac:dyDescent="0.25">
      <c r="A755" s="38" t="s">
        <v>23</v>
      </c>
      <c r="B755" s="162" t="s">
        <v>549</v>
      </c>
      <c r="C755" s="162" t="s">
        <v>409</v>
      </c>
      <c r="D755" s="27" t="s">
        <v>578</v>
      </c>
      <c r="E755" s="162" t="s">
        <v>42</v>
      </c>
      <c r="F755" s="155">
        <f>F756</f>
        <v>8129.5</v>
      </c>
      <c r="G755" s="130"/>
      <c r="H755" s="67">
        <f>H756</f>
        <v>6035.6</v>
      </c>
      <c r="I755" s="67">
        <f>I756</f>
        <v>6035.6</v>
      </c>
      <c r="J755" s="67">
        <f>J756</f>
        <v>8129.5</v>
      </c>
    </row>
    <row r="756" spans="1:10" s="3" customFormat="1" x14ac:dyDescent="0.25">
      <c r="A756" s="38" t="s">
        <v>137</v>
      </c>
      <c r="B756" s="162" t="s">
        <v>549</v>
      </c>
      <c r="C756" s="162" t="s">
        <v>409</v>
      </c>
      <c r="D756" s="27" t="s">
        <v>578</v>
      </c>
      <c r="E756" s="162" t="s">
        <v>138</v>
      </c>
      <c r="F756" s="155">
        <v>8129.5</v>
      </c>
      <c r="G756" s="130"/>
      <c r="H756" s="107">
        <v>6035.6</v>
      </c>
      <c r="I756" s="107">
        <v>6035.6</v>
      </c>
      <c r="J756" s="107">
        <v>8129.5</v>
      </c>
    </row>
    <row r="757" spans="1:10" s="3" customFormat="1" ht="31.5" x14ac:dyDescent="0.25">
      <c r="A757" s="38" t="s">
        <v>25</v>
      </c>
      <c r="B757" s="162" t="s">
        <v>549</v>
      </c>
      <c r="C757" s="162" t="s">
        <v>409</v>
      </c>
      <c r="D757" s="27" t="s">
        <v>578</v>
      </c>
      <c r="E757" s="26" t="s">
        <v>35</v>
      </c>
      <c r="F757" s="155">
        <f>F758</f>
        <v>9358.2000000000007</v>
      </c>
      <c r="G757" s="130"/>
      <c r="H757" s="67">
        <f>H758</f>
        <v>11042.7</v>
      </c>
      <c r="I757" s="67">
        <f>I758</f>
        <v>11042.7</v>
      </c>
      <c r="J757" s="67">
        <f>J758</f>
        <v>11278</v>
      </c>
    </row>
    <row r="758" spans="1:10" s="3" customFormat="1" ht="31.5" x14ac:dyDescent="0.25">
      <c r="A758" s="38" t="s">
        <v>26</v>
      </c>
      <c r="B758" s="162" t="s">
        <v>549</v>
      </c>
      <c r="C758" s="162" t="s">
        <v>409</v>
      </c>
      <c r="D758" s="27" t="s">
        <v>578</v>
      </c>
      <c r="E758" s="26" t="s">
        <v>36</v>
      </c>
      <c r="F758" s="155">
        <f>12382-3023.8</f>
        <v>9358.2000000000007</v>
      </c>
      <c r="G758" s="130"/>
      <c r="H758" s="67">
        <v>11042.7</v>
      </c>
      <c r="I758" s="67">
        <v>11042.7</v>
      </c>
      <c r="J758" s="67">
        <f>12382-1104</f>
        <v>11278</v>
      </c>
    </row>
    <row r="759" spans="1:10" s="3" customFormat="1" ht="31.5" hidden="1" x14ac:dyDescent="0.2">
      <c r="A759" s="25" t="s">
        <v>145</v>
      </c>
      <c r="B759" s="162" t="s">
        <v>549</v>
      </c>
      <c r="C759" s="162" t="s">
        <v>409</v>
      </c>
      <c r="D759" s="27" t="s">
        <v>578</v>
      </c>
      <c r="E759" s="162" t="s">
        <v>146</v>
      </c>
      <c r="F759" s="115">
        <f>F760</f>
        <v>0</v>
      </c>
      <c r="G759" s="7"/>
      <c r="H759" s="24">
        <f>H760</f>
        <v>0</v>
      </c>
      <c r="I759" s="24">
        <f>I760</f>
        <v>0</v>
      </c>
      <c r="J759" s="24">
        <f>J760</f>
        <v>0</v>
      </c>
    </row>
    <row r="760" spans="1:10" s="3" customFormat="1" hidden="1" x14ac:dyDescent="0.2">
      <c r="A760" s="25" t="s">
        <v>147</v>
      </c>
      <c r="B760" s="162" t="s">
        <v>549</v>
      </c>
      <c r="C760" s="162" t="s">
        <v>409</v>
      </c>
      <c r="D760" s="27" t="s">
        <v>578</v>
      </c>
      <c r="E760" s="162" t="s">
        <v>148</v>
      </c>
      <c r="F760" s="115"/>
      <c r="G760" s="7"/>
      <c r="H760" s="24"/>
      <c r="I760" s="24"/>
      <c r="J760" s="24"/>
    </row>
    <row r="761" spans="1:10" s="3" customFormat="1" x14ac:dyDescent="0.25">
      <c r="A761" s="66" t="s">
        <v>50</v>
      </c>
      <c r="B761" s="162" t="s">
        <v>549</v>
      </c>
      <c r="C761" s="26" t="s">
        <v>409</v>
      </c>
      <c r="D761" s="27" t="s">
        <v>578</v>
      </c>
      <c r="E761" s="26" t="s">
        <v>180</v>
      </c>
      <c r="F761" s="155">
        <f>F762+F763</f>
        <v>76.2</v>
      </c>
      <c r="G761" s="130"/>
      <c r="H761" s="67">
        <f>H762+H763</f>
        <v>0</v>
      </c>
      <c r="I761" s="67">
        <f>I762+I763</f>
        <v>0</v>
      </c>
      <c r="J761" s="67">
        <f>J762+J763</f>
        <v>76.2</v>
      </c>
    </row>
    <row r="762" spans="1:10" s="3" customFormat="1" x14ac:dyDescent="0.25">
      <c r="A762" s="66" t="s">
        <v>52</v>
      </c>
      <c r="B762" s="162" t="s">
        <v>549</v>
      </c>
      <c r="C762" s="26" t="s">
        <v>409</v>
      </c>
      <c r="D762" s="27" t="s">
        <v>578</v>
      </c>
      <c r="E762" s="26" t="s">
        <v>181</v>
      </c>
      <c r="F762" s="155">
        <v>76.2</v>
      </c>
      <c r="G762" s="130"/>
      <c r="H762" s="67"/>
      <c r="I762" s="67"/>
      <c r="J762" s="67">
        <v>76.2</v>
      </c>
    </row>
    <row r="763" spans="1:10" s="3" customFormat="1" hidden="1" x14ac:dyDescent="0.25">
      <c r="A763" s="66" t="s">
        <v>53</v>
      </c>
      <c r="B763" s="162" t="s">
        <v>549</v>
      </c>
      <c r="C763" s="26" t="s">
        <v>409</v>
      </c>
      <c r="D763" s="27" t="s">
        <v>578</v>
      </c>
      <c r="E763" s="26" t="s">
        <v>256</v>
      </c>
      <c r="F763" s="155">
        <f>7047.5-4588.9-2458.6</f>
        <v>0</v>
      </c>
      <c r="G763" s="130"/>
      <c r="H763" s="67">
        <f>7047.5-4588.9-2458.6</f>
        <v>0</v>
      </c>
      <c r="I763" s="67">
        <f>7047.5-4588.9-2458.6</f>
        <v>0</v>
      </c>
      <c r="J763" s="67">
        <f>7047.5-4588.9-2458.6</f>
        <v>0</v>
      </c>
    </row>
    <row r="764" spans="1:10" s="39" customFormat="1" x14ac:dyDescent="0.2">
      <c r="A764" s="152" t="s">
        <v>182</v>
      </c>
      <c r="B764" s="173" t="s">
        <v>549</v>
      </c>
      <c r="C764" s="173" t="s">
        <v>409</v>
      </c>
      <c r="D764" s="174" t="s">
        <v>183</v>
      </c>
      <c r="E764" s="13"/>
      <c r="F764" s="219">
        <f>F765</f>
        <v>0</v>
      </c>
      <c r="H764" s="88">
        <f>H765</f>
        <v>250</v>
      </c>
      <c r="I764" s="88">
        <f>I765</f>
        <v>250</v>
      </c>
      <c r="J764" s="88">
        <f>J765</f>
        <v>0</v>
      </c>
    </row>
    <row r="765" spans="1:10" s="69" customFormat="1" ht="31.5" x14ac:dyDescent="0.2">
      <c r="A765" s="154" t="s">
        <v>417</v>
      </c>
      <c r="B765" s="137" t="s">
        <v>549</v>
      </c>
      <c r="C765" s="26" t="s">
        <v>409</v>
      </c>
      <c r="D765" s="58" t="s">
        <v>579</v>
      </c>
      <c r="E765" s="26"/>
      <c r="F765" s="155">
        <f>F766+F768</f>
        <v>0</v>
      </c>
      <c r="H765" s="67">
        <f>H766+H768</f>
        <v>250</v>
      </c>
      <c r="I765" s="67">
        <f>I766+I768</f>
        <v>250</v>
      </c>
      <c r="J765" s="67">
        <f>J766+J768</f>
        <v>0</v>
      </c>
    </row>
    <row r="766" spans="1:10" s="69" customFormat="1" ht="31.5" hidden="1" x14ac:dyDescent="0.2">
      <c r="A766" s="38" t="s">
        <v>25</v>
      </c>
      <c r="B766" s="162" t="s">
        <v>549</v>
      </c>
      <c r="C766" s="26" t="s">
        <v>409</v>
      </c>
      <c r="D766" s="198" t="s">
        <v>579</v>
      </c>
      <c r="E766" s="26" t="s">
        <v>35</v>
      </c>
      <c r="F766" s="155">
        <f>F767</f>
        <v>0</v>
      </c>
      <c r="H766" s="67">
        <f>H767</f>
        <v>0</v>
      </c>
      <c r="I766" s="67">
        <f>I767</f>
        <v>0</v>
      </c>
      <c r="J766" s="67">
        <f>J767</f>
        <v>0</v>
      </c>
    </row>
    <row r="767" spans="1:10" s="69" customFormat="1" ht="31.5" hidden="1" x14ac:dyDescent="0.2">
      <c r="A767" s="38" t="s">
        <v>26</v>
      </c>
      <c r="B767" s="162" t="s">
        <v>549</v>
      </c>
      <c r="C767" s="26" t="s">
        <v>409</v>
      </c>
      <c r="D767" s="198" t="s">
        <v>579</v>
      </c>
      <c r="E767" s="26" t="s">
        <v>36</v>
      </c>
      <c r="F767" s="155"/>
      <c r="H767" s="67"/>
      <c r="I767" s="67"/>
      <c r="J767" s="67"/>
    </row>
    <row r="768" spans="1:10" s="69" customFormat="1" x14ac:dyDescent="0.2">
      <c r="A768" s="66" t="s">
        <v>50</v>
      </c>
      <c r="B768" s="162" t="s">
        <v>549</v>
      </c>
      <c r="C768" s="26" t="s">
        <v>409</v>
      </c>
      <c r="D768" s="198" t="s">
        <v>579</v>
      </c>
      <c r="E768" s="162" t="s">
        <v>180</v>
      </c>
      <c r="F768" s="155">
        <f>F769</f>
        <v>0</v>
      </c>
      <c r="H768" s="67">
        <f>H769</f>
        <v>250</v>
      </c>
      <c r="I768" s="67">
        <f>I769</f>
        <v>250</v>
      </c>
      <c r="J768" s="67">
        <f>J769</f>
        <v>0</v>
      </c>
    </row>
    <row r="769" spans="1:10" s="69" customFormat="1" x14ac:dyDescent="0.2">
      <c r="A769" s="66" t="s">
        <v>53</v>
      </c>
      <c r="B769" s="162" t="s">
        <v>549</v>
      </c>
      <c r="C769" s="26" t="s">
        <v>409</v>
      </c>
      <c r="D769" s="198" t="s">
        <v>579</v>
      </c>
      <c r="E769" s="162" t="s">
        <v>256</v>
      </c>
      <c r="F769" s="155">
        <v>0</v>
      </c>
      <c r="H769" s="67">
        <v>250</v>
      </c>
      <c r="I769" s="67">
        <v>250</v>
      </c>
      <c r="J769" s="67">
        <v>0</v>
      </c>
    </row>
    <row r="770" spans="1:10" s="23" customFormat="1" hidden="1" x14ac:dyDescent="0.2">
      <c r="A770" s="56" t="s">
        <v>124</v>
      </c>
      <c r="B770" s="173" t="s">
        <v>549</v>
      </c>
      <c r="C770" s="173" t="s">
        <v>409</v>
      </c>
      <c r="D770" s="173" t="s">
        <v>125</v>
      </c>
      <c r="E770" s="174"/>
      <c r="F770" s="219">
        <f>F771</f>
        <v>0</v>
      </c>
      <c r="H770" s="88">
        <f>H771</f>
        <v>0</v>
      </c>
      <c r="I770" s="88">
        <f>I771</f>
        <v>0</v>
      </c>
      <c r="J770" s="88">
        <f>J771</f>
        <v>0</v>
      </c>
    </row>
    <row r="771" spans="1:10" s="23" customFormat="1" ht="31.5" hidden="1" x14ac:dyDescent="0.2">
      <c r="A771" s="38" t="s">
        <v>470</v>
      </c>
      <c r="B771" s="162" t="s">
        <v>549</v>
      </c>
      <c r="C771" s="26" t="s">
        <v>409</v>
      </c>
      <c r="D771" s="162" t="s">
        <v>471</v>
      </c>
      <c r="E771" s="198"/>
      <c r="F771" s="155">
        <f>F772+F774</f>
        <v>0</v>
      </c>
      <c r="H771" s="67">
        <f>H772+H774</f>
        <v>0</v>
      </c>
      <c r="I771" s="67">
        <f>I772+I774</f>
        <v>0</v>
      </c>
      <c r="J771" s="67">
        <f>J772+J774</f>
        <v>0</v>
      </c>
    </row>
    <row r="772" spans="1:10" s="23" customFormat="1" ht="31.5" hidden="1" x14ac:dyDescent="0.2">
      <c r="A772" s="38" t="s">
        <v>25</v>
      </c>
      <c r="B772" s="162" t="s">
        <v>549</v>
      </c>
      <c r="C772" s="26" t="s">
        <v>409</v>
      </c>
      <c r="D772" s="162" t="s">
        <v>471</v>
      </c>
      <c r="E772" s="198">
        <v>200</v>
      </c>
      <c r="F772" s="155">
        <f>F773</f>
        <v>0</v>
      </c>
      <c r="H772" s="67">
        <f>H773</f>
        <v>0</v>
      </c>
      <c r="I772" s="67">
        <f>I773</f>
        <v>0</v>
      </c>
      <c r="J772" s="67">
        <f>J773</f>
        <v>0</v>
      </c>
    </row>
    <row r="773" spans="1:10" s="23" customFormat="1" ht="31.5" hidden="1" x14ac:dyDescent="0.2">
      <c r="A773" s="38" t="s">
        <v>26</v>
      </c>
      <c r="B773" s="162" t="s">
        <v>549</v>
      </c>
      <c r="C773" s="26" t="s">
        <v>409</v>
      </c>
      <c r="D773" s="162" t="s">
        <v>471</v>
      </c>
      <c r="E773" s="198">
        <v>240</v>
      </c>
      <c r="F773" s="155"/>
      <c r="H773" s="67"/>
      <c r="I773" s="67"/>
      <c r="J773" s="67"/>
    </row>
    <row r="774" spans="1:10" s="23" customFormat="1" ht="31.5" hidden="1" x14ac:dyDescent="0.2">
      <c r="A774" s="38" t="s">
        <v>472</v>
      </c>
      <c r="B774" s="162" t="s">
        <v>549</v>
      </c>
      <c r="C774" s="26" t="s">
        <v>409</v>
      </c>
      <c r="D774" s="162" t="s">
        <v>473</v>
      </c>
      <c r="E774" s="198"/>
      <c r="F774" s="155">
        <f>F775</f>
        <v>0</v>
      </c>
      <c r="H774" s="67">
        <f t="shared" ref="H774:J775" si="98">H775</f>
        <v>0</v>
      </c>
      <c r="I774" s="67">
        <f t="shared" si="98"/>
        <v>0</v>
      </c>
      <c r="J774" s="67">
        <f t="shared" si="98"/>
        <v>0</v>
      </c>
    </row>
    <row r="775" spans="1:10" s="23" customFormat="1" ht="31.5" hidden="1" x14ac:dyDescent="0.2">
      <c r="A775" s="38" t="s">
        <v>25</v>
      </c>
      <c r="B775" s="162" t="s">
        <v>549</v>
      </c>
      <c r="C775" s="26" t="s">
        <v>409</v>
      </c>
      <c r="D775" s="162" t="s">
        <v>473</v>
      </c>
      <c r="E775" s="198">
        <v>200</v>
      </c>
      <c r="F775" s="155">
        <f>F776</f>
        <v>0</v>
      </c>
      <c r="H775" s="67">
        <f t="shared" si="98"/>
        <v>0</v>
      </c>
      <c r="I775" s="67">
        <f t="shared" si="98"/>
        <v>0</v>
      </c>
      <c r="J775" s="67">
        <f t="shared" si="98"/>
        <v>0</v>
      </c>
    </row>
    <row r="776" spans="1:10" s="23" customFormat="1" ht="31.5" hidden="1" x14ac:dyDescent="0.2">
      <c r="A776" s="38" t="s">
        <v>26</v>
      </c>
      <c r="B776" s="162" t="s">
        <v>549</v>
      </c>
      <c r="C776" s="26" t="s">
        <v>409</v>
      </c>
      <c r="D776" s="162" t="s">
        <v>473</v>
      </c>
      <c r="E776" s="198">
        <v>240</v>
      </c>
      <c r="F776" s="155"/>
      <c r="H776" s="67"/>
      <c r="I776" s="67"/>
      <c r="J776" s="67"/>
    </row>
    <row r="777" spans="1:10" s="3" customFormat="1" x14ac:dyDescent="0.25">
      <c r="A777" s="28" t="s">
        <v>580</v>
      </c>
      <c r="B777" s="199" t="s">
        <v>549</v>
      </c>
      <c r="C777" s="199" t="s">
        <v>581</v>
      </c>
      <c r="D777" s="199"/>
      <c r="E777" s="200"/>
      <c r="F777" s="212">
        <f>F778+F783+F874+F883+F887+F901+F928</f>
        <v>211131.8</v>
      </c>
      <c r="G777" s="130"/>
      <c r="H777" s="30">
        <f>H778+H783+H874+H883+H887+H901+H928</f>
        <v>186041.99999999997</v>
      </c>
      <c r="I777" s="30">
        <f>I778+I783+I874+I883+I887+I901+I928</f>
        <v>186041.99999999997</v>
      </c>
      <c r="J777" s="30">
        <f>J778+J783+J874+J883+J887+J901+J928</f>
        <v>218604.5</v>
      </c>
    </row>
    <row r="778" spans="1:10" s="3" customFormat="1" hidden="1" x14ac:dyDescent="0.25">
      <c r="A778" s="20" t="s">
        <v>30</v>
      </c>
      <c r="B778" s="173" t="s">
        <v>549</v>
      </c>
      <c r="C778" s="173" t="s">
        <v>581</v>
      </c>
      <c r="D778" s="173" t="s">
        <v>149</v>
      </c>
      <c r="E778" s="174" t="s">
        <v>4</v>
      </c>
      <c r="F778" s="111">
        <f>F779</f>
        <v>0</v>
      </c>
      <c r="G778" s="130"/>
      <c r="H778" s="22">
        <f t="shared" ref="H778:I781" si="99">H779</f>
        <v>0</v>
      </c>
      <c r="I778" s="22">
        <f t="shared" si="99"/>
        <v>0</v>
      </c>
      <c r="J778" s="22">
        <f>J779</f>
        <v>0</v>
      </c>
    </row>
    <row r="779" spans="1:10" s="3" customFormat="1" hidden="1" x14ac:dyDescent="0.25">
      <c r="A779" s="25" t="s">
        <v>32</v>
      </c>
      <c r="B779" s="162" t="s">
        <v>549</v>
      </c>
      <c r="C779" s="162" t="s">
        <v>581</v>
      </c>
      <c r="D779" s="26" t="s">
        <v>150</v>
      </c>
      <c r="E779" s="174"/>
      <c r="F779" s="111">
        <f>F780</f>
        <v>0</v>
      </c>
      <c r="G779" s="130"/>
      <c r="H779" s="22">
        <f t="shared" si="99"/>
        <v>0</v>
      </c>
      <c r="I779" s="22">
        <f t="shared" si="99"/>
        <v>0</v>
      </c>
      <c r="J779" s="22">
        <f>J780</f>
        <v>0</v>
      </c>
    </row>
    <row r="780" spans="1:10" s="3" customFormat="1" ht="31.5" hidden="1" x14ac:dyDescent="0.25">
      <c r="A780" s="66" t="s">
        <v>151</v>
      </c>
      <c r="B780" s="162" t="s">
        <v>549</v>
      </c>
      <c r="C780" s="162" t="s">
        <v>581</v>
      </c>
      <c r="D780" s="26" t="s">
        <v>152</v>
      </c>
      <c r="E780" s="26" t="s">
        <v>4</v>
      </c>
      <c r="F780" s="155">
        <f>F781</f>
        <v>0</v>
      </c>
      <c r="G780" s="130"/>
      <c r="H780" s="67">
        <f t="shared" si="99"/>
        <v>0</v>
      </c>
      <c r="I780" s="67">
        <f t="shared" si="99"/>
        <v>0</v>
      </c>
      <c r="J780" s="67">
        <f>J781</f>
        <v>0</v>
      </c>
    </row>
    <row r="781" spans="1:10" s="3" customFormat="1" ht="31.5" hidden="1" x14ac:dyDescent="0.25">
      <c r="A781" s="38" t="s">
        <v>25</v>
      </c>
      <c r="B781" s="162" t="s">
        <v>549</v>
      </c>
      <c r="C781" s="162" t="s">
        <v>581</v>
      </c>
      <c r="D781" s="26" t="s">
        <v>152</v>
      </c>
      <c r="E781" s="26" t="s">
        <v>35</v>
      </c>
      <c r="F781" s="155">
        <f>F782</f>
        <v>0</v>
      </c>
      <c r="G781" s="130"/>
      <c r="H781" s="67">
        <f t="shared" si="99"/>
        <v>0</v>
      </c>
      <c r="I781" s="67">
        <f t="shared" si="99"/>
        <v>0</v>
      </c>
      <c r="J781" s="67">
        <f>J782</f>
        <v>0</v>
      </c>
    </row>
    <row r="782" spans="1:10" s="3" customFormat="1" ht="31.5" hidden="1" x14ac:dyDescent="0.25">
      <c r="A782" s="38" t="s">
        <v>26</v>
      </c>
      <c r="B782" s="162" t="s">
        <v>549</v>
      </c>
      <c r="C782" s="162" t="s">
        <v>581</v>
      </c>
      <c r="D782" s="26" t="s">
        <v>152</v>
      </c>
      <c r="E782" s="26" t="s">
        <v>36</v>
      </c>
      <c r="F782" s="155"/>
      <c r="G782" s="130"/>
      <c r="H782" s="67"/>
      <c r="I782" s="67"/>
      <c r="J782" s="67"/>
    </row>
    <row r="783" spans="1:10" s="69" customFormat="1" ht="31.5" x14ac:dyDescent="0.2">
      <c r="A783" s="20" t="s">
        <v>556</v>
      </c>
      <c r="B783" s="173" t="s">
        <v>549</v>
      </c>
      <c r="C783" s="173" t="s">
        <v>581</v>
      </c>
      <c r="D783" s="174" t="s">
        <v>557</v>
      </c>
      <c r="E783" s="173"/>
      <c r="F783" s="111">
        <f>F784+F859</f>
        <v>173128.4</v>
      </c>
      <c r="H783" s="22">
        <f>H784+H859</f>
        <v>138530.9</v>
      </c>
      <c r="I783" s="22">
        <f>I784+I859</f>
        <v>138530.9</v>
      </c>
      <c r="J783" s="22">
        <f>J784+J859</f>
        <v>173128.4</v>
      </c>
    </row>
    <row r="784" spans="1:10" s="39" customFormat="1" ht="31.5" x14ac:dyDescent="0.2">
      <c r="A784" s="28" t="s">
        <v>558</v>
      </c>
      <c r="B784" s="199" t="s">
        <v>549</v>
      </c>
      <c r="C784" s="199" t="s">
        <v>581</v>
      </c>
      <c r="D784" s="200" t="s">
        <v>559</v>
      </c>
      <c r="E784" s="199"/>
      <c r="F784" s="212">
        <f>F785+F839</f>
        <v>173128.4</v>
      </c>
      <c r="H784" s="30">
        <f>H785+H839</f>
        <v>138530.9</v>
      </c>
      <c r="I784" s="30">
        <f>I785+I839</f>
        <v>138530.9</v>
      </c>
      <c r="J784" s="30">
        <f>J785+J839</f>
        <v>173128.4</v>
      </c>
    </row>
    <row r="785" spans="1:10" s="3" customFormat="1" ht="126" customHeight="1" x14ac:dyDescent="0.2">
      <c r="A785" s="138" t="s">
        <v>560</v>
      </c>
      <c r="B785" s="162" t="s">
        <v>549</v>
      </c>
      <c r="C785" s="162" t="s">
        <v>581</v>
      </c>
      <c r="D785" s="198" t="s">
        <v>561</v>
      </c>
      <c r="E785" s="162"/>
      <c r="F785" s="115">
        <f>F802+F812+F819+F824+F827+F836</f>
        <v>171888.6</v>
      </c>
      <c r="G785" s="7"/>
      <c r="H785" s="24">
        <f>H802+H812+H819+H824+H827+H836</f>
        <v>137228.1</v>
      </c>
      <c r="I785" s="24">
        <f>I802+I812+I819+I824+I827+I836</f>
        <v>137228.1</v>
      </c>
      <c r="J785" s="24">
        <f>J802+J812+J819+J824+J827+J836</f>
        <v>171888.6</v>
      </c>
    </row>
    <row r="786" spans="1:10" s="69" customFormat="1" hidden="1" x14ac:dyDescent="0.25">
      <c r="A786" s="12" t="s">
        <v>30</v>
      </c>
      <c r="B786" s="173" t="s">
        <v>549</v>
      </c>
      <c r="C786" s="13" t="s">
        <v>581</v>
      </c>
      <c r="D786" s="173" t="s">
        <v>31</v>
      </c>
      <c r="E786" s="13"/>
      <c r="F786" s="219">
        <f>F791+F787</f>
        <v>0</v>
      </c>
      <c r="G786" s="251"/>
      <c r="H786" s="88">
        <f>H791+H787</f>
        <v>0</v>
      </c>
      <c r="I786" s="88">
        <f>I791+I787</f>
        <v>0</v>
      </c>
      <c r="J786" s="88">
        <f>J791+J787</f>
        <v>0</v>
      </c>
    </row>
    <row r="787" spans="1:10" s="3" customFormat="1" ht="31.5" hidden="1" x14ac:dyDescent="0.2">
      <c r="A787" s="81" t="s">
        <v>434</v>
      </c>
      <c r="B787" s="199" t="s">
        <v>549</v>
      </c>
      <c r="C787" s="29" t="s">
        <v>581</v>
      </c>
      <c r="D787" s="199" t="s">
        <v>782</v>
      </c>
      <c r="E787" s="29"/>
      <c r="F787" s="218">
        <f>F788+F789+F790</f>
        <v>0</v>
      </c>
      <c r="G787" s="7"/>
      <c r="H787" s="61">
        <f>H788+H789+H790</f>
        <v>0</v>
      </c>
      <c r="I787" s="61">
        <f>I788+I789+I790</f>
        <v>0</v>
      </c>
      <c r="J787" s="61">
        <f>J788+J789+J790</f>
        <v>0</v>
      </c>
    </row>
    <row r="788" spans="1:10" s="3" customFormat="1" ht="31.5" hidden="1" x14ac:dyDescent="0.2">
      <c r="A788" s="33" t="s">
        <v>393</v>
      </c>
      <c r="B788" s="162" t="s">
        <v>549</v>
      </c>
      <c r="C788" s="26" t="s">
        <v>581</v>
      </c>
      <c r="D788" s="162" t="s">
        <v>782</v>
      </c>
      <c r="E788" s="26" t="s">
        <v>453</v>
      </c>
      <c r="F788" s="155"/>
      <c r="G788" s="7"/>
      <c r="H788" s="67"/>
      <c r="I788" s="67"/>
      <c r="J788" s="67"/>
    </row>
    <row r="789" spans="1:10" s="23" customFormat="1" hidden="1" x14ac:dyDescent="0.2">
      <c r="A789" s="66" t="s">
        <v>849</v>
      </c>
      <c r="B789" s="162" t="s">
        <v>549</v>
      </c>
      <c r="C789" s="26" t="s">
        <v>581</v>
      </c>
      <c r="D789" s="162" t="s">
        <v>782</v>
      </c>
      <c r="E789" s="26" t="s">
        <v>837</v>
      </c>
      <c r="F789" s="155"/>
      <c r="H789" s="67"/>
      <c r="I789" s="67"/>
      <c r="J789" s="67"/>
    </row>
    <row r="790" spans="1:10" s="3" customFormat="1" hidden="1" x14ac:dyDescent="0.2">
      <c r="A790" s="66" t="s">
        <v>458</v>
      </c>
      <c r="B790" s="162" t="s">
        <v>549</v>
      </c>
      <c r="C790" s="26" t="s">
        <v>581</v>
      </c>
      <c r="D790" s="162" t="s">
        <v>782</v>
      </c>
      <c r="E790" s="26" t="s">
        <v>438</v>
      </c>
      <c r="F790" s="155"/>
      <c r="G790" s="7"/>
      <c r="H790" s="67"/>
      <c r="I790" s="67"/>
      <c r="J790" s="67"/>
    </row>
    <row r="791" spans="1:10" s="3" customFormat="1" hidden="1" x14ac:dyDescent="0.2">
      <c r="A791" s="81" t="s">
        <v>32</v>
      </c>
      <c r="B791" s="199" t="s">
        <v>549</v>
      </c>
      <c r="C791" s="29" t="s">
        <v>581</v>
      </c>
      <c r="D791" s="199" t="s">
        <v>850</v>
      </c>
      <c r="E791" s="29"/>
      <c r="F791" s="218">
        <f>F792+F797</f>
        <v>0</v>
      </c>
      <c r="G791" s="7"/>
      <c r="H791" s="61">
        <f>H792+H797</f>
        <v>0</v>
      </c>
      <c r="I791" s="61">
        <f>I792+I797</f>
        <v>0</v>
      </c>
      <c r="J791" s="61">
        <f>J792+J797</f>
        <v>0</v>
      </c>
    </row>
    <row r="792" spans="1:10" s="3" customFormat="1" ht="31.5" hidden="1" x14ac:dyDescent="0.2">
      <c r="A792" s="31" t="s">
        <v>259</v>
      </c>
      <c r="B792" s="162" t="s">
        <v>549</v>
      </c>
      <c r="C792" s="162" t="s">
        <v>581</v>
      </c>
      <c r="D792" s="162" t="s">
        <v>34</v>
      </c>
      <c r="E792" s="26"/>
      <c r="F792" s="155">
        <f>F793+F795</f>
        <v>0</v>
      </c>
      <c r="G792" s="7"/>
      <c r="H792" s="67">
        <f>H793+H795</f>
        <v>0</v>
      </c>
      <c r="I792" s="67">
        <f>I793+I795</f>
        <v>0</v>
      </c>
      <c r="J792" s="67">
        <f>J793+J795</f>
        <v>0</v>
      </c>
    </row>
    <row r="793" spans="1:10" s="3" customFormat="1" ht="31.5" hidden="1" x14ac:dyDescent="0.2">
      <c r="A793" s="66" t="s">
        <v>25</v>
      </c>
      <c r="B793" s="162" t="s">
        <v>549</v>
      </c>
      <c r="C793" s="162" t="s">
        <v>581</v>
      </c>
      <c r="D793" s="162" t="s">
        <v>34</v>
      </c>
      <c r="E793" s="26" t="s">
        <v>35</v>
      </c>
      <c r="F793" s="155">
        <f>F794</f>
        <v>0</v>
      </c>
      <c r="G793" s="7"/>
      <c r="H793" s="67">
        <f>H794</f>
        <v>0</v>
      </c>
      <c r="I793" s="67">
        <f>I794</f>
        <v>0</v>
      </c>
      <c r="J793" s="67">
        <f>J794</f>
        <v>0</v>
      </c>
    </row>
    <row r="794" spans="1:10" s="3" customFormat="1" ht="31.5" hidden="1" x14ac:dyDescent="0.2">
      <c r="A794" s="66" t="s">
        <v>26</v>
      </c>
      <c r="B794" s="162" t="s">
        <v>549</v>
      </c>
      <c r="C794" s="162" t="s">
        <v>581</v>
      </c>
      <c r="D794" s="162" t="s">
        <v>34</v>
      </c>
      <c r="E794" s="26" t="s">
        <v>36</v>
      </c>
      <c r="F794" s="155"/>
      <c r="G794" s="7"/>
      <c r="H794" s="67"/>
      <c r="I794" s="67"/>
      <c r="J794" s="67"/>
    </row>
    <row r="795" spans="1:10" s="3" customFormat="1" ht="31.5" hidden="1" x14ac:dyDescent="0.2">
      <c r="A795" s="25" t="s">
        <v>145</v>
      </c>
      <c r="B795" s="162" t="s">
        <v>549</v>
      </c>
      <c r="C795" s="162" t="s">
        <v>581</v>
      </c>
      <c r="D795" s="162" t="s">
        <v>34</v>
      </c>
      <c r="E795" s="162" t="s">
        <v>146</v>
      </c>
      <c r="F795" s="155">
        <f>F796</f>
        <v>0</v>
      </c>
      <c r="G795" s="7"/>
      <c r="H795" s="67">
        <f>H796</f>
        <v>0</v>
      </c>
      <c r="I795" s="67">
        <f>I796</f>
        <v>0</v>
      </c>
      <c r="J795" s="67">
        <f>J796</f>
        <v>0</v>
      </c>
    </row>
    <row r="796" spans="1:10" s="3" customFormat="1" hidden="1" x14ac:dyDescent="0.2">
      <c r="A796" s="25" t="s">
        <v>147</v>
      </c>
      <c r="B796" s="26" t="s">
        <v>549</v>
      </c>
      <c r="C796" s="26" t="s">
        <v>581</v>
      </c>
      <c r="D796" s="26" t="s">
        <v>34</v>
      </c>
      <c r="E796" s="26" t="s">
        <v>148</v>
      </c>
      <c r="F796" s="155"/>
      <c r="G796" s="7"/>
      <c r="H796" s="67"/>
      <c r="I796" s="67"/>
      <c r="J796" s="67"/>
    </row>
    <row r="797" spans="1:10" s="3" customFormat="1" ht="47.25" hidden="1" x14ac:dyDescent="0.2">
      <c r="A797" s="66" t="s">
        <v>264</v>
      </c>
      <c r="B797" s="26" t="s">
        <v>549</v>
      </c>
      <c r="C797" s="26" t="s">
        <v>581</v>
      </c>
      <c r="D797" s="26" t="s">
        <v>265</v>
      </c>
      <c r="E797" s="26"/>
      <c r="F797" s="155">
        <f>F798</f>
        <v>0</v>
      </c>
      <c r="G797" s="7"/>
      <c r="H797" s="67">
        <f>H798</f>
        <v>0</v>
      </c>
      <c r="I797" s="67">
        <f>I798</f>
        <v>0</v>
      </c>
      <c r="J797" s="67">
        <f>J798</f>
        <v>0</v>
      </c>
    </row>
    <row r="798" spans="1:10" s="3" customFormat="1" hidden="1" x14ac:dyDescent="0.2">
      <c r="A798" s="66" t="s">
        <v>849</v>
      </c>
      <c r="B798" s="26" t="s">
        <v>549</v>
      </c>
      <c r="C798" s="26" t="s">
        <v>581</v>
      </c>
      <c r="D798" s="26" t="s">
        <v>265</v>
      </c>
      <c r="E798" s="26" t="s">
        <v>837</v>
      </c>
      <c r="F798" s="155"/>
      <c r="G798" s="7"/>
      <c r="H798" s="67"/>
      <c r="I798" s="67"/>
      <c r="J798" s="67"/>
    </row>
    <row r="799" spans="1:10" s="39" customFormat="1" ht="94.5" hidden="1" x14ac:dyDescent="0.2">
      <c r="A799" s="149" t="s">
        <v>582</v>
      </c>
      <c r="B799" s="162" t="s">
        <v>549</v>
      </c>
      <c r="C799" s="162" t="s">
        <v>581</v>
      </c>
      <c r="D799" s="198" t="s">
        <v>583</v>
      </c>
      <c r="E799" s="26"/>
      <c r="F799" s="155">
        <f>F800</f>
        <v>0</v>
      </c>
      <c r="H799" s="67">
        <f t="shared" ref="H799:J800" si="100">H800</f>
        <v>0</v>
      </c>
      <c r="I799" s="67">
        <f t="shared" si="100"/>
        <v>0</v>
      </c>
      <c r="J799" s="67">
        <f t="shared" si="100"/>
        <v>0</v>
      </c>
    </row>
    <row r="800" spans="1:10" s="23" customFormat="1" hidden="1" x14ac:dyDescent="0.2">
      <c r="A800" s="66" t="s">
        <v>50</v>
      </c>
      <c r="B800" s="162" t="s">
        <v>549</v>
      </c>
      <c r="C800" s="162" t="s">
        <v>581</v>
      </c>
      <c r="D800" s="198" t="s">
        <v>583</v>
      </c>
      <c r="E800" s="26" t="s">
        <v>180</v>
      </c>
      <c r="F800" s="155">
        <f>F801</f>
        <v>0</v>
      </c>
      <c r="H800" s="67">
        <f t="shared" si="100"/>
        <v>0</v>
      </c>
      <c r="I800" s="67">
        <f t="shared" si="100"/>
        <v>0</v>
      </c>
      <c r="J800" s="67">
        <f t="shared" si="100"/>
        <v>0</v>
      </c>
    </row>
    <row r="801" spans="1:10" s="23" customFormat="1" hidden="1" x14ac:dyDescent="0.2">
      <c r="A801" s="66" t="s">
        <v>53</v>
      </c>
      <c r="B801" s="162" t="s">
        <v>549</v>
      </c>
      <c r="C801" s="162" t="s">
        <v>581</v>
      </c>
      <c r="D801" s="198" t="s">
        <v>583</v>
      </c>
      <c r="E801" s="26" t="s">
        <v>256</v>
      </c>
      <c r="F801" s="155"/>
      <c r="H801" s="67"/>
      <c r="I801" s="67"/>
      <c r="J801" s="67"/>
    </row>
    <row r="802" spans="1:10" s="23" customFormat="1" ht="126" x14ac:dyDescent="0.2">
      <c r="A802" s="138" t="s">
        <v>584</v>
      </c>
      <c r="B802" s="162" t="s">
        <v>549</v>
      </c>
      <c r="C802" s="162" t="s">
        <v>581</v>
      </c>
      <c r="D802" s="198" t="s">
        <v>585</v>
      </c>
      <c r="E802" s="26"/>
      <c r="F802" s="155">
        <f>F803+F805+F807+F809</f>
        <v>163252.9</v>
      </c>
      <c r="H802" s="67">
        <f>H803+H805+H807+H809</f>
        <v>130089</v>
      </c>
      <c r="I802" s="67">
        <f>I803+I805+I807+I809</f>
        <v>130089</v>
      </c>
      <c r="J802" s="67">
        <f>J803+J805+J807+J809</f>
        <v>163252.9</v>
      </c>
    </row>
    <row r="803" spans="1:10" s="23" customFormat="1" ht="63.6" customHeight="1" x14ac:dyDescent="0.2">
      <c r="A803" s="66" t="s">
        <v>23</v>
      </c>
      <c r="B803" s="162" t="s">
        <v>549</v>
      </c>
      <c r="C803" s="162" t="s">
        <v>581</v>
      </c>
      <c r="D803" s="198" t="s">
        <v>585</v>
      </c>
      <c r="E803" s="26" t="s">
        <v>42</v>
      </c>
      <c r="F803" s="155">
        <f>F804</f>
        <v>153299.4</v>
      </c>
      <c r="H803" s="67">
        <f>H804</f>
        <v>123000</v>
      </c>
      <c r="I803" s="67">
        <f>I804</f>
        <v>123000</v>
      </c>
      <c r="J803" s="67">
        <f>J804</f>
        <v>153299.4</v>
      </c>
    </row>
    <row r="804" spans="1:10" s="23" customFormat="1" x14ac:dyDescent="0.2">
      <c r="A804" s="66" t="s">
        <v>137</v>
      </c>
      <c r="B804" s="162" t="s">
        <v>549</v>
      </c>
      <c r="C804" s="162" t="s">
        <v>581</v>
      </c>
      <c r="D804" s="198" t="s">
        <v>585</v>
      </c>
      <c r="E804" s="26" t="s">
        <v>138</v>
      </c>
      <c r="F804" s="155">
        <v>153299.4</v>
      </c>
      <c r="H804" s="67">
        <v>123000</v>
      </c>
      <c r="I804" s="67">
        <v>123000</v>
      </c>
      <c r="J804" s="67">
        <v>153299.4</v>
      </c>
    </row>
    <row r="805" spans="1:10" s="23" customFormat="1" ht="31.5" x14ac:dyDescent="0.2">
      <c r="A805" s="66" t="s">
        <v>25</v>
      </c>
      <c r="B805" s="162" t="s">
        <v>549</v>
      </c>
      <c r="C805" s="162" t="s">
        <v>581</v>
      </c>
      <c r="D805" s="198" t="s">
        <v>585</v>
      </c>
      <c r="E805" s="26" t="s">
        <v>35</v>
      </c>
      <c r="F805" s="155">
        <f>F806</f>
        <v>9953.5</v>
      </c>
      <c r="H805" s="67">
        <f>H806</f>
        <v>7081.5</v>
      </c>
      <c r="I805" s="67">
        <f>I806</f>
        <v>7081.5</v>
      </c>
      <c r="J805" s="67">
        <f>J806</f>
        <v>9953.5</v>
      </c>
    </row>
    <row r="806" spans="1:10" s="23" customFormat="1" ht="31.5" x14ac:dyDescent="0.2">
      <c r="A806" s="66" t="s">
        <v>26</v>
      </c>
      <c r="B806" s="162" t="s">
        <v>549</v>
      </c>
      <c r="C806" s="162" t="s">
        <v>581</v>
      </c>
      <c r="D806" s="198" t="s">
        <v>585</v>
      </c>
      <c r="E806" s="26" t="s">
        <v>36</v>
      </c>
      <c r="F806" s="155">
        <v>9953.5</v>
      </c>
      <c r="H806" s="67">
        <v>7081.5</v>
      </c>
      <c r="I806" s="67">
        <v>7081.5</v>
      </c>
      <c r="J806" s="67">
        <v>9953.5</v>
      </c>
    </row>
    <row r="807" spans="1:10" s="23" customFormat="1" ht="31.5" hidden="1" x14ac:dyDescent="0.2">
      <c r="A807" s="25" t="s">
        <v>145</v>
      </c>
      <c r="B807" s="162" t="s">
        <v>549</v>
      </c>
      <c r="C807" s="162" t="s">
        <v>581</v>
      </c>
      <c r="D807" s="198" t="s">
        <v>585</v>
      </c>
      <c r="E807" s="26" t="s">
        <v>146</v>
      </c>
      <c r="F807" s="155">
        <f>F808</f>
        <v>0</v>
      </c>
      <c r="H807" s="67">
        <f>H808</f>
        <v>0</v>
      </c>
      <c r="I807" s="67">
        <f>I808</f>
        <v>0</v>
      </c>
      <c r="J807" s="67">
        <f>J808</f>
        <v>0</v>
      </c>
    </row>
    <row r="808" spans="1:10" s="23" customFormat="1" hidden="1" x14ac:dyDescent="0.2">
      <c r="A808" s="25" t="s">
        <v>147</v>
      </c>
      <c r="B808" s="162" t="s">
        <v>549</v>
      </c>
      <c r="C808" s="162" t="s">
        <v>581</v>
      </c>
      <c r="D808" s="198" t="s">
        <v>585</v>
      </c>
      <c r="E808" s="26" t="s">
        <v>148</v>
      </c>
      <c r="F808" s="155"/>
      <c r="H808" s="67"/>
      <c r="I808" s="67"/>
      <c r="J808" s="67"/>
    </row>
    <row r="809" spans="1:10" s="23" customFormat="1" hidden="1" x14ac:dyDescent="0.2">
      <c r="A809" s="66" t="s">
        <v>50</v>
      </c>
      <c r="B809" s="162" t="s">
        <v>549</v>
      </c>
      <c r="C809" s="162" t="s">
        <v>581</v>
      </c>
      <c r="D809" s="198" t="s">
        <v>585</v>
      </c>
      <c r="E809" s="26" t="s">
        <v>180</v>
      </c>
      <c r="F809" s="155">
        <f>F810+F811</f>
        <v>0</v>
      </c>
      <c r="H809" s="67">
        <f>H810+H811</f>
        <v>7.4999999999986358</v>
      </c>
      <c r="I809" s="67">
        <f>I810+I811</f>
        <v>7.4999999999986358</v>
      </c>
      <c r="J809" s="67">
        <f>J810+J811</f>
        <v>0</v>
      </c>
    </row>
    <row r="810" spans="1:10" s="23" customFormat="1" hidden="1" x14ac:dyDescent="0.2">
      <c r="A810" s="66" t="s">
        <v>52</v>
      </c>
      <c r="B810" s="162" t="s">
        <v>549</v>
      </c>
      <c r="C810" s="162" t="s">
        <v>581</v>
      </c>
      <c r="D810" s="198" t="s">
        <v>585</v>
      </c>
      <c r="E810" s="26" t="s">
        <v>181</v>
      </c>
      <c r="F810" s="155">
        <f>7.5-7.5</f>
        <v>0</v>
      </c>
      <c r="H810" s="67">
        <v>7.5</v>
      </c>
      <c r="I810" s="67">
        <v>7.5</v>
      </c>
      <c r="J810" s="67">
        <f>7.5-7.5</f>
        <v>0</v>
      </c>
    </row>
    <row r="811" spans="1:10" s="23" customFormat="1" hidden="1" x14ac:dyDescent="0.2">
      <c r="A811" s="66" t="s">
        <v>53</v>
      </c>
      <c r="B811" s="162" t="s">
        <v>549</v>
      </c>
      <c r="C811" s="162" t="s">
        <v>581</v>
      </c>
      <c r="D811" s="198" t="s">
        <v>585</v>
      </c>
      <c r="E811" s="26" t="s">
        <v>256</v>
      </c>
      <c r="F811" s="155">
        <v>0</v>
      </c>
      <c r="H811" s="67">
        <f>65337.4-61426.3-3903.6-7.5</f>
        <v>-1.3642420526593924E-12</v>
      </c>
      <c r="I811" s="67">
        <f>65337.4-61426.3-3903.6-7.5</f>
        <v>-1.3642420526593924E-12</v>
      </c>
      <c r="J811" s="67">
        <v>0</v>
      </c>
    </row>
    <row r="812" spans="1:10" s="23" customFormat="1" ht="66.75" customHeight="1" x14ac:dyDescent="0.2">
      <c r="A812" s="25" t="s">
        <v>586</v>
      </c>
      <c r="B812" s="162" t="s">
        <v>549</v>
      </c>
      <c r="C812" s="162" t="s">
        <v>581</v>
      </c>
      <c r="D812" s="198" t="s">
        <v>587</v>
      </c>
      <c r="E812" s="26"/>
      <c r="F812" s="155">
        <f>F813+F815+F817</f>
        <v>2825</v>
      </c>
      <c r="H812" s="67">
        <f>H813+H815+H817</f>
        <v>1408.4</v>
      </c>
      <c r="I812" s="67">
        <f>I813+I815+I817</f>
        <v>1408.4</v>
      </c>
      <c r="J812" s="67">
        <f>J813+J815+J817</f>
        <v>2825</v>
      </c>
    </row>
    <row r="813" spans="1:10" s="23" customFormat="1" ht="31.5" x14ac:dyDescent="0.2">
      <c r="A813" s="66" t="s">
        <v>25</v>
      </c>
      <c r="B813" s="162" t="s">
        <v>549</v>
      </c>
      <c r="C813" s="162" t="s">
        <v>581</v>
      </c>
      <c r="D813" s="198" t="s">
        <v>587</v>
      </c>
      <c r="E813" s="26" t="s">
        <v>35</v>
      </c>
      <c r="F813" s="155">
        <f>F814</f>
        <v>2825</v>
      </c>
      <c r="H813" s="67">
        <f>H814</f>
        <v>0</v>
      </c>
      <c r="I813" s="67">
        <f>I814</f>
        <v>0</v>
      </c>
      <c r="J813" s="67">
        <f>J814</f>
        <v>2825</v>
      </c>
    </row>
    <row r="814" spans="1:10" s="23" customFormat="1" ht="31.5" x14ac:dyDescent="0.2">
      <c r="A814" s="66" t="s">
        <v>26</v>
      </c>
      <c r="B814" s="162" t="s">
        <v>549</v>
      </c>
      <c r="C814" s="162" t="s">
        <v>581</v>
      </c>
      <c r="D814" s="198" t="s">
        <v>587</v>
      </c>
      <c r="E814" s="26" t="s">
        <v>36</v>
      </c>
      <c r="F814" s="155">
        <v>2825</v>
      </c>
      <c r="H814" s="67"/>
      <c r="I814" s="67"/>
      <c r="J814" s="67">
        <v>2825</v>
      </c>
    </row>
    <row r="815" spans="1:10" s="23" customFormat="1" ht="31.5" hidden="1" x14ac:dyDescent="0.2">
      <c r="A815" s="66" t="s">
        <v>145</v>
      </c>
      <c r="B815" s="162" t="s">
        <v>549</v>
      </c>
      <c r="C815" s="162" t="s">
        <v>581</v>
      </c>
      <c r="D815" s="198" t="s">
        <v>587</v>
      </c>
      <c r="E815" s="26" t="s">
        <v>146</v>
      </c>
      <c r="F815" s="155">
        <f>F816</f>
        <v>0</v>
      </c>
      <c r="H815" s="67">
        <f>H816</f>
        <v>0</v>
      </c>
      <c r="I815" s="67">
        <f>I816</f>
        <v>0</v>
      </c>
      <c r="J815" s="67">
        <f>J816</f>
        <v>0</v>
      </c>
    </row>
    <row r="816" spans="1:10" s="23" customFormat="1" hidden="1" x14ac:dyDescent="0.2">
      <c r="A816" s="66" t="s">
        <v>147</v>
      </c>
      <c r="B816" s="162" t="s">
        <v>549</v>
      </c>
      <c r="C816" s="162" t="s">
        <v>581</v>
      </c>
      <c r="D816" s="198" t="s">
        <v>587</v>
      </c>
      <c r="E816" s="26" t="s">
        <v>148</v>
      </c>
      <c r="F816" s="155"/>
      <c r="H816" s="67"/>
      <c r="I816" s="67"/>
      <c r="J816" s="67"/>
    </row>
    <row r="817" spans="1:10" s="23" customFormat="1" hidden="1" x14ac:dyDescent="0.2">
      <c r="A817" s="66" t="s">
        <v>50</v>
      </c>
      <c r="B817" s="162" t="s">
        <v>549</v>
      </c>
      <c r="C817" s="162" t="s">
        <v>581</v>
      </c>
      <c r="D817" s="198" t="s">
        <v>587</v>
      </c>
      <c r="E817" s="26" t="s">
        <v>180</v>
      </c>
      <c r="F817" s="155">
        <f>F818</f>
        <v>0</v>
      </c>
      <c r="H817" s="67">
        <f>H818</f>
        <v>1408.4</v>
      </c>
      <c r="I817" s="67">
        <f>I818</f>
        <v>1408.4</v>
      </c>
      <c r="J817" s="67">
        <f>J818</f>
        <v>0</v>
      </c>
    </row>
    <row r="818" spans="1:10" s="23" customFormat="1" hidden="1" x14ac:dyDescent="0.2">
      <c r="A818" s="66" t="s">
        <v>53</v>
      </c>
      <c r="B818" s="162" t="s">
        <v>549</v>
      </c>
      <c r="C818" s="162" t="s">
        <v>581</v>
      </c>
      <c r="D818" s="198" t="s">
        <v>587</v>
      </c>
      <c r="E818" s="26" t="s">
        <v>256</v>
      </c>
      <c r="F818" s="155">
        <v>0</v>
      </c>
      <c r="H818" s="67">
        <v>1408.4</v>
      </c>
      <c r="I818" s="67">
        <v>1408.4</v>
      </c>
      <c r="J818" s="67">
        <v>0</v>
      </c>
    </row>
    <row r="819" spans="1:10" s="23" customFormat="1" ht="47.25" hidden="1" x14ac:dyDescent="0.2">
      <c r="A819" s="66" t="s">
        <v>588</v>
      </c>
      <c r="B819" s="162" t="s">
        <v>549</v>
      </c>
      <c r="C819" s="162" t="s">
        <v>581</v>
      </c>
      <c r="D819" s="198" t="s">
        <v>589</v>
      </c>
      <c r="E819" s="26"/>
      <c r="F819" s="155">
        <f>F820+F822</f>
        <v>0</v>
      </c>
      <c r="H819" s="67">
        <f>H820+H822</f>
        <v>0</v>
      </c>
      <c r="I819" s="67">
        <f>I820+I822</f>
        <v>0</v>
      </c>
      <c r="J819" s="67">
        <f>J820+J822</f>
        <v>0</v>
      </c>
    </row>
    <row r="820" spans="1:10" s="23" customFormat="1" ht="78.75" hidden="1" x14ac:dyDescent="0.2">
      <c r="A820" s="66" t="s">
        <v>23</v>
      </c>
      <c r="B820" s="162" t="s">
        <v>549</v>
      </c>
      <c r="C820" s="162" t="s">
        <v>581</v>
      </c>
      <c r="D820" s="198" t="s">
        <v>589</v>
      </c>
      <c r="E820" s="26" t="s">
        <v>42</v>
      </c>
      <c r="F820" s="155">
        <f>F821</f>
        <v>0</v>
      </c>
      <c r="H820" s="67">
        <f>H821</f>
        <v>0</v>
      </c>
      <c r="I820" s="67">
        <f>I821</f>
        <v>0</v>
      </c>
      <c r="J820" s="67">
        <f>J821</f>
        <v>0</v>
      </c>
    </row>
    <row r="821" spans="1:10" s="23" customFormat="1" hidden="1" x14ac:dyDescent="0.2">
      <c r="A821" s="66" t="s">
        <v>137</v>
      </c>
      <c r="B821" s="162" t="s">
        <v>549</v>
      </c>
      <c r="C821" s="162" t="s">
        <v>581</v>
      </c>
      <c r="D821" s="198" t="s">
        <v>589</v>
      </c>
      <c r="E821" s="26" t="s">
        <v>138</v>
      </c>
      <c r="F821" s="155"/>
      <c r="H821" s="67"/>
      <c r="I821" s="67"/>
      <c r="J821" s="67"/>
    </row>
    <row r="822" spans="1:10" s="23" customFormat="1" hidden="1" x14ac:dyDescent="0.2">
      <c r="A822" s="66" t="s">
        <v>50</v>
      </c>
      <c r="B822" s="162" t="s">
        <v>549</v>
      </c>
      <c r="C822" s="162" t="s">
        <v>581</v>
      </c>
      <c r="D822" s="198" t="s">
        <v>590</v>
      </c>
      <c r="E822" s="26" t="s">
        <v>180</v>
      </c>
      <c r="F822" s="155">
        <f>F823</f>
        <v>0</v>
      </c>
      <c r="H822" s="67">
        <f>H823</f>
        <v>0</v>
      </c>
      <c r="I822" s="67">
        <f>I823</f>
        <v>0</v>
      </c>
      <c r="J822" s="67">
        <f>J823</f>
        <v>0</v>
      </c>
    </row>
    <row r="823" spans="1:10" s="23" customFormat="1" hidden="1" x14ac:dyDescent="0.2">
      <c r="A823" s="66" t="s">
        <v>53</v>
      </c>
      <c r="B823" s="162" t="s">
        <v>549</v>
      </c>
      <c r="C823" s="162" t="s">
        <v>581</v>
      </c>
      <c r="D823" s="198" t="s">
        <v>591</v>
      </c>
      <c r="E823" s="26" t="s">
        <v>256</v>
      </c>
      <c r="F823" s="155"/>
      <c r="H823" s="67"/>
      <c r="I823" s="67"/>
      <c r="J823" s="67"/>
    </row>
    <row r="824" spans="1:10" s="23" customFormat="1" ht="78.75" hidden="1" x14ac:dyDescent="0.2">
      <c r="A824" s="66" t="s">
        <v>592</v>
      </c>
      <c r="B824" s="162" t="s">
        <v>549</v>
      </c>
      <c r="C824" s="162" t="s">
        <v>581</v>
      </c>
      <c r="D824" s="198" t="s">
        <v>593</v>
      </c>
      <c r="E824" s="26"/>
      <c r="F824" s="155">
        <f>F825</f>
        <v>0</v>
      </c>
      <c r="H824" s="67">
        <f t="shared" ref="H824:J825" si="101">H825</f>
        <v>0</v>
      </c>
      <c r="I824" s="67">
        <f t="shared" si="101"/>
        <v>0</v>
      </c>
      <c r="J824" s="67">
        <f t="shared" si="101"/>
        <v>0</v>
      </c>
    </row>
    <row r="825" spans="1:10" s="23" customFormat="1" ht="78.75" hidden="1" x14ac:dyDescent="0.2">
      <c r="A825" s="66" t="s">
        <v>23</v>
      </c>
      <c r="B825" s="162" t="s">
        <v>549</v>
      </c>
      <c r="C825" s="162" t="s">
        <v>581</v>
      </c>
      <c r="D825" s="198" t="s">
        <v>593</v>
      </c>
      <c r="E825" s="26" t="s">
        <v>42</v>
      </c>
      <c r="F825" s="155">
        <f>F826</f>
        <v>0</v>
      </c>
      <c r="H825" s="67">
        <f t="shared" si="101"/>
        <v>0</v>
      </c>
      <c r="I825" s="67">
        <f t="shared" si="101"/>
        <v>0</v>
      </c>
      <c r="J825" s="67">
        <f t="shared" si="101"/>
        <v>0</v>
      </c>
    </row>
    <row r="826" spans="1:10" s="23" customFormat="1" hidden="1" x14ac:dyDescent="0.2">
      <c r="A826" s="66" t="s">
        <v>137</v>
      </c>
      <c r="B826" s="162" t="s">
        <v>549</v>
      </c>
      <c r="C826" s="162" t="s">
        <v>581</v>
      </c>
      <c r="D826" s="198" t="s">
        <v>593</v>
      </c>
      <c r="E826" s="26" t="s">
        <v>138</v>
      </c>
      <c r="F826" s="155"/>
      <c r="H826" s="67"/>
      <c r="I826" s="67"/>
      <c r="J826" s="67"/>
    </row>
    <row r="827" spans="1:10" s="23" customFormat="1" ht="188.45" customHeight="1" x14ac:dyDescent="0.2">
      <c r="A827" s="138" t="s">
        <v>568</v>
      </c>
      <c r="B827" s="162" t="s">
        <v>549</v>
      </c>
      <c r="C827" s="162" t="s">
        <v>581</v>
      </c>
      <c r="D827" s="198" t="s">
        <v>569</v>
      </c>
      <c r="E827" s="26"/>
      <c r="F827" s="155">
        <f>F828+F830+F832+F834</f>
        <v>5810.7</v>
      </c>
      <c r="H827" s="67">
        <f>H828+H830+H832+H834</f>
        <v>5730.7000000000007</v>
      </c>
      <c r="I827" s="67">
        <f>I828+I830+I832+I834</f>
        <v>5730.7000000000007</v>
      </c>
      <c r="J827" s="67">
        <f>J828+J830+J832+J834</f>
        <v>5810.7</v>
      </c>
    </row>
    <row r="828" spans="1:10" s="23" customFormat="1" ht="31.5" hidden="1" x14ac:dyDescent="0.2">
      <c r="A828" s="66" t="s">
        <v>25</v>
      </c>
      <c r="B828" s="162" t="s">
        <v>549</v>
      </c>
      <c r="C828" s="162" t="s">
        <v>581</v>
      </c>
      <c r="D828" s="198" t="s">
        <v>569</v>
      </c>
      <c r="E828" s="26" t="s">
        <v>35</v>
      </c>
      <c r="F828" s="155">
        <f>F829</f>
        <v>0</v>
      </c>
      <c r="H828" s="67">
        <f>H829</f>
        <v>4552.6000000000004</v>
      </c>
      <c r="I828" s="67">
        <f>I829</f>
        <v>4552.6000000000004</v>
      </c>
      <c r="J828" s="67">
        <f>J829</f>
        <v>0</v>
      </c>
    </row>
    <row r="829" spans="1:10" s="23" customFormat="1" ht="31.5" hidden="1" x14ac:dyDescent="0.2">
      <c r="A829" s="66" t="s">
        <v>26</v>
      </c>
      <c r="B829" s="162" t="s">
        <v>549</v>
      </c>
      <c r="C829" s="162" t="s">
        <v>581</v>
      </c>
      <c r="D829" s="198" t="s">
        <v>569</v>
      </c>
      <c r="E829" s="26" t="s">
        <v>36</v>
      </c>
      <c r="F829" s="155">
        <f>4552.6-4552.6</f>
        <v>0</v>
      </c>
      <c r="H829" s="67">
        <v>4552.6000000000004</v>
      </c>
      <c r="I829" s="67">
        <v>4552.6000000000004</v>
      </c>
      <c r="J829" s="67">
        <f>4552.6-4552.6</f>
        <v>0</v>
      </c>
    </row>
    <row r="830" spans="1:10" s="23" customFormat="1" hidden="1" x14ac:dyDescent="0.2">
      <c r="A830" s="66" t="s">
        <v>27</v>
      </c>
      <c r="B830" s="162" t="s">
        <v>549</v>
      </c>
      <c r="C830" s="162" t="s">
        <v>581</v>
      </c>
      <c r="D830" s="198" t="s">
        <v>569</v>
      </c>
      <c r="E830" s="26" t="s">
        <v>153</v>
      </c>
      <c r="F830" s="155">
        <f>F831</f>
        <v>0</v>
      </c>
      <c r="H830" s="67">
        <f>H831</f>
        <v>157.6</v>
      </c>
      <c r="I830" s="67">
        <f>I831</f>
        <v>157.6</v>
      </c>
      <c r="J830" s="67">
        <f>J831</f>
        <v>0</v>
      </c>
    </row>
    <row r="831" spans="1:10" s="23" customFormat="1" ht="31.5" hidden="1" x14ac:dyDescent="0.2">
      <c r="A831" s="138" t="s">
        <v>169</v>
      </c>
      <c r="B831" s="162" t="s">
        <v>549</v>
      </c>
      <c r="C831" s="162" t="s">
        <v>581</v>
      </c>
      <c r="D831" s="198" t="s">
        <v>569</v>
      </c>
      <c r="E831" s="114" t="s">
        <v>488</v>
      </c>
      <c r="F831" s="155">
        <f>157.6-157.6</f>
        <v>0</v>
      </c>
      <c r="H831" s="67">
        <v>157.6</v>
      </c>
      <c r="I831" s="67">
        <v>157.6</v>
      </c>
      <c r="J831" s="67">
        <f>157.6-157.6</f>
        <v>0</v>
      </c>
    </row>
    <row r="832" spans="1:10" s="23" customFormat="1" ht="31.5" hidden="1" x14ac:dyDescent="0.2">
      <c r="A832" s="25" t="s">
        <v>145</v>
      </c>
      <c r="B832" s="162" t="s">
        <v>549</v>
      </c>
      <c r="C832" s="162" t="s">
        <v>581</v>
      </c>
      <c r="D832" s="198" t="s">
        <v>569</v>
      </c>
      <c r="E832" s="162" t="s">
        <v>146</v>
      </c>
      <c r="F832" s="155">
        <f>F833</f>
        <v>0</v>
      </c>
      <c r="H832" s="67">
        <f>H833</f>
        <v>0</v>
      </c>
      <c r="I832" s="67">
        <f>I833</f>
        <v>0</v>
      </c>
      <c r="J832" s="67">
        <f>J833</f>
        <v>0</v>
      </c>
    </row>
    <row r="833" spans="1:10" s="23" customFormat="1" hidden="1" x14ac:dyDescent="0.2">
      <c r="A833" s="25" t="s">
        <v>147</v>
      </c>
      <c r="B833" s="162" t="s">
        <v>549</v>
      </c>
      <c r="C833" s="162" t="s">
        <v>581</v>
      </c>
      <c r="D833" s="198" t="s">
        <v>569</v>
      </c>
      <c r="E833" s="162" t="s">
        <v>148</v>
      </c>
      <c r="F833" s="155"/>
      <c r="H833" s="67"/>
      <c r="I833" s="67"/>
      <c r="J833" s="67"/>
    </row>
    <row r="834" spans="1:10" s="23" customFormat="1" x14ac:dyDescent="0.2">
      <c r="A834" s="66" t="s">
        <v>50</v>
      </c>
      <c r="B834" s="162" t="s">
        <v>549</v>
      </c>
      <c r="C834" s="162" t="s">
        <v>581</v>
      </c>
      <c r="D834" s="198" t="s">
        <v>569</v>
      </c>
      <c r="E834" s="26" t="s">
        <v>180</v>
      </c>
      <c r="F834" s="155">
        <f>F835</f>
        <v>5810.7</v>
      </c>
      <c r="H834" s="67">
        <f>H835</f>
        <v>1020.5</v>
      </c>
      <c r="I834" s="67">
        <f>I835</f>
        <v>1020.5</v>
      </c>
      <c r="J834" s="67">
        <f>J835</f>
        <v>5810.7</v>
      </c>
    </row>
    <row r="835" spans="1:10" s="23" customFormat="1" x14ac:dyDescent="0.2">
      <c r="A835" s="66" t="s">
        <v>53</v>
      </c>
      <c r="B835" s="162" t="s">
        <v>549</v>
      </c>
      <c r="C835" s="162" t="s">
        <v>581</v>
      </c>
      <c r="D835" s="198" t="s">
        <v>569</v>
      </c>
      <c r="E835" s="26" t="s">
        <v>256</v>
      </c>
      <c r="F835" s="155">
        <v>5810.7</v>
      </c>
      <c r="H835" s="67">
        <v>1020.5</v>
      </c>
      <c r="I835" s="67">
        <v>1020.5</v>
      </c>
      <c r="J835" s="67">
        <v>5810.7</v>
      </c>
    </row>
    <row r="836" spans="1:10" s="23" customFormat="1" ht="33" hidden="1" customHeight="1" x14ac:dyDescent="0.2">
      <c r="A836" s="66" t="s">
        <v>594</v>
      </c>
      <c r="B836" s="162" t="s">
        <v>549</v>
      </c>
      <c r="C836" s="162" t="s">
        <v>581</v>
      </c>
      <c r="D836" s="198" t="s">
        <v>595</v>
      </c>
      <c r="E836" s="26"/>
      <c r="F836" s="155">
        <f>F837</f>
        <v>0</v>
      </c>
      <c r="H836" s="67">
        <f t="shared" ref="H836:J837" si="102">H837</f>
        <v>0</v>
      </c>
      <c r="I836" s="67">
        <f t="shared" si="102"/>
        <v>0</v>
      </c>
      <c r="J836" s="67">
        <f t="shared" si="102"/>
        <v>0</v>
      </c>
    </row>
    <row r="837" spans="1:10" s="23" customFormat="1" ht="31.5" hidden="1" x14ac:dyDescent="0.2">
      <c r="A837" s="66" t="s">
        <v>25</v>
      </c>
      <c r="B837" s="162" t="s">
        <v>549</v>
      </c>
      <c r="C837" s="162" t="s">
        <v>581</v>
      </c>
      <c r="D837" s="198" t="s">
        <v>595</v>
      </c>
      <c r="E837" s="26" t="s">
        <v>35</v>
      </c>
      <c r="F837" s="155">
        <f>F838</f>
        <v>0</v>
      </c>
      <c r="H837" s="67">
        <f t="shared" si="102"/>
        <v>0</v>
      </c>
      <c r="I837" s="67">
        <f t="shared" si="102"/>
        <v>0</v>
      </c>
      <c r="J837" s="67">
        <f t="shared" si="102"/>
        <v>0</v>
      </c>
    </row>
    <row r="838" spans="1:10" s="23" customFormat="1" ht="31.5" hidden="1" x14ac:dyDescent="0.2">
      <c r="A838" s="66" t="s">
        <v>26</v>
      </c>
      <c r="B838" s="162" t="s">
        <v>549</v>
      </c>
      <c r="C838" s="162" t="s">
        <v>581</v>
      </c>
      <c r="D838" s="198" t="s">
        <v>595</v>
      </c>
      <c r="E838" s="26" t="s">
        <v>36</v>
      </c>
      <c r="F838" s="155"/>
      <c r="H838" s="67"/>
      <c r="I838" s="67"/>
      <c r="J838" s="67"/>
    </row>
    <row r="839" spans="1:10" s="39" customFormat="1" ht="94.5" x14ac:dyDescent="0.2">
      <c r="A839" s="156" t="s">
        <v>572</v>
      </c>
      <c r="B839" s="137" t="s">
        <v>549</v>
      </c>
      <c r="C839" s="137" t="s">
        <v>581</v>
      </c>
      <c r="D839" s="211" t="s">
        <v>573</v>
      </c>
      <c r="E839" s="35"/>
      <c r="F839" s="237">
        <f>F840+F845+F852</f>
        <v>1239.8</v>
      </c>
      <c r="H839" s="63">
        <f>H840+H845+H852</f>
        <v>1302.8</v>
      </c>
      <c r="I839" s="63">
        <f>I840+I845+I852</f>
        <v>1302.8</v>
      </c>
      <c r="J839" s="63">
        <f>J840+J845+J852</f>
        <v>1239.8</v>
      </c>
    </row>
    <row r="840" spans="1:10" s="23" customFormat="1" ht="47.25" hidden="1" x14ac:dyDescent="0.2">
      <c r="A840" s="138" t="s">
        <v>596</v>
      </c>
      <c r="B840" s="162" t="s">
        <v>549</v>
      </c>
      <c r="C840" s="162" t="s">
        <v>581</v>
      </c>
      <c r="D840" s="198" t="s">
        <v>597</v>
      </c>
      <c r="E840" s="26"/>
      <c r="F840" s="155">
        <f>F841+F843</f>
        <v>0</v>
      </c>
      <c r="H840" s="67">
        <f>H841+H843</f>
        <v>0</v>
      </c>
      <c r="I840" s="67">
        <f>I841+I843</f>
        <v>0</v>
      </c>
      <c r="J840" s="67">
        <f>J841+J843</f>
        <v>0</v>
      </c>
    </row>
    <row r="841" spans="1:10" s="23" customFormat="1" hidden="1" x14ac:dyDescent="0.2">
      <c r="A841" s="66" t="s">
        <v>27</v>
      </c>
      <c r="B841" s="162" t="s">
        <v>549</v>
      </c>
      <c r="C841" s="162" t="s">
        <v>581</v>
      </c>
      <c r="D841" s="198" t="s">
        <v>597</v>
      </c>
      <c r="E841" s="26" t="s">
        <v>153</v>
      </c>
      <c r="F841" s="155">
        <f>F842</f>
        <v>0</v>
      </c>
      <c r="H841" s="67">
        <f>H842</f>
        <v>0</v>
      </c>
      <c r="I841" s="67">
        <f>I842</f>
        <v>0</v>
      </c>
      <c r="J841" s="67">
        <f>J842</f>
        <v>0</v>
      </c>
    </row>
    <row r="842" spans="1:10" s="23" customFormat="1" hidden="1" x14ac:dyDescent="0.2">
      <c r="A842" s="66" t="s">
        <v>29</v>
      </c>
      <c r="B842" s="162" t="s">
        <v>549</v>
      </c>
      <c r="C842" s="162" t="s">
        <v>581</v>
      </c>
      <c r="D842" s="198" t="s">
        <v>597</v>
      </c>
      <c r="E842" s="26" t="s">
        <v>154</v>
      </c>
      <c r="F842" s="155"/>
      <c r="H842" s="67"/>
      <c r="I842" s="67"/>
      <c r="J842" s="67"/>
    </row>
    <row r="843" spans="1:10" s="23" customFormat="1" hidden="1" x14ac:dyDescent="0.2">
      <c r="A843" s="66" t="s">
        <v>50</v>
      </c>
      <c r="B843" s="162" t="s">
        <v>549</v>
      </c>
      <c r="C843" s="162" t="s">
        <v>581</v>
      </c>
      <c r="D843" s="198" t="s">
        <v>597</v>
      </c>
      <c r="E843" s="26" t="s">
        <v>180</v>
      </c>
      <c r="F843" s="155">
        <f>F844</f>
        <v>0</v>
      </c>
      <c r="H843" s="67">
        <f>H844</f>
        <v>0</v>
      </c>
      <c r="I843" s="67">
        <f>I844</f>
        <v>0</v>
      </c>
      <c r="J843" s="67">
        <f>J844</f>
        <v>0</v>
      </c>
    </row>
    <row r="844" spans="1:10" s="23" customFormat="1" hidden="1" x14ac:dyDescent="0.2">
      <c r="A844" s="66" t="s">
        <v>53</v>
      </c>
      <c r="B844" s="162" t="s">
        <v>549</v>
      </c>
      <c r="C844" s="162" t="s">
        <v>581</v>
      </c>
      <c r="D844" s="198" t="s">
        <v>597</v>
      </c>
      <c r="E844" s="26" t="s">
        <v>256</v>
      </c>
      <c r="F844" s="155"/>
      <c r="H844" s="67"/>
      <c r="I844" s="67"/>
      <c r="J844" s="67"/>
    </row>
    <row r="845" spans="1:10" s="23" customFormat="1" ht="47.25" x14ac:dyDescent="0.2">
      <c r="A845" s="138" t="s">
        <v>600</v>
      </c>
      <c r="B845" s="162" t="s">
        <v>549</v>
      </c>
      <c r="C845" s="162" t="s">
        <v>581</v>
      </c>
      <c r="D845" s="198" t="s">
        <v>601</v>
      </c>
      <c r="E845" s="26"/>
      <c r="F845" s="155">
        <f>F846+F848+F850</f>
        <v>1016</v>
      </c>
      <c r="H845" s="67">
        <f>H846+H848+H850</f>
        <v>1079</v>
      </c>
      <c r="I845" s="67">
        <f>I846+I848+I850</f>
        <v>1079</v>
      </c>
      <c r="J845" s="67">
        <f>J846+J848+J850</f>
        <v>1016</v>
      </c>
    </row>
    <row r="846" spans="1:10" s="23" customFormat="1" x14ac:dyDescent="0.2">
      <c r="A846" s="66" t="s">
        <v>27</v>
      </c>
      <c r="B846" s="162" t="s">
        <v>549</v>
      </c>
      <c r="C846" s="162" t="s">
        <v>581</v>
      </c>
      <c r="D846" s="198" t="s">
        <v>601</v>
      </c>
      <c r="E846" s="26" t="s">
        <v>153</v>
      </c>
      <c r="F846" s="155">
        <f>F847</f>
        <v>1016</v>
      </c>
      <c r="H846" s="67">
        <f>H847</f>
        <v>1079</v>
      </c>
      <c r="I846" s="67">
        <f>I847</f>
        <v>1079</v>
      </c>
      <c r="J846" s="67">
        <f>J847</f>
        <v>1016</v>
      </c>
    </row>
    <row r="847" spans="1:10" s="23" customFormat="1" x14ac:dyDescent="0.2">
      <c r="A847" s="66" t="s">
        <v>598</v>
      </c>
      <c r="B847" s="162" t="s">
        <v>549</v>
      </c>
      <c r="C847" s="162" t="s">
        <v>581</v>
      </c>
      <c r="D847" s="198" t="s">
        <v>601</v>
      </c>
      <c r="E847" s="114" t="s">
        <v>599</v>
      </c>
      <c r="F847" s="155">
        <v>1016</v>
      </c>
      <c r="H847" s="67">
        <v>1079</v>
      </c>
      <c r="I847" s="67">
        <v>1079</v>
      </c>
      <c r="J847" s="67">
        <v>1016</v>
      </c>
    </row>
    <row r="848" spans="1:10" s="23" customFormat="1" hidden="1" x14ac:dyDescent="0.2">
      <c r="A848" s="66" t="s">
        <v>147</v>
      </c>
      <c r="B848" s="162" t="s">
        <v>549</v>
      </c>
      <c r="C848" s="162" t="s">
        <v>581</v>
      </c>
      <c r="D848" s="198" t="s">
        <v>601</v>
      </c>
      <c r="E848" s="26" t="s">
        <v>146</v>
      </c>
      <c r="F848" s="155">
        <f>F849</f>
        <v>0</v>
      </c>
      <c r="H848" s="67">
        <f>H849</f>
        <v>0</v>
      </c>
      <c r="I848" s="67">
        <f>I849</f>
        <v>0</v>
      </c>
      <c r="J848" s="67">
        <f>J849</f>
        <v>0</v>
      </c>
    </row>
    <row r="849" spans="1:10" s="23" customFormat="1" hidden="1" x14ac:dyDescent="0.2">
      <c r="A849" s="66" t="s">
        <v>50</v>
      </c>
      <c r="B849" s="162" t="s">
        <v>549</v>
      </c>
      <c r="C849" s="162" t="s">
        <v>581</v>
      </c>
      <c r="D849" s="198" t="s">
        <v>601</v>
      </c>
      <c r="E849" s="26" t="s">
        <v>148</v>
      </c>
      <c r="F849" s="155"/>
      <c r="H849" s="67"/>
      <c r="I849" s="67"/>
      <c r="J849" s="67"/>
    </row>
    <row r="850" spans="1:10" s="23" customFormat="1" hidden="1" x14ac:dyDescent="0.2">
      <c r="A850" s="66" t="s">
        <v>50</v>
      </c>
      <c r="B850" s="162" t="s">
        <v>549</v>
      </c>
      <c r="C850" s="162" t="s">
        <v>581</v>
      </c>
      <c r="D850" s="198" t="s">
        <v>601</v>
      </c>
      <c r="E850" s="26" t="s">
        <v>180</v>
      </c>
      <c r="F850" s="155">
        <f>F851</f>
        <v>0</v>
      </c>
      <c r="H850" s="67">
        <f>H851</f>
        <v>0</v>
      </c>
      <c r="I850" s="67">
        <f>I851</f>
        <v>0</v>
      </c>
      <c r="J850" s="67">
        <f>J851</f>
        <v>0</v>
      </c>
    </row>
    <row r="851" spans="1:10" s="23" customFormat="1" hidden="1" x14ac:dyDescent="0.2">
      <c r="A851" s="66" t="s">
        <v>53</v>
      </c>
      <c r="B851" s="162" t="s">
        <v>549</v>
      </c>
      <c r="C851" s="162" t="s">
        <v>581</v>
      </c>
      <c r="D851" s="198" t="s">
        <v>601</v>
      </c>
      <c r="E851" s="26" t="s">
        <v>256</v>
      </c>
      <c r="F851" s="155"/>
      <c r="H851" s="67"/>
      <c r="I851" s="67"/>
      <c r="J851" s="67"/>
    </row>
    <row r="852" spans="1:10" s="39" customFormat="1" ht="53.45" customHeight="1" x14ac:dyDescent="0.2">
      <c r="A852" s="179" t="s">
        <v>574</v>
      </c>
      <c r="B852" s="162" t="s">
        <v>549</v>
      </c>
      <c r="C852" s="162" t="s">
        <v>581</v>
      </c>
      <c r="D852" s="198" t="s">
        <v>575</v>
      </c>
      <c r="E852" s="26"/>
      <c r="F852" s="155">
        <f>F853+F855+F857</f>
        <v>223.8</v>
      </c>
      <c r="H852" s="67">
        <f>H853+H855+H857</f>
        <v>223.8</v>
      </c>
      <c r="I852" s="67">
        <f>I853+I855+I857</f>
        <v>223.8</v>
      </c>
      <c r="J852" s="67">
        <f>J853+J855+J857</f>
        <v>223.8</v>
      </c>
    </row>
    <row r="853" spans="1:10" s="39" customFormat="1" ht="61.15" customHeight="1" x14ac:dyDescent="0.2">
      <c r="A853" s="66" t="s">
        <v>23</v>
      </c>
      <c r="B853" s="162" t="s">
        <v>549</v>
      </c>
      <c r="C853" s="162" t="s">
        <v>581</v>
      </c>
      <c r="D853" s="198" t="s">
        <v>575</v>
      </c>
      <c r="E853" s="26" t="s">
        <v>42</v>
      </c>
      <c r="F853" s="155">
        <f>F854</f>
        <v>223.8</v>
      </c>
      <c r="H853" s="67">
        <f>H854</f>
        <v>223.8</v>
      </c>
      <c r="I853" s="67">
        <f>I854</f>
        <v>223.8</v>
      </c>
      <c r="J853" s="67">
        <f>J854</f>
        <v>223.8</v>
      </c>
    </row>
    <row r="854" spans="1:10" s="39" customFormat="1" x14ac:dyDescent="0.2">
      <c r="A854" s="66" t="s">
        <v>137</v>
      </c>
      <c r="B854" s="162" t="s">
        <v>549</v>
      </c>
      <c r="C854" s="162" t="s">
        <v>581</v>
      </c>
      <c r="D854" s="198" t="s">
        <v>575</v>
      </c>
      <c r="E854" s="26" t="s">
        <v>138</v>
      </c>
      <c r="F854" s="155">
        <v>223.8</v>
      </c>
      <c r="H854" s="67">
        <v>223.8</v>
      </c>
      <c r="I854" s="67">
        <v>223.8</v>
      </c>
      <c r="J854" s="67">
        <v>223.8</v>
      </c>
    </row>
    <row r="855" spans="1:10" s="39" customFormat="1" hidden="1" x14ac:dyDescent="0.2">
      <c r="A855" s="66" t="s">
        <v>147</v>
      </c>
      <c r="B855" s="162" t="s">
        <v>549</v>
      </c>
      <c r="C855" s="162" t="s">
        <v>581</v>
      </c>
      <c r="D855" s="198" t="s">
        <v>575</v>
      </c>
      <c r="E855" s="26" t="s">
        <v>146</v>
      </c>
      <c r="F855" s="155">
        <f>F856</f>
        <v>0</v>
      </c>
      <c r="H855" s="67">
        <f>H856</f>
        <v>0</v>
      </c>
      <c r="I855" s="67">
        <f>I856</f>
        <v>0</v>
      </c>
      <c r="J855" s="67">
        <f>J856</f>
        <v>0</v>
      </c>
    </row>
    <row r="856" spans="1:10" s="39" customFormat="1" hidden="1" x14ac:dyDescent="0.2">
      <c r="A856" s="66" t="s">
        <v>50</v>
      </c>
      <c r="B856" s="162" t="s">
        <v>549</v>
      </c>
      <c r="C856" s="162" t="s">
        <v>581</v>
      </c>
      <c r="D856" s="198" t="s">
        <v>575</v>
      </c>
      <c r="E856" s="26" t="s">
        <v>148</v>
      </c>
      <c r="F856" s="155"/>
      <c r="H856" s="67"/>
      <c r="I856" s="67"/>
      <c r="J856" s="67"/>
    </row>
    <row r="857" spans="1:10" s="23" customFormat="1" hidden="1" x14ac:dyDescent="0.2">
      <c r="A857" s="66" t="s">
        <v>50</v>
      </c>
      <c r="B857" s="162" t="s">
        <v>549</v>
      </c>
      <c r="C857" s="162" t="s">
        <v>581</v>
      </c>
      <c r="D857" s="198" t="s">
        <v>575</v>
      </c>
      <c r="E857" s="26" t="s">
        <v>180</v>
      </c>
      <c r="F857" s="155">
        <f>F858</f>
        <v>0</v>
      </c>
      <c r="H857" s="67">
        <f>H858</f>
        <v>0</v>
      </c>
      <c r="I857" s="67">
        <f>I858</f>
        <v>0</v>
      </c>
      <c r="J857" s="67">
        <f>J858</f>
        <v>0</v>
      </c>
    </row>
    <row r="858" spans="1:10" s="23" customFormat="1" hidden="1" x14ac:dyDescent="0.2">
      <c r="A858" s="66" t="s">
        <v>53</v>
      </c>
      <c r="B858" s="162" t="s">
        <v>549</v>
      </c>
      <c r="C858" s="162" t="s">
        <v>581</v>
      </c>
      <c r="D858" s="198" t="s">
        <v>575</v>
      </c>
      <c r="E858" s="26" t="s">
        <v>256</v>
      </c>
      <c r="F858" s="155">
        <f>285-285</f>
        <v>0</v>
      </c>
      <c r="H858" s="67">
        <f>285-285</f>
        <v>0</v>
      </c>
      <c r="I858" s="67">
        <f>285-285</f>
        <v>0</v>
      </c>
      <c r="J858" s="67">
        <f>285-285</f>
        <v>0</v>
      </c>
    </row>
    <row r="859" spans="1:10" s="23" customFormat="1" ht="47.25" hidden="1" x14ac:dyDescent="0.2">
      <c r="A859" s="25" t="s">
        <v>408</v>
      </c>
      <c r="B859" s="162" t="s">
        <v>549</v>
      </c>
      <c r="C859" s="162" t="s">
        <v>581</v>
      </c>
      <c r="D859" s="198" t="s">
        <v>156</v>
      </c>
      <c r="E859" s="26"/>
      <c r="F859" s="155">
        <f>F860</f>
        <v>0</v>
      </c>
      <c r="H859" s="67">
        <f t="shared" ref="H859:I863" si="103">H860</f>
        <v>0</v>
      </c>
      <c r="I859" s="67">
        <f t="shared" si="103"/>
        <v>0</v>
      </c>
      <c r="J859" s="67">
        <f>J860</f>
        <v>0</v>
      </c>
    </row>
    <row r="860" spans="1:10" s="23" customFormat="1" ht="63" hidden="1" x14ac:dyDescent="0.2">
      <c r="A860" s="25" t="s">
        <v>610</v>
      </c>
      <c r="B860" s="162" t="s">
        <v>549</v>
      </c>
      <c r="C860" s="162" t="s">
        <v>581</v>
      </c>
      <c r="D860" s="198" t="s">
        <v>611</v>
      </c>
      <c r="E860" s="26"/>
      <c r="F860" s="155">
        <f>F861</f>
        <v>0</v>
      </c>
      <c r="H860" s="67">
        <f t="shared" si="103"/>
        <v>0</v>
      </c>
      <c r="I860" s="67">
        <f t="shared" si="103"/>
        <v>0</v>
      </c>
      <c r="J860" s="67">
        <f>J861</f>
        <v>0</v>
      </c>
    </row>
    <row r="861" spans="1:10" s="23" customFormat="1" ht="31.5" hidden="1" x14ac:dyDescent="0.2">
      <c r="A861" s="25" t="s">
        <v>614</v>
      </c>
      <c r="B861" s="162" t="s">
        <v>549</v>
      </c>
      <c r="C861" s="162" t="s">
        <v>581</v>
      </c>
      <c r="D861" s="198" t="s">
        <v>615</v>
      </c>
      <c r="E861" s="26"/>
      <c r="F861" s="155">
        <f>F862</f>
        <v>0</v>
      </c>
      <c r="H861" s="67">
        <f t="shared" si="103"/>
        <v>0</v>
      </c>
      <c r="I861" s="67">
        <f t="shared" si="103"/>
        <v>0</v>
      </c>
      <c r="J861" s="67">
        <f>J862</f>
        <v>0</v>
      </c>
    </row>
    <row r="862" spans="1:10" s="23" customFormat="1" ht="31.5" hidden="1" x14ac:dyDescent="0.2">
      <c r="A862" s="66" t="s">
        <v>614</v>
      </c>
      <c r="B862" s="162" t="s">
        <v>549</v>
      </c>
      <c r="C862" s="162" t="s">
        <v>581</v>
      </c>
      <c r="D862" s="198" t="s">
        <v>616</v>
      </c>
      <c r="E862" s="26"/>
      <c r="F862" s="155">
        <f>F863</f>
        <v>0</v>
      </c>
      <c r="H862" s="67">
        <f t="shared" si="103"/>
        <v>0</v>
      </c>
      <c r="I862" s="67">
        <f t="shared" si="103"/>
        <v>0</v>
      </c>
      <c r="J862" s="67">
        <f>J863</f>
        <v>0</v>
      </c>
    </row>
    <row r="863" spans="1:10" s="23" customFormat="1" ht="31.5" hidden="1" x14ac:dyDescent="0.2">
      <c r="A863" s="66" t="s">
        <v>25</v>
      </c>
      <c r="B863" s="162" t="s">
        <v>549</v>
      </c>
      <c r="C863" s="162" t="s">
        <v>581</v>
      </c>
      <c r="D863" s="198" t="s">
        <v>616</v>
      </c>
      <c r="E863" s="26" t="s">
        <v>35</v>
      </c>
      <c r="F863" s="155">
        <f>F864</f>
        <v>0</v>
      </c>
      <c r="H863" s="67">
        <f t="shared" si="103"/>
        <v>0</v>
      </c>
      <c r="I863" s="67">
        <f t="shared" si="103"/>
        <v>0</v>
      </c>
      <c r="J863" s="67">
        <f>J864</f>
        <v>0</v>
      </c>
    </row>
    <row r="864" spans="1:10" s="23" customFormat="1" ht="31.5" hidden="1" x14ac:dyDescent="0.2">
      <c r="A864" s="66" t="s">
        <v>26</v>
      </c>
      <c r="B864" s="162" t="s">
        <v>549</v>
      </c>
      <c r="C864" s="162" t="s">
        <v>581</v>
      </c>
      <c r="D864" s="198" t="s">
        <v>616</v>
      </c>
      <c r="E864" s="26" t="s">
        <v>36</v>
      </c>
      <c r="F864" s="155"/>
      <c r="H864" s="67"/>
      <c r="I864" s="67"/>
      <c r="J864" s="67"/>
    </row>
    <row r="865" spans="1:10" s="23" customFormat="1" ht="31.5" hidden="1" x14ac:dyDescent="0.2">
      <c r="A865" s="20" t="s">
        <v>617</v>
      </c>
      <c r="B865" s="173" t="s">
        <v>549</v>
      </c>
      <c r="C865" s="173" t="s">
        <v>581</v>
      </c>
      <c r="D865" s="174" t="s">
        <v>618</v>
      </c>
      <c r="E865" s="13"/>
      <c r="F865" s="219">
        <f>F866</f>
        <v>0</v>
      </c>
      <c r="H865" s="88">
        <f>H866</f>
        <v>0</v>
      </c>
      <c r="I865" s="88">
        <f>I866</f>
        <v>0</v>
      </c>
      <c r="J865" s="88">
        <f>J866</f>
        <v>0</v>
      </c>
    </row>
    <row r="866" spans="1:10" s="23" customFormat="1" hidden="1" x14ac:dyDescent="0.2">
      <c r="A866" s="149" t="s">
        <v>619</v>
      </c>
      <c r="B866" s="162" t="s">
        <v>549</v>
      </c>
      <c r="C866" s="162" t="s">
        <v>581</v>
      </c>
      <c r="D866" s="198" t="s">
        <v>620</v>
      </c>
      <c r="E866" s="26"/>
      <c r="F866" s="155">
        <f>F867+F870</f>
        <v>0</v>
      </c>
      <c r="H866" s="67">
        <f>H867+H870</f>
        <v>0</v>
      </c>
      <c r="I866" s="67">
        <f>I867+I870</f>
        <v>0</v>
      </c>
      <c r="J866" s="67">
        <f>J867+J870</f>
        <v>0</v>
      </c>
    </row>
    <row r="867" spans="1:10" s="23" customFormat="1" ht="31.5" hidden="1" x14ac:dyDescent="0.2">
      <c r="A867" s="25" t="s">
        <v>621</v>
      </c>
      <c r="B867" s="162" t="s">
        <v>549</v>
      </c>
      <c r="C867" s="162" t="s">
        <v>581</v>
      </c>
      <c r="D867" s="198" t="s">
        <v>622</v>
      </c>
      <c r="E867" s="26"/>
      <c r="F867" s="155">
        <f>F868</f>
        <v>0</v>
      </c>
      <c r="H867" s="67">
        <f t="shared" ref="H867:J868" si="104">H868</f>
        <v>0</v>
      </c>
      <c r="I867" s="67">
        <f t="shared" si="104"/>
        <v>0</v>
      </c>
      <c r="J867" s="67">
        <f t="shared" si="104"/>
        <v>0</v>
      </c>
    </row>
    <row r="868" spans="1:10" s="23" customFormat="1" ht="31.5" hidden="1" x14ac:dyDescent="0.2">
      <c r="A868" s="66" t="s">
        <v>145</v>
      </c>
      <c r="B868" s="162" t="s">
        <v>549</v>
      </c>
      <c r="C868" s="162" t="s">
        <v>581</v>
      </c>
      <c r="D868" s="198" t="s">
        <v>622</v>
      </c>
      <c r="E868" s="26" t="s">
        <v>146</v>
      </c>
      <c r="F868" s="155">
        <f>F869</f>
        <v>0</v>
      </c>
      <c r="H868" s="67">
        <f t="shared" si="104"/>
        <v>0</v>
      </c>
      <c r="I868" s="67">
        <f t="shared" si="104"/>
        <v>0</v>
      </c>
      <c r="J868" s="67">
        <f t="shared" si="104"/>
        <v>0</v>
      </c>
    </row>
    <row r="869" spans="1:10" s="23" customFormat="1" hidden="1" x14ac:dyDescent="0.2">
      <c r="A869" s="66" t="s">
        <v>147</v>
      </c>
      <c r="B869" s="162" t="s">
        <v>549</v>
      </c>
      <c r="C869" s="162" t="s">
        <v>581</v>
      </c>
      <c r="D869" s="198" t="s">
        <v>622</v>
      </c>
      <c r="E869" s="26" t="s">
        <v>148</v>
      </c>
      <c r="F869" s="155"/>
      <c r="H869" s="67"/>
      <c r="I869" s="67"/>
      <c r="J869" s="67"/>
    </row>
    <row r="870" spans="1:10" s="23" customFormat="1" ht="47.25" hidden="1" x14ac:dyDescent="0.2">
      <c r="A870" s="66" t="s">
        <v>623</v>
      </c>
      <c r="B870" s="162" t="s">
        <v>549</v>
      </c>
      <c r="C870" s="162" t="s">
        <v>581</v>
      </c>
      <c r="D870" s="198" t="s">
        <v>624</v>
      </c>
      <c r="E870" s="26"/>
      <c r="F870" s="155">
        <f>F871</f>
        <v>0</v>
      </c>
      <c r="H870" s="67">
        <f t="shared" ref="H870:I872" si="105">H871</f>
        <v>0</v>
      </c>
      <c r="I870" s="67">
        <f t="shared" si="105"/>
        <v>0</v>
      </c>
      <c r="J870" s="67">
        <f>J871</f>
        <v>0</v>
      </c>
    </row>
    <row r="871" spans="1:10" s="23" customFormat="1" ht="110.25" hidden="1" x14ac:dyDescent="0.2">
      <c r="A871" s="149" t="s">
        <v>625</v>
      </c>
      <c r="B871" s="162" t="s">
        <v>549</v>
      </c>
      <c r="C871" s="162" t="s">
        <v>581</v>
      </c>
      <c r="D871" s="198" t="s">
        <v>626</v>
      </c>
      <c r="E871" s="26"/>
      <c r="F871" s="155">
        <f>F872</f>
        <v>0</v>
      </c>
      <c r="H871" s="67">
        <f t="shared" si="105"/>
        <v>0</v>
      </c>
      <c r="I871" s="67">
        <f t="shared" si="105"/>
        <v>0</v>
      </c>
      <c r="J871" s="67">
        <f>J872</f>
        <v>0</v>
      </c>
    </row>
    <row r="872" spans="1:10" s="23" customFormat="1" ht="31.5" hidden="1" x14ac:dyDescent="0.2">
      <c r="A872" s="66" t="s">
        <v>145</v>
      </c>
      <c r="B872" s="162" t="s">
        <v>549</v>
      </c>
      <c r="C872" s="162" t="s">
        <v>581</v>
      </c>
      <c r="D872" s="198" t="s">
        <v>626</v>
      </c>
      <c r="E872" s="26" t="s">
        <v>146</v>
      </c>
      <c r="F872" s="155">
        <f>F873</f>
        <v>0</v>
      </c>
      <c r="H872" s="67">
        <f t="shared" si="105"/>
        <v>0</v>
      </c>
      <c r="I872" s="67">
        <f t="shared" si="105"/>
        <v>0</v>
      </c>
      <c r="J872" s="67">
        <f>J873</f>
        <v>0</v>
      </c>
    </row>
    <row r="873" spans="1:10" s="23" customFormat="1" hidden="1" x14ac:dyDescent="0.2">
      <c r="A873" s="66" t="s">
        <v>147</v>
      </c>
      <c r="B873" s="162" t="s">
        <v>549</v>
      </c>
      <c r="C873" s="162" t="s">
        <v>581</v>
      </c>
      <c r="D873" s="198" t="s">
        <v>626</v>
      </c>
      <c r="E873" s="26" t="s">
        <v>148</v>
      </c>
      <c r="F873" s="155"/>
      <c r="H873" s="67"/>
      <c r="I873" s="67"/>
      <c r="J873" s="67"/>
    </row>
    <row r="874" spans="1:10" s="23" customFormat="1" x14ac:dyDescent="0.2">
      <c r="A874" s="20" t="s">
        <v>88</v>
      </c>
      <c r="B874" s="173" t="s">
        <v>549</v>
      </c>
      <c r="C874" s="173" t="s">
        <v>581</v>
      </c>
      <c r="D874" s="174" t="s">
        <v>89</v>
      </c>
      <c r="E874" s="13"/>
      <c r="F874" s="219">
        <f>F875</f>
        <v>953.4</v>
      </c>
      <c r="H874" s="88">
        <f t="shared" ref="H874:I876" si="106">H875</f>
        <v>735.3</v>
      </c>
      <c r="I874" s="88">
        <f t="shared" si="106"/>
        <v>735.3</v>
      </c>
      <c r="J874" s="88">
        <f>J875</f>
        <v>953.4</v>
      </c>
    </row>
    <row r="875" spans="1:10" s="23" customFormat="1" x14ac:dyDescent="0.2">
      <c r="A875" s="25" t="s">
        <v>96</v>
      </c>
      <c r="B875" s="162" t="s">
        <v>549</v>
      </c>
      <c r="C875" s="162" t="s">
        <v>581</v>
      </c>
      <c r="D875" s="198" t="s">
        <v>97</v>
      </c>
      <c r="E875" s="26"/>
      <c r="F875" s="155">
        <f>F876</f>
        <v>953.4</v>
      </c>
      <c r="H875" s="67">
        <f t="shared" si="106"/>
        <v>735.3</v>
      </c>
      <c r="I875" s="67">
        <f t="shared" si="106"/>
        <v>735.3</v>
      </c>
      <c r="J875" s="67">
        <f>J876</f>
        <v>953.4</v>
      </c>
    </row>
    <row r="876" spans="1:10" s="23" customFormat="1" ht="47.25" x14ac:dyDescent="0.2">
      <c r="A876" s="57" t="s">
        <v>98</v>
      </c>
      <c r="B876" s="137" t="s">
        <v>549</v>
      </c>
      <c r="C876" s="137" t="s">
        <v>581</v>
      </c>
      <c r="D876" s="211" t="s">
        <v>99</v>
      </c>
      <c r="E876" s="35"/>
      <c r="F876" s="237">
        <f>F877</f>
        <v>953.4</v>
      </c>
      <c r="H876" s="63">
        <f t="shared" si="106"/>
        <v>735.3</v>
      </c>
      <c r="I876" s="63">
        <f t="shared" si="106"/>
        <v>735.3</v>
      </c>
      <c r="J876" s="63">
        <f>J877</f>
        <v>953.4</v>
      </c>
    </row>
    <row r="877" spans="1:10" s="23" customFormat="1" ht="171.6" customHeight="1" x14ac:dyDescent="0.2">
      <c r="A877" s="149" t="s">
        <v>627</v>
      </c>
      <c r="B877" s="162" t="s">
        <v>549</v>
      </c>
      <c r="C877" s="162" t="s">
        <v>581</v>
      </c>
      <c r="D877" s="198" t="s">
        <v>628</v>
      </c>
      <c r="E877" s="26"/>
      <c r="F877" s="155">
        <f>F878+F880</f>
        <v>953.4</v>
      </c>
      <c r="H877" s="67">
        <f>H878+H880</f>
        <v>735.3</v>
      </c>
      <c r="I877" s="67">
        <f>I878+I880</f>
        <v>735.3</v>
      </c>
      <c r="J877" s="67">
        <f>J878+J880</f>
        <v>953.4</v>
      </c>
    </row>
    <row r="878" spans="1:10" s="23" customFormat="1" hidden="1" x14ac:dyDescent="0.2">
      <c r="A878" s="66" t="s">
        <v>27</v>
      </c>
      <c r="B878" s="162" t="s">
        <v>549</v>
      </c>
      <c r="C878" s="162" t="s">
        <v>581</v>
      </c>
      <c r="D878" s="198" t="s">
        <v>628</v>
      </c>
      <c r="E878" s="26" t="s">
        <v>153</v>
      </c>
      <c r="F878" s="155">
        <f>F879</f>
        <v>0</v>
      </c>
      <c r="H878" s="67">
        <f>H879</f>
        <v>0</v>
      </c>
      <c r="I878" s="67">
        <f>I879</f>
        <v>0</v>
      </c>
      <c r="J878" s="67">
        <f>J879</f>
        <v>0</v>
      </c>
    </row>
    <row r="879" spans="1:10" s="23" customFormat="1" ht="19.5" hidden="1" customHeight="1" x14ac:dyDescent="0.2">
      <c r="A879" s="149" t="s">
        <v>497</v>
      </c>
      <c r="B879" s="162" t="s">
        <v>549</v>
      </c>
      <c r="C879" s="162" t="s">
        <v>581</v>
      </c>
      <c r="D879" s="198" t="s">
        <v>628</v>
      </c>
      <c r="E879" s="26" t="s">
        <v>629</v>
      </c>
      <c r="F879" s="155"/>
      <c r="H879" s="67"/>
      <c r="I879" s="67"/>
      <c r="J879" s="67"/>
    </row>
    <row r="880" spans="1:10" s="23" customFormat="1" x14ac:dyDescent="0.2">
      <c r="A880" s="66" t="s">
        <v>27</v>
      </c>
      <c r="B880" s="162" t="s">
        <v>549</v>
      </c>
      <c r="C880" s="162" t="s">
        <v>581</v>
      </c>
      <c r="D880" s="198" t="s">
        <v>628</v>
      </c>
      <c r="E880" s="26" t="s">
        <v>153</v>
      </c>
      <c r="F880" s="155">
        <f>F881+F882</f>
        <v>953.4</v>
      </c>
      <c r="G880" s="155">
        <f t="shared" ref="G880:J880" si="107">G881+G882</f>
        <v>0</v>
      </c>
      <c r="H880" s="155">
        <f t="shared" si="107"/>
        <v>735.3</v>
      </c>
      <c r="I880" s="155">
        <f t="shared" si="107"/>
        <v>735.3</v>
      </c>
      <c r="J880" s="155">
        <f t="shared" si="107"/>
        <v>953.4</v>
      </c>
    </row>
    <row r="881" spans="1:11" s="23" customFormat="1" ht="31.5" x14ac:dyDescent="0.2">
      <c r="A881" s="66" t="s">
        <v>497</v>
      </c>
      <c r="B881" s="162" t="s">
        <v>549</v>
      </c>
      <c r="C881" s="162" t="s">
        <v>581</v>
      </c>
      <c r="D881" s="198" t="s">
        <v>628</v>
      </c>
      <c r="E881" s="26" t="s">
        <v>629</v>
      </c>
      <c r="F881" s="155">
        <v>0</v>
      </c>
      <c r="H881" s="67"/>
      <c r="I881" s="67"/>
      <c r="J881" s="67">
        <v>0</v>
      </c>
    </row>
    <row r="882" spans="1:11" s="23" customFormat="1" ht="31.5" x14ac:dyDescent="0.2">
      <c r="A882" s="66" t="s">
        <v>872</v>
      </c>
      <c r="B882" s="162" t="s">
        <v>549</v>
      </c>
      <c r="C882" s="162" t="s">
        <v>581</v>
      </c>
      <c r="D882" s="198" t="s">
        <v>628</v>
      </c>
      <c r="E882" s="26" t="s">
        <v>488</v>
      </c>
      <c r="F882" s="155">
        <v>953.4</v>
      </c>
      <c r="H882" s="67">
        <v>735.3</v>
      </c>
      <c r="I882" s="67">
        <v>735.3</v>
      </c>
      <c r="J882" s="67">
        <v>953.4</v>
      </c>
    </row>
    <row r="883" spans="1:11" s="23" customFormat="1" ht="47.25" hidden="1" x14ac:dyDescent="0.2">
      <c r="A883" s="152" t="s">
        <v>213</v>
      </c>
      <c r="B883" s="173" t="s">
        <v>549</v>
      </c>
      <c r="C883" s="173" t="s">
        <v>581</v>
      </c>
      <c r="D883" s="174" t="s">
        <v>214</v>
      </c>
      <c r="E883" s="13"/>
      <c r="F883" s="219">
        <f>F884</f>
        <v>0</v>
      </c>
      <c r="H883" s="88">
        <f t="shared" ref="H883:I885" si="108">H884</f>
        <v>0</v>
      </c>
      <c r="I883" s="88">
        <f t="shared" si="108"/>
        <v>0</v>
      </c>
      <c r="J883" s="88">
        <f>J884</f>
        <v>0</v>
      </c>
    </row>
    <row r="884" spans="1:11" s="23" customFormat="1" ht="47.25" hidden="1" x14ac:dyDescent="0.2">
      <c r="A884" s="66" t="s">
        <v>215</v>
      </c>
      <c r="B884" s="162" t="s">
        <v>549</v>
      </c>
      <c r="C884" s="26" t="s">
        <v>581</v>
      </c>
      <c r="D884" s="198" t="s">
        <v>216</v>
      </c>
      <c r="E884" s="26"/>
      <c r="F884" s="155">
        <f>F885</f>
        <v>0</v>
      </c>
      <c r="H884" s="67">
        <f t="shared" si="108"/>
        <v>0</v>
      </c>
      <c r="I884" s="67">
        <f t="shared" si="108"/>
        <v>0</v>
      </c>
      <c r="J884" s="67">
        <f>J885</f>
        <v>0</v>
      </c>
    </row>
    <row r="885" spans="1:11" s="23" customFormat="1" ht="31.5" hidden="1" x14ac:dyDescent="0.2">
      <c r="A885" s="38" t="s">
        <v>25</v>
      </c>
      <c r="B885" s="162" t="s">
        <v>549</v>
      </c>
      <c r="C885" s="26" t="s">
        <v>581</v>
      </c>
      <c r="D885" s="198" t="s">
        <v>216</v>
      </c>
      <c r="E885" s="26" t="s">
        <v>35</v>
      </c>
      <c r="F885" s="155">
        <f>F886</f>
        <v>0</v>
      </c>
      <c r="H885" s="67">
        <f t="shared" si="108"/>
        <v>0</v>
      </c>
      <c r="I885" s="67">
        <f t="shared" si="108"/>
        <v>0</v>
      </c>
      <c r="J885" s="67">
        <f>J886</f>
        <v>0</v>
      </c>
    </row>
    <row r="886" spans="1:11" s="23" customFormat="1" ht="31.5" hidden="1" x14ac:dyDescent="0.2">
      <c r="A886" s="38" t="s">
        <v>26</v>
      </c>
      <c r="B886" s="162" t="s">
        <v>549</v>
      </c>
      <c r="C886" s="26" t="s">
        <v>581</v>
      </c>
      <c r="D886" s="198" t="s">
        <v>216</v>
      </c>
      <c r="E886" s="26" t="s">
        <v>36</v>
      </c>
      <c r="F886" s="155"/>
      <c r="H886" s="67"/>
      <c r="I886" s="67"/>
      <c r="J886" s="67"/>
    </row>
    <row r="887" spans="1:11" s="39" customFormat="1" ht="31.5" x14ac:dyDescent="0.2">
      <c r="A887" s="12" t="s">
        <v>552</v>
      </c>
      <c r="B887" s="173" t="s">
        <v>549</v>
      </c>
      <c r="C887" s="13" t="s">
        <v>581</v>
      </c>
      <c r="D887" s="21" t="s">
        <v>553</v>
      </c>
      <c r="E887" s="21"/>
      <c r="F887" s="219">
        <f>F888</f>
        <v>37050</v>
      </c>
      <c r="H887" s="88">
        <f>H888</f>
        <v>42202.5</v>
      </c>
      <c r="I887" s="88">
        <f>I888</f>
        <v>42202.5</v>
      </c>
      <c r="J887" s="88">
        <f>J888</f>
        <v>44522.7</v>
      </c>
    </row>
    <row r="888" spans="1:11" s="23" customFormat="1" ht="31.5" x14ac:dyDescent="0.2">
      <c r="A888" s="31" t="s">
        <v>133</v>
      </c>
      <c r="B888" s="162" t="s">
        <v>549</v>
      </c>
      <c r="C888" s="26" t="s">
        <v>581</v>
      </c>
      <c r="D888" s="27" t="s">
        <v>554</v>
      </c>
      <c r="E888" s="27"/>
      <c r="F888" s="155">
        <f>F891+F893+F895+F897+F889</f>
        <v>37050</v>
      </c>
      <c r="H888" s="67">
        <f>H891+H893+H895+H897+H889</f>
        <v>42202.5</v>
      </c>
      <c r="I888" s="67">
        <f>I891+I893+I895+I897+I889</f>
        <v>42202.5</v>
      </c>
      <c r="J888" s="67">
        <f>J891+J893+J895+J897+J889</f>
        <v>44522.7</v>
      </c>
    </row>
    <row r="889" spans="1:11" s="3" customFormat="1" ht="63.6" customHeight="1" x14ac:dyDescent="0.2">
      <c r="A889" s="66" t="s">
        <v>23</v>
      </c>
      <c r="B889" s="162" t="s">
        <v>549</v>
      </c>
      <c r="C889" s="26" t="s">
        <v>581</v>
      </c>
      <c r="D889" s="27" t="s">
        <v>554</v>
      </c>
      <c r="E889" s="26" t="s">
        <v>42</v>
      </c>
      <c r="F889" s="155">
        <f>F890</f>
        <v>1030.9000000000001</v>
      </c>
      <c r="G889" s="7"/>
      <c r="H889" s="67">
        <f>H890</f>
        <v>593.70000000000005</v>
      </c>
      <c r="I889" s="67">
        <f>I890</f>
        <v>593.70000000000005</v>
      </c>
      <c r="J889" s="67">
        <f>J890</f>
        <v>1030.9000000000001</v>
      </c>
    </row>
    <row r="890" spans="1:11" s="3" customFormat="1" x14ac:dyDescent="0.2">
      <c r="A890" s="66" t="s">
        <v>137</v>
      </c>
      <c r="B890" s="162" t="s">
        <v>549</v>
      </c>
      <c r="C890" s="26" t="s">
        <v>581</v>
      </c>
      <c r="D890" s="27" t="s">
        <v>554</v>
      </c>
      <c r="E890" s="26" t="s">
        <v>138</v>
      </c>
      <c r="F890" s="155">
        <v>1030.9000000000001</v>
      </c>
      <c r="G890" s="7"/>
      <c r="H890" s="67">
        <v>593.70000000000005</v>
      </c>
      <c r="I890" s="67">
        <v>593.70000000000005</v>
      </c>
      <c r="J890" s="67">
        <v>1030.9000000000001</v>
      </c>
    </row>
    <row r="891" spans="1:11" s="23" customFormat="1" ht="31.5" x14ac:dyDescent="0.2">
      <c r="A891" s="66" t="s">
        <v>25</v>
      </c>
      <c r="B891" s="162" t="s">
        <v>549</v>
      </c>
      <c r="C891" s="26" t="s">
        <v>581</v>
      </c>
      <c r="D891" s="27" t="s">
        <v>554</v>
      </c>
      <c r="E891" s="27">
        <v>200</v>
      </c>
      <c r="F891" s="155">
        <f>F892</f>
        <v>34841</v>
      </c>
      <c r="H891" s="67">
        <f>H892</f>
        <v>41608.800000000003</v>
      </c>
      <c r="I891" s="67">
        <f>I892</f>
        <v>41608.800000000003</v>
      </c>
      <c r="J891" s="67">
        <f>J892</f>
        <v>42313.7</v>
      </c>
    </row>
    <row r="892" spans="1:11" s="23" customFormat="1" ht="31.5" x14ac:dyDescent="0.2">
      <c r="A892" s="66" t="s">
        <v>26</v>
      </c>
      <c r="B892" s="162" t="s">
        <v>549</v>
      </c>
      <c r="C892" s="26" t="s">
        <v>581</v>
      </c>
      <c r="D892" s="27" t="s">
        <v>554</v>
      </c>
      <c r="E892" s="27">
        <v>240</v>
      </c>
      <c r="F892" s="155">
        <f>46650.6-40-11769.6</f>
        <v>34841</v>
      </c>
      <c r="H892" s="67">
        <v>41608.800000000003</v>
      </c>
      <c r="I892" s="67">
        <v>41608.800000000003</v>
      </c>
      <c r="J892" s="67">
        <f>46650.6-40-4296.9</f>
        <v>42313.7</v>
      </c>
    </row>
    <row r="893" spans="1:11" s="23" customFormat="1" hidden="1" x14ac:dyDescent="0.2">
      <c r="A893" s="66" t="s">
        <v>27</v>
      </c>
      <c r="B893" s="162" t="s">
        <v>549</v>
      </c>
      <c r="C893" s="26" t="s">
        <v>581</v>
      </c>
      <c r="D893" s="27" t="s">
        <v>554</v>
      </c>
      <c r="E893" s="27">
        <v>300</v>
      </c>
      <c r="F893" s="155">
        <f>F894</f>
        <v>0</v>
      </c>
      <c r="H893" s="67">
        <f>H894</f>
        <v>0</v>
      </c>
      <c r="I893" s="67">
        <f>I894</f>
        <v>0</v>
      </c>
      <c r="J893" s="67">
        <f>J894</f>
        <v>0</v>
      </c>
    </row>
    <row r="894" spans="1:11" s="23" customFormat="1" ht="31.5" hidden="1" x14ac:dyDescent="0.2">
      <c r="A894" s="66" t="s">
        <v>169</v>
      </c>
      <c r="B894" s="162" t="s">
        <v>549</v>
      </c>
      <c r="C894" s="26" t="s">
        <v>581</v>
      </c>
      <c r="D894" s="27" t="s">
        <v>554</v>
      </c>
      <c r="E894" s="27">
        <v>320</v>
      </c>
      <c r="F894" s="155"/>
      <c r="H894" s="67"/>
      <c r="I894" s="67"/>
      <c r="J894" s="67"/>
    </row>
    <row r="895" spans="1:11" s="23" customFormat="1" ht="31.5" hidden="1" x14ac:dyDescent="0.2">
      <c r="A895" s="66" t="s">
        <v>145</v>
      </c>
      <c r="B895" s="162" t="s">
        <v>549</v>
      </c>
      <c r="C895" s="26" t="s">
        <v>581</v>
      </c>
      <c r="D895" s="27" t="s">
        <v>554</v>
      </c>
      <c r="E895" s="26" t="s">
        <v>146</v>
      </c>
      <c r="F895" s="155">
        <f>F896</f>
        <v>0</v>
      </c>
      <c r="H895" s="67">
        <f>H896</f>
        <v>0</v>
      </c>
      <c r="I895" s="67">
        <f>I896</f>
        <v>0</v>
      </c>
      <c r="J895" s="67">
        <f>J896</f>
        <v>0</v>
      </c>
    </row>
    <row r="896" spans="1:11" s="23" customFormat="1" ht="17.25" hidden="1" customHeight="1" x14ac:dyDescent="0.2">
      <c r="A896" s="66" t="s">
        <v>147</v>
      </c>
      <c r="B896" s="162" t="s">
        <v>549</v>
      </c>
      <c r="C896" s="26" t="s">
        <v>581</v>
      </c>
      <c r="D896" s="27" t="s">
        <v>554</v>
      </c>
      <c r="E896" s="26" t="s">
        <v>148</v>
      </c>
      <c r="F896" s="155"/>
      <c r="H896" s="67"/>
      <c r="I896" s="67"/>
      <c r="J896" s="67"/>
    </row>
    <row r="897" spans="1:10" s="23" customFormat="1" x14ac:dyDescent="0.2">
      <c r="A897" s="66" t="s">
        <v>50</v>
      </c>
      <c r="B897" s="162" t="s">
        <v>549</v>
      </c>
      <c r="C897" s="26" t="s">
        <v>581</v>
      </c>
      <c r="D897" s="27" t="s">
        <v>554</v>
      </c>
      <c r="E897" s="26" t="s">
        <v>180</v>
      </c>
      <c r="F897" s="155">
        <f>F898+F899+F900</f>
        <v>1178.0999999999999</v>
      </c>
      <c r="H897" s="67">
        <f>H898+H899+H900</f>
        <v>0</v>
      </c>
      <c r="I897" s="67">
        <f>I898+I899+I900</f>
        <v>0</v>
      </c>
      <c r="J897" s="67">
        <f>J898+J899+J900</f>
        <v>1178.0999999999999</v>
      </c>
    </row>
    <row r="898" spans="1:10" s="23" customFormat="1" hidden="1" x14ac:dyDescent="0.2">
      <c r="A898" s="66" t="s">
        <v>51</v>
      </c>
      <c r="B898" s="162" t="s">
        <v>549</v>
      </c>
      <c r="C898" s="26" t="s">
        <v>581</v>
      </c>
      <c r="D898" s="27" t="s">
        <v>554</v>
      </c>
      <c r="E898" s="26" t="s">
        <v>630</v>
      </c>
      <c r="F898" s="155"/>
      <c r="H898" s="67"/>
      <c r="I898" s="67"/>
      <c r="J898" s="67"/>
    </row>
    <row r="899" spans="1:10" s="23" customFormat="1" x14ac:dyDescent="0.2">
      <c r="A899" s="66" t="s">
        <v>52</v>
      </c>
      <c r="B899" s="162" t="s">
        <v>549</v>
      </c>
      <c r="C899" s="26" t="s">
        <v>581</v>
      </c>
      <c r="D899" s="27" t="s">
        <v>554</v>
      </c>
      <c r="E899" s="26" t="s">
        <v>181</v>
      </c>
      <c r="F899" s="155">
        <f>1138.1+40</f>
        <v>1178.0999999999999</v>
      </c>
      <c r="H899" s="67"/>
      <c r="I899" s="67"/>
      <c r="J899" s="67">
        <f>1138.1+40</f>
        <v>1178.0999999999999</v>
      </c>
    </row>
    <row r="900" spans="1:10" s="23" customFormat="1" ht="16.5" hidden="1" customHeight="1" x14ac:dyDescent="0.2">
      <c r="A900" s="66" t="s">
        <v>53</v>
      </c>
      <c r="B900" s="162" t="s">
        <v>549</v>
      </c>
      <c r="C900" s="26" t="s">
        <v>581</v>
      </c>
      <c r="D900" s="27" t="s">
        <v>554</v>
      </c>
      <c r="E900" s="26" t="s">
        <v>256</v>
      </c>
      <c r="F900" s="155"/>
      <c r="H900" s="67"/>
      <c r="I900" s="67"/>
      <c r="J900" s="67"/>
    </row>
    <row r="901" spans="1:10" s="117" customFormat="1" hidden="1" x14ac:dyDescent="0.2">
      <c r="A901" s="253" t="s">
        <v>182</v>
      </c>
      <c r="B901" s="204" t="s">
        <v>549</v>
      </c>
      <c r="C901" s="109" t="s">
        <v>581</v>
      </c>
      <c r="D901" s="227" t="s">
        <v>183</v>
      </c>
      <c r="E901" s="109"/>
      <c r="F901" s="219">
        <f>F902+F910</f>
        <v>0</v>
      </c>
      <c r="H901" s="219">
        <f>H902+H910</f>
        <v>4573.3</v>
      </c>
      <c r="I901" s="219">
        <f>I902+I910</f>
        <v>4573.3</v>
      </c>
      <c r="J901" s="219">
        <f>J902+J910</f>
        <v>0</v>
      </c>
    </row>
    <row r="902" spans="1:10" s="3" customFormat="1" ht="33.75" hidden="1" customHeight="1" x14ac:dyDescent="0.2">
      <c r="A902" s="154" t="s">
        <v>417</v>
      </c>
      <c r="B902" s="137" t="s">
        <v>549</v>
      </c>
      <c r="C902" s="35" t="s">
        <v>581</v>
      </c>
      <c r="D902" s="211" t="s">
        <v>579</v>
      </c>
      <c r="E902" s="35"/>
      <c r="F902" s="237">
        <f>F903+F905+F908</f>
        <v>0</v>
      </c>
      <c r="G902" s="7"/>
      <c r="H902" s="63">
        <f>H903+H905+H908</f>
        <v>3308.3</v>
      </c>
      <c r="I902" s="63">
        <f>I903+I905+I908</f>
        <v>3308.3</v>
      </c>
      <c r="J902" s="63">
        <f>J903+J905+J908</f>
        <v>0</v>
      </c>
    </row>
    <row r="903" spans="1:10" s="3" customFormat="1" ht="31.5" hidden="1" x14ac:dyDescent="0.2">
      <c r="A903" s="66" t="s">
        <v>25</v>
      </c>
      <c r="B903" s="162" t="s">
        <v>549</v>
      </c>
      <c r="C903" s="162" t="s">
        <v>581</v>
      </c>
      <c r="D903" s="198" t="s">
        <v>579</v>
      </c>
      <c r="E903" s="26" t="s">
        <v>35</v>
      </c>
      <c r="F903" s="155">
        <f>F904</f>
        <v>0</v>
      </c>
      <c r="G903" s="7"/>
      <c r="H903" s="67">
        <f>H904</f>
        <v>0</v>
      </c>
      <c r="I903" s="67">
        <f>I904</f>
        <v>0</v>
      </c>
      <c r="J903" s="67">
        <f>J904</f>
        <v>0</v>
      </c>
    </row>
    <row r="904" spans="1:10" s="3" customFormat="1" ht="31.5" hidden="1" x14ac:dyDescent="0.2">
      <c r="A904" s="66" t="s">
        <v>26</v>
      </c>
      <c r="B904" s="162" t="s">
        <v>549</v>
      </c>
      <c r="C904" s="162" t="s">
        <v>581</v>
      </c>
      <c r="D904" s="198" t="s">
        <v>579</v>
      </c>
      <c r="E904" s="26" t="s">
        <v>36</v>
      </c>
      <c r="F904" s="155"/>
      <c r="G904" s="7"/>
      <c r="H904" s="67"/>
      <c r="I904" s="67"/>
      <c r="J904" s="67"/>
    </row>
    <row r="905" spans="1:10" s="3" customFormat="1" hidden="1" x14ac:dyDescent="0.2">
      <c r="A905" s="66" t="s">
        <v>27</v>
      </c>
      <c r="B905" s="162" t="s">
        <v>549</v>
      </c>
      <c r="C905" s="162" t="s">
        <v>581</v>
      </c>
      <c r="D905" s="198" t="s">
        <v>579</v>
      </c>
      <c r="E905" s="26" t="s">
        <v>153</v>
      </c>
      <c r="F905" s="155">
        <f>F906+F907</f>
        <v>0</v>
      </c>
      <c r="G905" s="7"/>
      <c r="H905" s="67">
        <f>H906+H907</f>
        <v>0</v>
      </c>
      <c r="I905" s="67">
        <f>I906+I907</f>
        <v>0</v>
      </c>
      <c r="J905" s="67">
        <f>J906+J907</f>
        <v>0</v>
      </c>
    </row>
    <row r="906" spans="1:10" s="3" customFormat="1" hidden="1" x14ac:dyDescent="0.2">
      <c r="A906" s="66" t="s">
        <v>28</v>
      </c>
      <c r="B906" s="162" t="s">
        <v>549</v>
      </c>
      <c r="C906" s="162" t="s">
        <v>581</v>
      </c>
      <c r="D906" s="198" t="s">
        <v>579</v>
      </c>
      <c r="E906" s="26" t="s">
        <v>631</v>
      </c>
      <c r="F906" s="155"/>
      <c r="G906" s="7"/>
      <c r="H906" s="67"/>
      <c r="I906" s="67"/>
      <c r="J906" s="67"/>
    </row>
    <row r="907" spans="1:10" s="3" customFormat="1" hidden="1" x14ac:dyDescent="0.2">
      <c r="A907" s="66" t="s">
        <v>29</v>
      </c>
      <c r="B907" s="162" t="s">
        <v>549</v>
      </c>
      <c r="C907" s="162" t="s">
        <v>581</v>
      </c>
      <c r="D907" s="198" t="s">
        <v>579</v>
      </c>
      <c r="E907" s="26" t="s">
        <v>154</v>
      </c>
      <c r="F907" s="155"/>
      <c r="G907" s="7"/>
      <c r="H907" s="67"/>
      <c r="I907" s="67"/>
      <c r="J907" s="67"/>
    </row>
    <row r="908" spans="1:10" s="69" customFormat="1" hidden="1" x14ac:dyDescent="0.2">
      <c r="A908" s="66" t="s">
        <v>50</v>
      </c>
      <c r="B908" s="162" t="s">
        <v>549</v>
      </c>
      <c r="C908" s="26" t="s">
        <v>581</v>
      </c>
      <c r="D908" s="198" t="s">
        <v>579</v>
      </c>
      <c r="E908" s="162" t="s">
        <v>180</v>
      </c>
      <c r="F908" s="155">
        <f>F909</f>
        <v>0</v>
      </c>
      <c r="H908" s="67">
        <f>H909</f>
        <v>3308.3</v>
      </c>
      <c r="I908" s="67">
        <f>I909</f>
        <v>3308.3</v>
      </c>
      <c r="J908" s="67">
        <f>J909</f>
        <v>0</v>
      </c>
    </row>
    <row r="909" spans="1:10" s="69" customFormat="1" hidden="1" x14ac:dyDescent="0.2">
      <c r="A909" s="66" t="s">
        <v>53</v>
      </c>
      <c r="B909" s="162" t="s">
        <v>549</v>
      </c>
      <c r="C909" s="26" t="s">
        <v>581</v>
      </c>
      <c r="D909" s="198" t="s">
        <v>579</v>
      </c>
      <c r="E909" s="162" t="s">
        <v>256</v>
      </c>
      <c r="F909" s="155">
        <v>0</v>
      </c>
      <c r="H909" s="67">
        <v>3308.3</v>
      </c>
      <c r="I909" s="67">
        <v>3308.3</v>
      </c>
      <c r="J909" s="67">
        <v>0</v>
      </c>
    </row>
    <row r="910" spans="1:10" s="69" customFormat="1" ht="31.5" hidden="1" x14ac:dyDescent="0.2">
      <c r="A910" s="66" t="s">
        <v>632</v>
      </c>
      <c r="B910" s="162" t="s">
        <v>549</v>
      </c>
      <c r="C910" s="26" t="s">
        <v>581</v>
      </c>
      <c r="D910" s="198" t="s">
        <v>633</v>
      </c>
      <c r="E910" s="162"/>
      <c r="F910" s="155">
        <f>F911+F918</f>
        <v>0</v>
      </c>
      <c r="H910" s="67">
        <f>H911+H918</f>
        <v>1265</v>
      </c>
      <c r="I910" s="67">
        <f>I911+I918</f>
        <v>1265</v>
      </c>
      <c r="J910" s="67">
        <f>J911+J918</f>
        <v>0</v>
      </c>
    </row>
    <row r="911" spans="1:10" s="69" customFormat="1" ht="31.5" hidden="1" x14ac:dyDescent="0.2">
      <c r="A911" s="66" t="s">
        <v>634</v>
      </c>
      <c r="B911" s="162" t="s">
        <v>549</v>
      </c>
      <c r="C911" s="26" t="s">
        <v>581</v>
      </c>
      <c r="D911" s="198" t="s">
        <v>635</v>
      </c>
      <c r="E911" s="162"/>
      <c r="F911" s="155">
        <f>F912+F914+F916</f>
        <v>0</v>
      </c>
      <c r="H911" s="67">
        <f>H912+H914+H916</f>
        <v>210</v>
      </c>
      <c r="I911" s="67">
        <f>I912+I914+I916</f>
        <v>210</v>
      </c>
      <c r="J911" s="67">
        <f>J912+J914+J916</f>
        <v>0</v>
      </c>
    </row>
    <row r="912" spans="1:10" s="69" customFormat="1" ht="31.5" hidden="1" x14ac:dyDescent="0.2">
      <c r="A912" s="66" t="s">
        <v>25</v>
      </c>
      <c r="B912" s="162" t="s">
        <v>549</v>
      </c>
      <c r="C912" s="26" t="s">
        <v>581</v>
      </c>
      <c r="D912" s="198" t="s">
        <v>635</v>
      </c>
      <c r="E912" s="162" t="s">
        <v>35</v>
      </c>
      <c r="F912" s="155">
        <f>F913</f>
        <v>0</v>
      </c>
      <c r="H912" s="67">
        <f>H913</f>
        <v>0</v>
      </c>
      <c r="I912" s="67">
        <f>I913</f>
        <v>0</v>
      </c>
      <c r="J912" s="67">
        <f>J913</f>
        <v>0</v>
      </c>
    </row>
    <row r="913" spans="1:10" s="69" customFormat="1" ht="31.5" hidden="1" x14ac:dyDescent="0.2">
      <c r="A913" s="66" t="s">
        <v>26</v>
      </c>
      <c r="B913" s="162" t="s">
        <v>549</v>
      </c>
      <c r="C913" s="26" t="s">
        <v>581</v>
      </c>
      <c r="D913" s="198" t="s">
        <v>635</v>
      </c>
      <c r="E913" s="162" t="s">
        <v>36</v>
      </c>
      <c r="F913" s="155"/>
      <c r="H913" s="67"/>
      <c r="I913" s="67"/>
      <c r="J913" s="67"/>
    </row>
    <row r="914" spans="1:10" s="69" customFormat="1" ht="31.5" hidden="1" x14ac:dyDescent="0.2">
      <c r="A914" s="66" t="s">
        <v>145</v>
      </c>
      <c r="B914" s="162" t="s">
        <v>549</v>
      </c>
      <c r="C914" s="26" t="s">
        <v>581</v>
      </c>
      <c r="D914" s="198" t="s">
        <v>635</v>
      </c>
      <c r="E914" s="162" t="s">
        <v>146</v>
      </c>
      <c r="F914" s="155">
        <f>F915</f>
        <v>0</v>
      </c>
      <c r="H914" s="67">
        <f>H915</f>
        <v>0</v>
      </c>
      <c r="I914" s="67">
        <f>I915</f>
        <v>0</v>
      </c>
      <c r="J914" s="67">
        <f>J915</f>
        <v>0</v>
      </c>
    </row>
    <row r="915" spans="1:10" s="69" customFormat="1" hidden="1" x14ac:dyDescent="0.2">
      <c r="A915" s="66" t="s">
        <v>147</v>
      </c>
      <c r="B915" s="162" t="s">
        <v>549</v>
      </c>
      <c r="C915" s="26" t="s">
        <v>581</v>
      </c>
      <c r="D915" s="198" t="s">
        <v>635</v>
      </c>
      <c r="E915" s="162" t="s">
        <v>148</v>
      </c>
      <c r="F915" s="155"/>
      <c r="H915" s="67"/>
      <c r="I915" s="67"/>
      <c r="J915" s="67"/>
    </row>
    <row r="916" spans="1:10" s="69" customFormat="1" hidden="1" x14ac:dyDescent="0.2">
      <c r="A916" s="66" t="s">
        <v>50</v>
      </c>
      <c r="B916" s="162" t="s">
        <v>549</v>
      </c>
      <c r="C916" s="26" t="s">
        <v>581</v>
      </c>
      <c r="D916" s="198" t="s">
        <v>635</v>
      </c>
      <c r="E916" s="162" t="s">
        <v>180</v>
      </c>
      <c r="F916" s="155">
        <f>F917</f>
        <v>0</v>
      </c>
      <c r="H916" s="67">
        <f>H917</f>
        <v>210</v>
      </c>
      <c r="I916" s="67">
        <f>I917</f>
        <v>210</v>
      </c>
      <c r="J916" s="67">
        <f>J917</f>
        <v>0</v>
      </c>
    </row>
    <row r="917" spans="1:10" s="69" customFormat="1" hidden="1" x14ac:dyDescent="0.2">
      <c r="A917" s="66" t="s">
        <v>53</v>
      </c>
      <c r="B917" s="162" t="s">
        <v>549</v>
      </c>
      <c r="C917" s="26" t="s">
        <v>581</v>
      </c>
      <c r="D917" s="198" t="s">
        <v>635</v>
      </c>
      <c r="E917" s="162" t="s">
        <v>256</v>
      </c>
      <c r="F917" s="155">
        <v>0</v>
      </c>
      <c r="H917" s="67">
        <v>210</v>
      </c>
      <c r="I917" s="67">
        <v>210</v>
      </c>
      <c r="J917" s="67">
        <v>0</v>
      </c>
    </row>
    <row r="918" spans="1:10" s="69" customFormat="1" ht="31.5" hidden="1" x14ac:dyDescent="0.2">
      <c r="A918" s="66" t="s">
        <v>636</v>
      </c>
      <c r="B918" s="162" t="s">
        <v>549</v>
      </c>
      <c r="C918" s="26" t="s">
        <v>581</v>
      </c>
      <c r="D918" s="198" t="s">
        <v>637</v>
      </c>
      <c r="E918" s="162"/>
      <c r="F918" s="155">
        <f>F919+F921</f>
        <v>0</v>
      </c>
      <c r="H918" s="67">
        <f>H919+H921</f>
        <v>1055</v>
      </c>
      <c r="I918" s="67">
        <f>I919+I921</f>
        <v>1055</v>
      </c>
      <c r="J918" s="67">
        <f>J919+J921</f>
        <v>0</v>
      </c>
    </row>
    <row r="919" spans="1:10" s="69" customFormat="1" ht="31.5" hidden="1" x14ac:dyDescent="0.2">
      <c r="A919" s="66" t="s">
        <v>25</v>
      </c>
      <c r="B919" s="162" t="s">
        <v>549</v>
      </c>
      <c r="C919" s="26" t="s">
        <v>581</v>
      </c>
      <c r="D919" s="198" t="s">
        <v>637</v>
      </c>
      <c r="E919" s="162" t="s">
        <v>35</v>
      </c>
      <c r="F919" s="155">
        <f>F920</f>
        <v>0</v>
      </c>
      <c r="H919" s="67">
        <f>H920</f>
        <v>1055</v>
      </c>
      <c r="I919" s="67">
        <f>I920</f>
        <v>1055</v>
      </c>
      <c r="J919" s="67">
        <f>J920</f>
        <v>0</v>
      </c>
    </row>
    <row r="920" spans="1:10" s="69" customFormat="1" ht="31.5" hidden="1" x14ac:dyDescent="0.2">
      <c r="A920" s="66" t="s">
        <v>26</v>
      </c>
      <c r="B920" s="162" t="s">
        <v>549</v>
      </c>
      <c r="C920" s="26" t="s">
        <v>581</v>
      </c>
      <c r="D920" s="198" t="s">
        <v>637</v>
      </c>
      <c r="E920" s="162" t="s">
        <v>36</v>
      </c>
      <c r="F920" s="155">
        <v>0</v>
      </c>
      <c r="H920" s="67">
        <v>1055</v>
      </c>
      <c r="I920" s="67">
        <v>1055</v>
      </c>
      <c r="J920" s="67">
        <v>0</v>
      </c>
    </row>
    <row r="921" spans="1:10" s="69" customFormat="1" hidden="1" x14ac:dyDescent="0.2">
      <c r="A921" s="66" t="s">
        <v>27</v>
      </c>
      <c r="B921" s="162" t="s">
        <v>549</v>
      </c>
      <c r="C921" s="26" t="s">
        <v>581</v>
      </c>
      <c r="D921" s="198" t="s">
        <v>637</v>
      </c>
      <c r="E921" s="162" t="s">
        <v>153</v>
      </c>
      <c r="F921" s="155">
        <f>F922</f>
        <v>0</v>
      </c>
      <c r="H921" s="67">
        <f>H922</f>
        <v>0</v>
      </c>
      <c r="I921" s="67">
        <f>I922</f>
        <v>0</v>
      </c>
      <c r="J921" s="67">
        <f>J922</f>
        <v>0</v>
      </c>
    </row>
    <row r="922" spans="1:10" s="69" customFormat="1" hidden="1" x14ac:dyDescent="0.2">
      <c r="A922" s="66" t="s">
        <v>29</v>
      </c>
      <c r="B922" s="162" t="s">
        <v>549</v>
      </c>
      <c r="C922" s="26" t="s">
        <v>581</v>
      </c>
      <c r="D922" s="198" t="s">
        <v>637</v>
      </c>
      <c r="E922" s="162" t="s">
        <v>154</v>
      </c>
      <c r="F922" s="155"/>
      <c r="H922" s="67"/>
      <c r="I922" s="67"/>
      <c r="J922" s="67"/>
    </row>
    <row r="923" spans="1:10" s="39" customFormat="1" ht="31.5" hidden="1" x14ac:dyDescent="0.2">
      <c r="A923" s="161" t="s">
        <v>851</v>
      </c>
      <c r="B923" s="137" t="s">
        <v>549</v>
      </c>
      <c r="C923" s="137" t="s">
        <v>581</v>
      </c>
      <c r="D923" s="137" t="s">
        <v>188</v>
      </c>
      <c r="E923" s="211"/>
      <c r="F923" s="178">
        <f>F924+F926</f>
        <v>0</v>
      </c>
      <c r="H923" s="37">
        <f>H924+H926</f>
        <v>0</v>
      </c>
      <c r="I923" s="37">
        <f>I924+I926</f>
        <v>0</v>
      </c>
      <c r="J923" s="37">
        <f>J924+J926</f>
        <v>0</v>
      </c>
    </row>
    <row r="924" spans="1:10" s="39" customFormat="1" ht="31.5" hidden="1" x14ac:dyDescent="0.2">
      <c r="A924" s="66" t="s">
        <v>25</v>
      </c>
      <c r="B924" s="162" t="s">
        <v>549</v>
      </c>
      <c r="C924" s="26" t="s">
        <v>581</v>
      </c>
      <c r="D924" s="162" t="s">
        <v>188</v>
      </c>
      <c r="E924" s="198">
        <v>200</v>
      </c>
      <c r="F924" s="115">
        <f>F925</f>
        <v>0</v>
      </c>
      <c r="H924" s="24">
        <f>H925</f>
        <v>0</v>
      </c>
      <c r="I924" s="24">
        <f>I925</f>
        <v>0</v>
      </c>
      <c r="J924" s="24">
        <f>J925</f>
        <v>0</v>
      </c>
    </row>
    <row r="925" spans="1:10" s="39" customFormat="1" ht="31.5" hidden="1" x14ac:dyDescent="0.2">
      <c r="A925" s="66" t="s">
        <v>26</v>
      </c>
      <c r="B925" s="162" t="s">
        <v>549</v>
      </c>
      <c r="C925" s="26" t="s">
        <v>581</v>
      </c>
      <c r="D925" s="162" t="s">
        <v>188</v>
      </c>
      <c r="E925" s="198">
        <v>240</v>
      </c>
      <c r="F925" s="115"/>
      <c r="H925" s="24"/>
      <c r="I925" s="24"/>
      <c r="J925" s="24"/>
    </row>
    <row r="926" spans="1:10" s="23" customFormat="1" hidden="1" x14ac:dyDescent="0.2">
      <c r="A926" s="38" t="s">
        <v>50</v>
      </c>
      <c r="B926" s="162" t="s">
        <v>549</v>
      </c>
      <c r="C926" s="26" t="s">
        <v>581</v>
      </c>
      <c r="D926" s="162" t="s">
        <v>188</v>
      </c>
      <c r="E926" s="198">
        <v>800</v>
      </c>
      <c r="F926" s="115">
        <f>F927</f>
        <v>0</v>
      </c>
      <c r="H926" s="24">
        <f>H927</f>
        <v>0</v>
      </c>
      <c r="I926" s="24">
        <f>I927</f>
        <v>0</v>
      </c>
      <c r="J926" s="24">
        <f>J927</f>
        <v>0</v>
      </c>
    </row>
    <row r="927" spans="1:10" s="23" customFormat="1" hidden="1" x14ac:dyDescent="0.2">
      <c r="A927" s="38" t="s">
        <v>53</v>
      </c>
      <c r="B927" s="162" t="s">
        <v>549</v>
      </c>
      <c r="C927" s="26" t="s">
        <v>581</v>
      </c>
      <c r="D927" s="162" t="s">
        <v>188</v>
      </c>
      <c r="E927" s="198">
        <v>870</v>
      </c>
      <c r="F927" s="115"/>
      <c r="H927" s="24"/>
      <c r="I927" s="24"/>
      <c r="J927" s="24"/>
    </row>
    <row r="928" spans="1:10" s="23" customFormat="1" hidden="1" x14ac:dyDescent="0.2">
      <c r="A928" s="56" t="s">
        <v>124</v>
      </c>
      <c r="B928" s="173" t="s">
        <v>549</v>
      </c>
      <c r="C928" s="173" t="s">
        <v>581</v>
      </c>
      <c r="D928" s="173" t="s">
        <v>125</v>
      </c>
      <c r="E928" s="174"/>
      <c r="F928" s="219">
        <f>F929+F932</f>
        <v>0</v>
      </c>
      <c r="H928" s="88">
        <f>H929+H932</f>
        <v>0</v>
      </c>
      <c r="I928" s="88">
        <f>I929+I932</f>
        <v>0</v>
      </c>
      <c r="J928" s="88">
        <f>J929+J932</f>
        <v>0</v>
      </c>
    </row>
    <row r="929" spans="1:10" s="23" customFormat="1" ht="31.5" hidden="1" x14ac:dyDescent="0.2">
      <c r="A929" s="38" t="s">
        <v>470</v>
      </c>
      <c r="B929" s="162" t="s">
        <v>549</v>
      </c>
      <c r="C929" s="26" t="s">
        <v>581</v>
      </c>
      <c r="D929" s="162" t="s">
        <v>471</v>
      </c>
      <c r="E929" s="198"/>
      <c r="F929" s="155">
        <f>F930</f>
        <v>0</v>
      </c>
      <c r="H929" s="67">
        <f t="shared" ref="H929:J930" si="109">H930</f>
        <v>0</v>
      </c>
      <c r="I929" s="67">
        <f t="shared" si="109"/>
        <v>0</v>
      </c>
      <c r="J929" s="67">
        <f t="shared" si="109"/>
        <v>0</v>
      </c>
    </row>
    <row r="930" spans="1:10" s="23" customFormat="1" ht="31.5" hidden="1" x14ac:dyDescent="0.2">
      <c r="A930" s="66" t="s">
        <v>25</v>
      </c>
      <c r="B930" s="162" t="s">
        <v>549</v>
      </c>
      <c r="C930" s="26" t="s">
        <v>581</v>
      </c>
      <c r="D930" s="162" t="s">
        <v>471</v>
      </c>
      <c r="E930" s="198">
        <v>200</v>
      </c>
      <c r="F930" s="155">
        <f>F931</f>
        <v>0</v>
      </c>
      <c r="H930" s="67">
        <f t="shared" si="109"/>
        <v>0</v>
      </c>
      <c r="I930" s="67">
        <f t="shared" si="109"/>
        <v>0</v>
      </c>
      <c r="J930" s="67">
        <f t="shared" si="109"/>
        <v>0</v>
      </c>
    </row>
    <row r="931" spans="1:10" s="23" customFormat="1" ht="31.5" hidden="1" x14ac:dyDescent="0.2">
      <c r="A931" s="66" t="s">
        <v>26</v>
      </c>
      <c r="B931" s="162" t="s">
        <v>549</v>
      </c>
      <c r="C931" s="26" t="s">
        <v>581</v>
      </c>
      <c r="D931" s="162" t="s">
        <v>471</v>
      </c>
      <c r="E931" s="198">
        <v>240</v>
      </c>
      <c r="F931" s="155"/>
      <c r="H931" s="67"/>
      <c r="I931" s="67"/>
      <c r="J931" s="67"/>
    </row>
    <row r="932" spans="1:10" s="23" customFormat="1" ht="31.5" hidden="1" x14ac:dyDescent="0.2">
      <c r="A932" s="38" t="s">
        <v>472</v>
      </c>
      <c r="B932" s="162" t="s">
        <v>549</v>
      </c>
      <c r="C932" s="26" t="s">
        <v>581</v>
      </c>
      <c r="D932" s="162" t="s">
        <v>473</v>
      </c>
      <c r="E932" s="198"/>
      <c r="F932" s="155">
        <f>F933</f>
        <v>0</v>
      </c>
      <c r="H932" s="67">
        <f t="shared" ref="H932:J933" si="110">H933</f>
        <v>0</v>
      </c>
      <c r="I932" s="67">
        <f t="shared" si="110"/>
        <v>0</v>
      </c>
      <c r="J932" s="67">
        <f t="shared" si="110"/>
        <v>0</v>
      </c>
    </row>
    <row r="933" spans="1:10" s="23" customFormat="1" ht="31.5" hidden="1" x14ac:dyDescent="0.2">
      <c r="A933" s="66" t="s">
        <v>25</v>
      </c>
      <c r="B933" s="162" t="s">
        <v>549</v>
      </c>
      <c r="C933" s="26" t="s">
        <v>581</v>
      </c>
      <c r="D933" s="162" t="s">
        <v>473</v>
      </c>
      <c r="E933" s="198">
        <v>200</v>
      </c>
      <c r="F933" s="155">
        <f>F934</f>
        <v>0</v>
      </c>
      <c r="H933" s="67">
        <f t="shared" si="110"/>
        <v>0</v>
      </c>
      <c r="I933" s="67">
        <f t="shared" si="110"/>
        <v>0</v>
      </c>
      <c r="J933" s="67">
        <f t="shared" si="110"/>
        <v>0</v>
      </c>
    </row>
    <row r="934" spans="1:10" s="23" customFormat="1" ht="31.5" hidden="1" x14ac:dyDescent="0.2">
      <c r="A934" s="66" t="s">
        <v>26</v>
      </c>
      <c r="B934" s="162" t="s">
        <v>549</v>
      </c>
      <c r="C934" s="26" t="s">
        <v>581</v>
      </c>
      <c r="D934" s="162" t="s">
        <v>473</v>
      </c>
      <c r="E934" s="198">
        <v>240</v>
      </c>
      <c r="F934" s="155"/>
      <c r="H934" s="67"/>
      <c r="I934" s="67"/>
      <c r="J934" s="67"/>
    </row>
    <row r="935" spans="1:10" s="39" customFormat="1" ht="20.25" customHeight="1" x14ac:dyDescent="0.2">
      <c r="A935" s="12" t="s">
        <v>638</v>
      </c>
      <c r="B935" s="173" t="s">
        <v>549</v>
      </c>
      <c r="C935" s="13" t="s">
        <v>422</v>
      </c>
      <c r="D935" s="21"/>
      <c r="E935" s="21"/>
      <c r="F935" s="219">
        <f>F936+F947+F965+F984+F995</f>
        <v>20103.899999999998</v>
      </c>
      <c r="G935" s="219">
        <f>G936+G947+G965+G984+G995</f>
        <v>0</v>
      </c>
      <c r="H935" s="219">
        <f>H936+H947+H965+H984+H995</f>
        <v>18829</v>
      </c>
      <c r="I935" s="219">
        <f>I936+I947+I965+I984+I995</f>
        <v>18829</v>
      </c>
      <c r="J935" s="219">
        <f>J936+J947+J965+J984+J995</f>
        <v>21241</v>
      </c>
    </row>
    <row r="936" spans="1:10" s="71" customFormat="1" ht="20.25" hidden="1" customHeight="1" x14ac:dyDescent="0.2">
      <c r="A936" s="68" t="s">
        <v>30</v>
      </c>
      <c r="B936" s="206" t="s">
        <v>549</v>
      </c>
      <c r="C936" s="206" t="s">
        <v>422</v>
      </c>
      <c r="D936" s="206" t="s">
        <v>149</v>
      </c>
      <c r="E936" s="46"/>
      <c r="F936" s="219">
        <f>F937</f>
        <v>0</v>
      </c>
      <c r="H936" s="87">
        <f t="shared" ref="H936:J937" si="111">H937</f>
        <v>0</v>
      </c>
      <c r="I936" s="87">
        <f t="shared" si="111"/>
        <v>0</v>
      </c>
      <c r="J936" s="87">
        <f t="shared" si="111"/>
        <v>0</v>
      </c>
    </row>
    <row r="937" spans="1:10" s="39" customFormat="1" ht="20.25" hidden="1" customHeight="1" x14ac:dyDescent="0.2">
      <c r="A937" s="25" t="s">
        <v>32</v>
      </c>
      <c r="B937" s="162" t="s">
        <v>549</v>
      </c>
      <c r="C937" s="162" t="s">
        <v>422</v>
      </c>
      <c r="D937" s="26" t="s">
        <v>150</v>
      </c>
      <c r="E937" s="21"/>
      <c r="F937" s="155">
        <f>F938</f>
        <v>0</v>
      </c>
      <c r="H937" s="67">
        <f t="shared" si="111"/>
        <v>0</v>
      </c>
      <c r="I937" s="67">
        <f t="shared" si="111"/>
        <v>0</v>
      </c>
      <c r="J937" s="67">
        <f t="shared" si="111"/>
        <v>0</v>
      </c>
    </row>
    <row r="938" spans="1:10" s="39" customFormat="1" ht="31.5" hidden="1" x14ac:dyDescent="0.2">
      <c r="A938" s="66" t="s">
        <v>151</v>
      </c>
      <c r="B938" s="162" t="s">
        <v>549</v>
      </c>
      <c r="C938" s="162" t="s">
        <v>422</v>
      </c>
      <c r="D938" s="26" t="s">
        <v>152</v>
      </c>
      <c r="E938" s="21"/>
      <c r="F938" s="155">
        <f>F939+F941+F943</f>
        <v>0</v>
      </c>
      <c r="H938" s="67">
        <f>H939+H941+H943</f>
        <v>0</v>
      </c>
      <c r="I938" s="67">
        <f>I939+I941+I943</f>
        <v>0</v>
      </c>
      <c r="J938" s="67">
        <f>J939+J941+J943</f>
        <v>0</v>
      </c>
    </row>
    <row r="939" spans="1:10" s="39" customFormat="1" ht="78.75" hidden="1" x14ac:dyDescent="0.2">
      <c r="A939" s="66" t="s">
        <v>23</v>
      </c>
      <c r="B939" s="162" t="s">
        <v>549</v>
      </c>
      <c r="C939" s="162" t="s">
        <v>422</v>
      </c>
      <c r="D939" s="26" t="s">
        <v>152</v>
      </c>
      <c r="E939" s="27">
        <v>100</v>
      </c>
      <c r="F939" s="155">
        <f>F940</f>
        <v>0</v>
      </c>
      <c r="H939" s="67">
        <f>H940</f>
        <v>0</v>
      </c>
      <c r="I939" s="67">
        <f>I940</f>
        <v>0</v>
      </c>
      <c r="J939" s="67">
        <f>J940</f>
        <v>0</v>
      </c>
    </row>
    <row r="940" spans="1:10" s="39" customFormat="1" hidden="1" x14ac:dyDescent="0.2">
      <c r="A940" s="66" t="s">
        <v>137</v>
      </c>
      <c r="B940" s="162" t="s">
        <v>549</v>
      </c>
      <c r="C940" s="162" t="s">
        <v>422</v>
      </c>
      <c r="D940" s="26" t="s">
        <v>152</v>
      </c>
      <c r="E940" s="27">
        <v>110</v>
      </c>
      <c r="F940" s="155"/>
      <c r="H940" s="67"/>
      <c r="I940" s="67"/>
      <c r="J940" s="67"/>
    </row>
    <row r="941" spans="1:10" s="69" customFormat="1" ht="20.25" hidden="1" customHeight="1" x14ac:dyDescent="0.2">
      <c r="A941" s="66" t="s">
        <v>25</v>
      </c>
      <c r="B941" s="162" t="s">
        <v>549</v>
      </c>
      <c r="C941" s="162" t="s">
        <v>422</v>
      </c>
      <c r="D941" s="26" t="s">
        <v>152</v>
      </c>
      <c r="E941" s="27">
        <v>200</v>
      </c>
      <c r="F941" s="155">
        <f>F942</f>
        <v>0</v>
      </c>
      <c r="H941" s="67">
        <f>H942</f>
        <v>0</v>
      </c>
      <c r="I941" s="67">
        <f>I942</f>
        <v>0</v>
      </c>
      <c r="J941" s="67">
        <f>J942</f>
        <v>0</v>
      </c>
    </row>
    <row r="942" spans="1:10" s="69" customFormat="1" ht="20.25" hidden="1" customHeight="1" x14ac:dyDescent="0.2">
      <c r="A942" s="66" t="s">
        <v>26</v>
      </c>
      <c r="B942" s="162" t="s">
        <v>549</v>
      </c>
      <c r="C942" s="162" t="s">
        <v>422</v>
      </c>
      <c r="D942" s="26" t="s">
        <v>152</v>
      </c>
      <c r="E942" s="27">
        <v>240</v>
      </c>
      <c r="F942" s="155"/>
      <c r="H942" s="67"/>
      <c r="I942" s="67"/>
      <c r="J942" s="67"/>
    </row>
    <row r="943" spans="1:10" s="69" customFormat="1" ht="20.25" hidden="1" customHeight="1" x14ac:dyDescent="0.2">
      <c r="A943" s="66" t="s">
        <v>27</v>
      </c>
      <c r="B943" s="162" t="s">
        <v>549</v>
      </c>
      <c r="C943" s="162" t="s">
        <v>422</v>
      </c>
      <c r="D943" s="26" t="s">
        <v>152</v>
      </c>
      <c r="E943" s="27">
        <v>300</v>
      </c>
      <c r="F943" s="155">
        <f>F944</f>
        <v>0</v>
      </c>
      <c r="H943" s="67">
        <f>H944</f>
        <v>0</v>
      </c>
      <c r="I943" s="67">
        <f>I944</f>
        <v>0</v>
      </c>
      <c r="J943" s="67">
        <f>J944</f>
        <v>0</v>
      </c>
    </row>
    <row r="944" spans="1:10" s="69" customFormat="1" ht="20.25" hidden="1" customHeight="1" x14ac:dyDescent="0.2">
      <c r="A944" s="66" t="s">
        <v>29</v>
      </c>
      <c r="B944" s="162" t="s">
        <v>549</v>
      </c>
      <c r="C944" s="162" t="s">
        <v>422</v>
      </c>
      <c r="D944" s="26" t="s">
        <v>152</v>
      </c>
      <c r="E944" s="27">
        <v>360</v>
      </c>
      <c r="F944" s="155"/>
      <c r="H944" s="67"/>
      <c r="I944" s="67"/>
      <c r="J944" s="67"/>
    </row>
    <row r="945" spans="1:10" s="23" customFormat="1" hidden="1" x14ac:dyDescent="0.2">
      <c r="A945" s="66" t="s">
        <v>50</v>
      </c>
      <c r="B945" s="162" t="s">
        <v>549</v>
      </c>
      <c r="C945" s="162" t="s">
        <v>422</v>
      </c>
      <c r="D945" s="198" t="s">
        <v>639</v>
      </c>
      <c r="E945" s="26" t="s">
        <v>180</v>
      </c>
      <c r="F945" s="155">
        <f>F946</f>
        <v>0</v>
      </c>
      <c r="H945" s="67">
        <f>H946</f>
        <v>0</v>
      </c>
      <c r="I945" s="67">
        <f>I946</f>
        <v>0</v>
      </c>
      <c r="J945" s="67">
        <f>J946</f>
        <v>0</v>
      </c>
    </row>
    <row r="946" spans="1:10" s="23" customFormat="1" hidden="1" x14ac:dyDescent="0.2">
      <c r="A946" s="66" t="s">
        <v>53</v>
      </c>
      <c r="B946" s="162" t="s">
        <v>549</v>
      </c>
      <c r="C946" s="162" t="s">
        <v>422</v>
      </c>
      <c r="D946" s="198" t="s">
        <v>639</v>
      </c>
      <c r="E946" s="26" t="s">
        <v>256</v>
      </c>
      <c r="F946" s="155">
        <f>72-72</f>
        <v>0</v>
      </c>
      <c r="H946" s="67">
        <f>72-72</f>
        <v>0</v>
      </c>
      <c r="I946" s="67">
        <f>72-72</f>
        <v>0</v>
      </c>
      <c r="J946" s="67">
        <f>72-72</f>
        <v>0</v>
      </c>
    </row>
    <row r="947" spans="1:10" s="23" customFormat="1" ht="31.5" x14ac:dyDescent="0.2">
      <c r="A947" s="20" t="s">
        <v>556</v>
      </c>
      <c r="B947" s="173" t="s">
        <v>549</v>
      </c>
      <c r="C947" s="173" t="s">
        <v>422</v>
      </c>
      <c r="D947" s="174" t="s">
        <v>557</v>
      </c>
      <c r="E947" s="26"/>
      <c r="F947" s="219">
        <f>F948</f>
        <v>408.1</v>
      </c>
      <c r="H947" s="88">
        <f>H948</f>
        <v>405.90000000000003</v>
      </c>
      <c r="I947" s="88">
        <f>I948</f>
        <v>405.90000000000003</v>
      </c>
      <c r="J947" s="88">
        <f>J948</f>
        <v>408.1</v>
      </c>
    </row>
    <row r="948" spans="1:10" s="23" customFormat="1" ht="31.5" x14ac:dyDescent="0.2">
      <c r="A948" s="25" t="s">
        <v>558</v>
      </c>
      <c r="B948" s="162" t="s">
        <v>549</v>
      </c>
      <c r="C948" s="162" t="s">
        <v>422</v>
      </c>
      <c r="D948" s="198" t="s">
        <v>559</v>
      </c>
      <c r="E948" s="26"/>
      <c r="F948" s="155">
        <f>F949+F959</f>
        <v>408.1</v>
      </c>
      <c r="H948" s="67">
        <f>H949+H959</f>
        <v>405.90000000000003</v>
      </c>
      <c r="I948" s="67">
        <f>I949+I959</f>
        <v>405.90000000000003</v>
      </c>
      <c r="J948" s="67">
        <f>J949+J959</f>
        <v>408.1</v>
      </c>
    </row>
    <row r="949" spans="1:10" s="23" customFormat="1" ht="130.9" customHeight="1" x14ac:dyDescent="0.2">
      <c r="A949" s="138" t="s">
        <v>560</v>
      </c>
      <c r="B949" s="137" t="s">
        <v>549</v>
      </c>
      <c r="C949" s="162" t="s">
        <v>422</v>
      </c>
      <c r="D949" s="211" t="s">
        <v>561</v>
      </c>
      <c r="E949" s="35"/>
      <c r="F949" s="237">
        <f>F950+F955</f>
        <v>387.8</v>
      </c>
      <c r="H949" s="63">
        <f>H950+H955</f>
        <v>385.6</v>
      </c>
      <c r="I949" s="63">
        <f>I950+I955</f>
        <v>385.6</v>
      </c>
      <c r="J949" s="63">
        <f>J950+J955</f>
        <v>387.8</v>
      </c>
    </row>
    <row r="950" spans="1:10" s="23" customFormat="1" ht="33.75" customHeight="1" x14ac:dyDescent="0.2">
      <c r="A950" s="25" t="s">
        <v>640</v>
      </c>
      <c r="B950" s="162" t="s">
        <v>549</v>
      </c>
      <c r="C950" s="162" t="s">
        <v>422</v>
      </c>
      <c r="D950" s="198" t="s">
        <v>641</v>
      </c>
      <c r="E950" s="26"/>
      <c r="F950" s="155">
        <f>F951+F953</f>
        <v>387.8</v>
      </c>
      <c r="H950" s="67">
        <f>H951+H953</f>
        <v>385.6</v>
      </c>
      <c r="I950" s="67">
        <f>I951+I953</f>
        <v>385.6</v>
      </c>
      <c r="J950" s="67">
        <f>J951+J953</f>
        <v>387.8</v>
      </c>
    </row>
    <row r="951" spans="1:10" s="23" customFormat="1" ht="67.150000000000006" customHeight="1" x14ac:dyDescent="0.2">
      <c r="A951" s="66" t="s">
        <v>23</v>
      </c>
      <c r="B951" s="162" t="s">
        <v>549</v>
      </c>
      <c r="C951" s="162" t="s">
        <v>422</v>
      </c>
      <c r="D951" s="198" t="s">
        <v>641</v>
      </c>
      <c r="E951" s="26" t="s">
        <v>42</v>
      </c>
      <c r="F951" s="155">
        <f>F952</f>
        <v>387.8</v>
      </c>
      <c r="H951" s="67">
        <f>H952</f>
        <v>385.6</v>
      </c>
      <c r="I951" s="67">
        <f>I952</f>
        <v>385.6</v>
      </c>
      <c r="J951" s="67">
        <f>J952</f>
        <v>387.8</v>
      </c>
    </row>
    <row r="952" spans="1:10" s="23" customFormat="1" x14ac:dyDescent="0.2">
      <c r="A952" s="66" t="s">
        <v>137</v>
      </c>
      <c r="B952" s="162" t="s">
        <v>549</v>
      </c>
      <c r="C952" s="162" t="s">
        <v>422</v>
      </c>
      <c r="D952" s="198" t="s">
        <v>641</v>
      </c>
      <c r="E952" s="26" t="s">
        <v>138</v>
      </c>
      <c r="F952" s="155">
        <v>387.8</v>
      </c>
      <c r="H952" s="67">
        <v>385.6</v>
      </c>
      <c r="I952" s="67">
        <v>385.6</v>
      </c>
      <c r="J952" s="67">
        <v>387.8</v>
      </c>
    </row>
    <row r="953" spans="1:10" s="23" customFormat="1" hidden="1" x14ac:dyDescent="0.2">
      <c r="A953" s="66" t="s">
        <v>50</v>
      </c>
      <c r="B953" s="162" t="s">
        <v>549</v>
      </c>
      <c r="C953" s="162" t="s">
        <v>422</v>
      </c>
      <c r="D953" s="198" t="s">
        <v>642</v>
      </c>
      <c r="E953" s="26" t="s">
        <v>180</v>
      </c>
      <c r="F953" s="155">
        <f>F954</f>
        <v>0</v>
      </c>
      <c r="H953" s="67">
        <f>H954</f>
        <v>0</v>
      </c>
      <c r="I953" s="67">
        <f>I954</f>
        <v>0</v>
      </c>
      <c r="J953" s="67">
        <f>J954</f>
        <v>0</v>
      </c>
    </row>
    <row r="954" spans="1:10" s="23" customFormat="1" hidden="1" x14ac:dyDescent="0.2">
      <c r="A954" s="66" t="s">
        <v>53</v>
      </c>
      <c r="B954" s="162" t="s">
        <v>549</v>
      </c>
      <c r="C954" s="162" t="s">
        <v>422</v>
      </c>
      <c r="D954" s="198" t="s">
        <v>642</v>
      </c>
      <c r="E954" s="26" t="s">
        <v>256</v>
      </c>
      <c r="F954" s="155"/>
      <c r="H954" s="67"/>
      <c r="I954" s="67"/>
      <c r="J954" s="67"/>
    </row>
    <row r="955" spans="1:10" s="23" customFormat="1" ht="84.75" hidden="1" customHeight="1" x14ac:dyDescent="0.2">
      <c r="A955" s="66" t="s">
        <v>643</v>
      </c>
      <c r="B955" s="162" t="s">
        <v>549</v>
      </c>
      <c r="C955" s="162" t="s">
        <v>422</v>
      </c>
      <c r="D955" s="198" t="s">
        <v>583</v>
      </c>
      <c r="E955" s="26"/>
      <c r="F955" s="155">
        <f>F956</f>
        <v>0</v>
      </c>
      <c r="H955" s="67">
        <f t="shared" ref="H955:I957" si="112">H956</f>
        <v>0</v>
      </c>
      <c r="I955" s="67">
        <f t="shared" si="112"/>
        <v>0</v>
      </c>
      <c r="J955" s="67">
        <f>J956</f>
        <v>0</v>
      </c>
    </row>
    <row r="956" spans="1:10" s="23" customFormat="1" ht="81" hidden="1" customHeight="1" x14ac:dyDescent="0.2">
      <c r="A956" s="66" t="s">
        <v>643</v>
      </c>
      <c r="B956" s="162" t="s">
        <v>549</v>
      </c>
      <c r="C956" s="162" t="s">
        <v>422</v>
      </c>
      <c r="D956" s="198" t="s">
        <v>644</v>
      </c>
      <c r="E956" s="26"/>
      <c r="F956" s="155">
        <f>F957</f>
        <v>0</v>
      </c>
      <c r="H956" s="67">
        <f t="shared" si="112"/>
        <v>0</v>
      </c>
      <c r="I956" s="67">
        <f t="shared" si="112"/>
        <v>0</v>
      </c>
      <c r="J956" s="67">
        <f>J957</f>
        <v>0</v>
      </c>
    </row>
    <row r="957" spans="1:10" s="23" customFormat="1" ht="78.75" hidden="1" x14ac:dyDescent="0.2">
      <c r="A957" s="66" t="s">
        <v>23</v>
      </c>
      <c r="B957" s="162" t="s">
        <v>549</v>
      </c>
      <c r="C957" s="162" t="s">
        <v>422</v>
      </c>
      <c r="D957" s="198" t="s">
        <v>644</v>
      </c>
      <c r="E957" s="26" t="s">
        <v>42</v>
      </c>
      <c r="F957" s="155">
        <f>F958</f>
        <v>0</v>
      </c>
      <c r="H957" s="67">
        <f t="shared" si="112"/>
        <v>0</v>
      </c>
      <c r="I957" s="67">
        <f t="shared" si="112"/>
        <v>0</v>
      </c>
      <c r="J957" s="67">
        <f>J958</f>
        <v>0</v>
      </c>
    </row>
    <row r="958" spans="1:10" s="23" customFormat="1" hidden="1" x14ac:dyDescent="0.2">
      <c r="A958" s="66" t="s">
        <v>137</v>
      </c>
      <c r="B958" s="162" t="s">
        <v>549</v>
      </c>
      <c r="C958" s="162" t="s">
        <v>422</v>
      </c>
      <c r="D958" s="198" t="s">
        <v>644</v>
      </c>
      <c r="E958" s="26" t="s">
        <v>138</v>
      </c>
      <c r="F958" s="155"/>
      <c r="H958" s="67"/>
      <c r="I958" s="67"/>
      <c r="J958" s="67"/>
    </row>
    <row r="959" spans="1:10" s="23" customFormat="1" ht="82.15" customHeight="1" x14ac:dyDescent="0.2">
      <c r="A959" s="138" t="s">
        <v>572</v>
      </c>
      <c r="B959" s="137" t="s">
        <v>549</v>
      </c>
      <c r="C959" s="137" t="s">
        <v>422</v>
      </c>
      <c r="D959" s="211" t="s">
        <v>573</v>
      </c>
      <c r="E959" s="35"/>
      <c r="F959" s="237">
        <f>F960</f>
        <v>20.3</v>
      </c>
      <c r="H959" s="63">
        <f>H960</f>
        <v>20.3</v>
      </c>
      <c r="I959" s="63">
        <f>I960</f>
        <v>20.3</v>
      </c>
      <c r="J959" s="63">
        <f>J960</f>
        <v>20.3</v>
      </c>
    </row>
    <row r="960" spans="1:10" s="39" customFormat="1" ht="49.15" customHeight="1" x14ac:dyDescent="0.2">
      <c r="A960" s="25" t="s">
        <v>574</v>
      </c>
      <c r="B960" s="162" t="s">
        <v>549</v>
      </c>
      <c r="C960" s="162" t="s">
        <v>422</v>
      </c>
      <c r="D960" s="198" t="s">
        <v>575</v>
      </c>
      <c r="E960" s="26"/>
      <c r="F960" s="155">
        <f>F961+F963</f>
        <v>20.3</v>
      </c>
      <c r="H960" s="67">
        <f>H961+H963</f>
        <v>20.3</v>
      </c>
      <c r="I960" s="67">
        <f>I961+I963</f>
        <v>20.3</v>
      </c>
      <c r="J960" s="67">
        <f>J961+J963</f>
        <v>20.3</v>
      </c>
    </row>
    <row r="961" spans="1:10" s="39" customFormat="1" ht="66" customHeight="1" x14ac:dyDescent="0.2">
      <c r="A961" s="66" t="s">
        <v>23</v>
      </c>
      <c r="B961" s="162" t="s">
        <v>549</v>
      </c>
      <c r="C961" s="162" t="s">
        <v>422</v>
      </c>
      <c r="D961" s="198" t="s">
        <v>575</v>
      </c>
      <c r="E961" s="26" t="s">
        <v>42</v>
      </c>
      <c r="F961" s="155">
        <f>F962</f>
        <v>20.3</v>
      </c>
      <c r="H961" s="67">
        <f>H962</f>
        <v>20.3</v>
      </c>
      <c r="I961" s="67">
        <f>I962</f>
        <v>20.3</v>
      </c>
      <c r="J961" s="67">
        <f>J962</f>
        <v>20.3</v>
      </c>
    </row>
    <row r="962" spans="1:10" s="39" customFormat="1" x14ac:dyDescent="0.2">
      <c r="A962" s="66" t="s">
        <v>137</v>
      </c>
      <c r="B962" s="162" t="s">
        <v>549</v>
      </c>
      <c r="C962" s="162" t="s">
        <v>422</v>
      </c>
      <c r="D962" s="198" t="s">
        <v>575</v>
      </c>
      <c r="E962" s="26" t="s">
        <v>138</v>
      </c>
      <c r="F962" s="155">
        <v>20.3</v>
      </c>
      <c r="H962" s="67">
        <v>20.3</v>
      </c>
      <c r="I962" s="67">
        <v>20.3</v>
      </c>
      <c r="J962" s="67">
        <v>20.3</v>
      </c>
    </row>
    <row r="963" spans="1:10" s="39" customFormat="1" hidden="1" x14ac:dyDescent="0.2">
      <c r="A963" s="66" t="s">
        <v>147</v>
      </c>
      <c r="B963" s="162" t="s">
        <v>549</v>
      </c>
      <c r="C963" s="162" t="s">
        <v>422</v>
      </c>
      <c r="D963" s="198" t="s">
        <v>575</v>
      </c>
      <c r="E963" s="26" t="s">
        <v>146</v>
      </c>
      <c r="F963" s="155">
        <f>F964</f>
        <v>0</v>
      </c>
      <c r="H963" s="67">
        <f>H964</f>
        <v>0</v>
      </c>
      <c r="I963" s="67">
        <f>I964</f>
        <v>0</v>
      </c>
      <c r="J963" s="67">
        <f>J964</f>
        <v>0</v>
      </c>
    </row>
    <row r="964" spans="1:10" s="39" customFormat="1" hidden="1" x14ac:dyDescent="0.2">
      <c r="A964" s="66" t="s">
        <v>50</v>
      </c>
      <c r="B964" s="162" t="s">
        <v>549</v>
      </c>
      <c r="C964" s="162" t="s">
        <v>422</v>
      </c>
      <c r="D964" s="198" t="s">
        <v>575</v>
      </c>
      <c r="E964" s="26" t="s">
        <v>148</v>
      </c>
      <c r="F964" s="155"/>
      <c r="H964" s="67"/>
      <c r="I964" s="67"/>
      <c r="J964" s="67"/>
    </row>
    <row r="965" spans="1:10" s="23" customFormat="1" x14ac:dyDescent="0.2">
      <c r="A965" s="152" t="s">
        <v>421</v>
      </c>
      <c r="B965" s="173" t="s">
        <v>549</v>
      </c>
      <c r="C965" s="13" t="s">
        <v>422</v>
      </c>
      <c r="D965" s="21" t="s">
        <v>423</v>
      </c>
      <c r="E965" s="13"/>
      <c r="F965" s="219">
        <f>F966+F979</f>
        <v>19695.8</v>
      </c>
      <c r="H965" s="88">
        <f>H966</f>
        <v>17927.099999999999</v>
      </c>
      <c r="I965" s="88">
        <f>I966</f>
        <v>17927.099999999999</v>
      </c>
      <c r="J965" s="88">
        <f>J966+J979</f>
        <v>20832.900000000001</v>
      </c>
    </row>
    <row r="966" spans="1:10" s="23" customFormat="1" ht="31.5" x14ac:dyDescent="0.2">
      <c r="A966" s="31" t="s">
        <v>133</v>
      </c>
      <c r="B966" s="162" t="s">
        <v>549</v>
      </c>
      <c r="C966" s="26" t="s">
        <v>422</v>
      </c>
      <c r="D966" s="27" t="s">
        <v>424</v>
      </c>
      <c r="E966" s="27"/>
      <c r="F966" s="155">
        <f>F967+F969+F971+F973+F975</f>
        <v>19689.899999999998</v>
      </c>
      <c r="H966" s="67">
        <f>H967+H969+H971+H973+H975+H979</f>
        <v>17927.099999999999</v>
      </c>
      <c r="I966" s="67">
        <f>I967+I969+I971+I973+I975+I979</f>
        <v>17927.099999999999</v>
      </c>
      <c r="J966" s="67">
        <f>J967+J969+J971+J973+J975</f>
        <v>20827</v>
      </c>
    </row>
    <row r="967" spans="1:10" s="23" customFormat="1" ht="64.900000000000006" customHeight="1" x14ac:dyDescent="0.2">
      <c r="A967" s="66" t="s">
        <v>23</v>
      </c>
      <c r="B967" s="162" t="s">
        <v>549</v>
      </c>
      <c r="C967" s="26" t="s">
        <v>422</v>
      </c>
      <c r="D967" s="27" t="s">
        <v>424</v>
      </c>
      <c r="E967" s="27">
        <v>100</v>
      </c>
      <c r="F967" s="155">
        <f>F968</f>
        <v>13940.4</v>
      </c>
      <c r="H967" s="67">
        <f>H968</f>
        <v>12587.9</v>
      </c>
      <c r="I967" s="67">
        <f>I968</f>
        <v>12587.9</v>
      </c>
      <c r="J967" s="67">
        <f>J968</f>
        <v>13940.4</v>
      </c>
    </row>
    <row r="968" spans="1:10" s="23" customFormat="1" x14ac:dyDescent="0.2">
      <c r="A968" s="66" t="s">
        <v>137</v>
      </c>
      <c r="B968" s="162" t="s">
        <v>549</v>
      </c>
      <c r="C968" s="26" t="s">
        <v>422</v>
      </c>
      <c r="D968" s="27" t="s">
        <v>424</v>
      </c>
      <c r="E968" s="27">
        <v>110</v>
      </c>
      <c r="F968" s="155">
        <v>13940.4</v>
      </c>
      <c r="H968" s="67">
        <v>12587.9</v>
      </c>
      <c r="I968" s="67">
        <v>12587.9</v>
      </c>
      <c r="J968" s="67">
        <v>13940.4</v>
      </c>
    </row>
    <row r="969" spans="1:10" s="23" customFormat="1" ht="31.5" x14ac:dyDescent="0.2">
      <c r="A969" s="66" t="s">
        <v>25</v>
      </c>
      <c r="B969" s="162" t="s">
        <v>549</v>
      </c>
      <c r="C969" s="26" t="s">
        <v>422</v>
      </c>
      <c r="D969" s="27" t="s">
        <v>424</v>
      </c>
      <c r="E969" s="27">
        <v>200</v>
      </c>
      <c r="F969" s="155">
        <f>F970</f>
        <v>5297.9</v>
      </c>
      <c r="H969" s="67">
        <f>H970</f>
        <v>5333.6</v>
      </c>
      <c r="I969" s="67">
        <f>I970</f>
        <v>5333.6</v>
      </c>
      <c r="J969" s="67">
        <f>J970</f>
        <v>6435</v>
      </c>
    </row>
    <row r="970" spans="1:10" s="23" customFormat="1" ht="31.5" x14ac:dyDescent="0.2">
      <c r="A970" s="66" t="s">
        <v>26</v>
      </c>
      <c r="B970" s="162" t="s">
        <v>549</v>
      </c>
      <c r="C970" s="26" t="s">
        <v>422</v>
      </c>
      <c r="D970" s="27" t="s">
        <v>424</v>
      </c>
      <c r="E970" s="27">
        <v>240</v>
      </c>
      <c r="F970" s="155">
        <f>7098.9-10-1791</f>
        <v>5297.9</v>
      </c>
      <c r="H970" s="67">
        <v>5333.6</v>
      </c>
      <c r="I970" s="67">
        <v>5333.6</v>
      </c>
      <c r="J970" s="67">
        <f>7098.9-10-653.9</f>
        <v>6435</v>
      </c>
    </row>
    <row r="971" spans="1:10" s="23" customFormat="1" hidden="1" x14ac:dyDescent="0.2">
      <c r="A971" s="66" t="s">
        <v>27</v>
      </c>
      <c r="B971" s="162" t="s">
        <v>549</v>
      </c>
      <c r="C971" s="26" t="s">
        <v>422</v>
      </c>
      <c r="D971" s="27" t="s">
        <v>424</v>
      </c>
      <c r="E971" s="27">
        <v>300</v>
      </c>
      <c r="F971" s="155">
        <f>F972</f>
        <v>0</v>
      </c>
      <c r="H971" s="67">
        <f>H972</f>
        <v>0</v>
      </c>
      <c r="I971" s="67">
        <f>I972</f>
        <v>0</v>
      </c>
      <c r="J971" s="67">
        <f>J972</f>
        <v>0</v>
      </c>
    </row>
    <row r="972" spans="1:10" s="23" customFormat="1" hidden="1" x14ac:dyDescent="0.2">
      <c r="A972" s="66" t="s">
        <v>29</v>
      </c>
      <c r="B972" s="162" t="s">
        <v>549</v>
      </c>
      <c r="C972" s="26" t="s">
        <v>422</v>
      </c>
      <c r="D972" s="27" t="s">
        <v>424</v>
      </c>
      <c r="E972" s="27">
        <v>360</v>
      </c>
      <c r="F972" s="155"/>
      <c r="H972" s="67"/>
      <c r="I972" s="67"/>
      <c r="J972" s="67"/>
    </row>
    <row r="973" spans="1:10" s="23" customFormat="1" ht="31.5" hidden="1" x14ac:dyDescent="0.2">
      <c r="A973" s="65" t="s">
        <v>145</v>
      </c>
      <c r="B973" s="162" t="s">
        <v>549</v>
      </c>
      <c r="C973" s="26" t="s">
        <v>422</v>
      </c>
      <c r="D973" s="27" t="s">
        <v>424</v>
      </c>
      <c r="E973" s="27">
        <v>600</v>
      </c>
      <c r="F973" s="155">
        <f>F974</f>
        <v>0</v>
      </c>
      <c r="H973" s="67">
        <f>H974</f>
        <v>0</v>
      </c>
      <c r="I973" s="67">
        <f>I974</f>
        <v>0</v>
      </c>
      <c r="J973" s="67">
        <f>J974</f>
        <v>0</v>
      </c>
    </row>
    <row r="974" spans="1:10" s="23" customFormat="1" hidden="1" x14ac:dyDescent="0.2">
      <c r="A974" s="65" t="s">
        <v>147</v>
      </c>
      <c r="B974" s="162" t="s">
        <v>549</v>
      </c>
      <c r="C974" s="26" t="s">
        <v>422</v>
      </c>
      <c r="D974" s="27" t="s">
        <v>424</v>
      </c>
      <c r="E974" s="27">
        <v>610</v>
      </c>
      <c r="F974" s="155"/>
      <c r="H974" s="67"/>
      <c r="I974" s="67"/>
      <c r="J974" s="67"/>
    </row>
    <row r="975" spans="1:10" s="23" customFormat="1" x14ac:dyDescent="0.2">
      <c r="A975" s="66" t="s">
        <v>50</v>
      </c>
      <c r="B975" s="162" t="s">
        <v>549</v>
      </c>
      <c r="C975" s="26" t="s">
        <v>422</v>
      </c>
      <c r="D975" s="27" t="s">
        <v>424</v>
      </c>
      <c r="E975" s="162" t="s">
        <v>180</v>
      </c>
      <c r="F975" s="155">
        <f>F976+F977+F978</f>
        <v>451.6</v>
      </c>
      <c r="H975" s="67">
        <f>H976+H977+H978</f>
        <v>0</v>
      </c>
      <c r="I975" s="67">
        <f>I976+I977+I978</f>
        <v>0</v>
      </c>
      <c r="J975" s="67">
        <f>J976+J977+J978</f>
        <v>451.6</v>
      </c>
    </row>
    <row r="976" spans="1:10" s="23" customFormat="1" hidden="1" x14ac:dyDescent="0.2">
      <c r="A976" s="66" t="s">
        <v>51</v>
      </c>
      <c r="B976" s="162" t="s">
        <v>549</v>
      </c>
      <c r="C976" s="26" t="s">
        <v>422</v>
      </c>
      <c r="D976" s="27" t="s">
        <v>424</v>
      </c>
      <c r="E976" s="162" t="s">
        <v>630</v>
      </c>
      <c r="F976" s="155"/>
      <c r="H976" s="67"/>
      <c r="I976" s="67"/>
      <c r="J976" s="67"/>
    </row>
    <row r="977" spans="1:10" s="23" customFormat="1" x14ac:dyDescent="0.2">
      <c r="A977" s="66" t="s">
        <v>52</v>
      </c>
      <c r="B977" s="162" t="s">
        <v>549</v>
      </c>
      <c r="C977" s="26" t="s">
        <v>422</v>
      </c>
      <c r="D977" s="27" t="s">
        <v>424</v>
      </c>
      <c r="E977" s="162" t="s">
        <v>181</v>
      </c>
      <c r="F977" s="155">
        <f>447.5-5.9+10</f>
        <v>451.6</v>
      </c>
      <c r="H977" s="67"/>
      <c r="I977" s="67"/>
      <c r="J977" s="67">
        <f>447.5-5.9+10</f>
        <v>451.6</v>
      </c>
    </row>
    <row r="978" spans="1:10" s="23" customFormat="1" ht="15.75" hidden="1" customHeight="1" x14ac:dyDescent="0.2">
      <c r="A978" s="66" t="s">
        <v>53</v>
      </c>
      <c r="B978" s="162" t="s">
        <v>549</v>
      </c>
      <c r="C978" s="26" t="s">
        <v>422</v>
      </c>
      <c r="D978" s="27" t="s">
        <v>424</v>
      </c>
      <c r="E978" s="162" t="s">
        <v>256</v>
      </c>
      <c r="F978" s="155">
        <f>10792.4-10792.4</f>
        <v>0</v>
      </c>
      <c r="H978" s="67">
        <f>10792.4-10792.4</f>
        <v>0</v>
      </c>
      <c r="I978" s="67">
        <f>10792.4-10792.4</f>
        <v>0</v>
      </c>
      <c r="J978" s="67">
        <f>10792.4-10792.4</f>
        <v>0</v>
      </c>
    </row>
    <row r="979" spans="1:10" s="23" customFormat="1" ht="49.9" customHeight="1" x14ac:dyDescent="0.2">
      <c r="A979" s="66" t="s">
        <v>546</v>
      </c>
      <c r="B979" s="162" t="s">
        <v>549</v>
      </c>
      <c r="C979" s="26" t="s">
        <v>422</v>
      </c>
      <c r="D979" s="27" t="s">
        <v>645</v>
      </c>
      <c r="E979" s="162"/>
      <c r="F979" s="155">
        <f>F980+F982</f>
        <v>5.9</v>
      </c>
      <c r="H979" s="67">
        <f>H980+H982</f>
        <v>5.6</v>
      </c>
      <c r="I979" s="67">
        <f>I980+I982</f>
        <v>5.6</v>
      </c>
      <c r="J979" s="67">
        <f>J980+J982</f>
        <v>5.9</v>
      </c>
    </row>
    <row r="980" spans="1:10" s="23" customFormat="1" x14ac:dyDescent="0.2">
      <c r="A980" s="66" t="s">
        <v>27</v>
      </c>
      <c r="B980" s="162" t="s">
        <v>549</v>
      </c>
      <c r="C980" s="26" t="s">
        <v>422</v>
      </c>
      <c r="D980" s="27" t="s">
        <v>645</v>
      </c>
      <c r="E980" s="162" t="s">
        <v>153</v>
      </c>
      <c r="F980" s="155">
        <f>F981</f>
        <v>5.9</v>
      </c>
      <c r="H980" s="67">
        <f>H981</f>
        <v>5.6</v>
      </c>
      <c r="I980" s="67">
        <f>I981</f>
        <v>5.6</v>
      </c>
      <c r="J980" s="67">
        <f>J981</f>
        <v>5.9</v>
      </c>
    </row>
    <row r="981" spans="1:10" s="23" customFormat="1" x14ac:dyDescent="0.2">
      <c r="A981" s="66" t="s">
        <v>29</v>
      </c>
      <c r="B981" s="162" t="s">
        <v>549</v>
      </c>
      <c r="C981" s="26" t="s">
        <v>422</v>
      </c>
      <c r="D981" s="27" t="s">
        <v>645</v>
      </c>
      <c r="E981" s="162" t="s">
        <v>154</v>
      </c>
      <c r="F981" s="155">
        <v>5.9</v>
      </c>
      <c r="H981" s="67">
        <v>5.6</v>
      </c>
      <c r="I981" s="67">
        <v>5.6</v>
      </c>
      <c r="J981" s="67">
        <v>5.9</v>
      </c>
    </row>
    <row r="982" spans="1:10" s="23" customFormat="1" ht="15.75" hidden="1" customHeight="1" x14ac:dyDescent="0.2">
      <c r="A982" s="66" t="s">
        <v>50</v>
      </c>
      <c r="B982" s="162" t="s">
        <v>549</v>
      </c>
      <c r="C982" s="26" t="s">
        <v>422</v>
      </c>
      <c r="D982" s="27" t="s">
        <v>645</v>
      </c>
      <c r="E982" s="162" t="s">
        <v>180</v>
      </c>
      <c r="F982" s="155">
        <f>F983</f>
        <v>0</v>
      </c>
      <c r="H982" s="67">
        <f>H983</f>
        <v>0</v>
      </c>
      <c r="I982" s="67">
        <f>I983</f>
        <v>0</v>
      </c>
      <c r="J982" s="67">
        <f>J983</f>
        <v>0</v>
      </c>
    </row>
    <row r="983" spans="1:10" s="23" customFormat="1" hidden="1" x14ac:dyDescent="0.2">
      <c r="A983" s="66" t="s">
        <v>53</v>
      </c>
      <c r="B983" s="162" t="s">
        <v>549</v>
      </c>
      <c r="C983" s="26" t="s">
        <v>422</v>
      </c>
      <c r="D983" s="27" t="s">
        <v>645</v>
      </c>
      <c r="E983" s="26" t="s">
        <v>256</v>
      </c>
      <c r="F983" s="155">
        <f>3.8-3.8</f>
        <v>0</v>
      </c>
      <c r="H983" s="67">
        <f>3.8-3.8</f>
        <v>0</v>
      </c>
      <c r="I983" s="67">
        <f>3.8-3.8</f>
        <v>0</v>
      </c>
      <c r="J983" s="67">
        <f>3.8-3.8</f>
        <v>0</v>
      </c>
    </row>
    <row r="984" spans="1:10" s="23" customFormat="1" hidden="1" x14ac:dyDescent="0.2">
      <c r="A984" s="135" t="s">
        <v>182</v>
      </c>
      <c r="B984" s="173" t="s">
        <v>549</v>
      </c>
      <c r="C984" s="13" t="s">
        <v>422</v>
      </c>
      <c r="D984" s="21" t="s">
        <v>183</v>
      </c>
      <c r="E984" s="13"/>
      <c r="F984" s="219">
        <f>F985+F992</f>
        <v>0</v>
      </c>
      <c r="H984" s="88">
        <f>H985+H992</f>
        <v>496</v>
      </c>
      <c r="I984" s="88">
        <f>I985+I992</f>
        <v>496</v>
      </c>
      <c r="J984" s="88">
        <f>J985+J992</f>
        <v>0</v>
      </c>
    </row>
    <row r="985" spans="1:10" s="3" customFormat="1" ht="33.75" hidden="1" customHeight="1" x14ac:dyDescent="0.2">
      <c r="A985" s="154" t="s">
        <v>417</v>
      </c>
      <c r="B985" s="137" t="s">
        <v>549</v>
      </c>
      <c r="C985" s="26" t="s">
        <v>422</v>
      </c>
      <c r="D985" s="211" t="s">
        <v>579</v>
      </c>
      <c r="E985" s="35"/>
      <c r="F985" s="237">
        <f>F986+F988+F990</f>
        <v>0</v>
      </c>
      <c r="G985" s="7"/>
      <c r="H985" s="63">
        <f>H986+H988+H990</f>
        <v>496</v>
      </c>
      <c r="I985" s="63">
        <f>I986+I988+I990</f>
        <v>496</v>
      </c>
      <c r="J985" s="63">
        <f>J986+J988+J990</f>
        <v>0</v>
      </c>
    </row>
    <row r="986" spans="1:10" s="3" customFormat="1" ht="31.5" hidden="1" x14ac:dyDescent="0.2">
      <c r="A986" s="66" t="s">
        <v>25</v>
      </c>
      <c r="B986" s="162" t="s">
        <v>549</v>
      </c>
      <c r="C986" s="26" t="s">
        <v>422</v>
      </c>
      <c r="D986" s="198" t="s">
        <v>579</v>
      </c>
      <c r="E986" s="26" t="s">
        <v>35</v>
      </c>
      <c r="F986" s="155">
        <f>F987</f>
        <v>0</v>
      </c>
      <c r="G986" s="7"/>
      <c r="H986" s="67">
        <f>H987</f>
        <v>0</v>
      </c>
      <c r="I986" s="67">
        <f>I987</f>
        <v>0</v>
      </c>
      <c r="J986" s="67">
        <f>J987</f>
        <v>0</v>
      </c>
    </row>
    <row r="987" spans="1:10" s="3" customFormat="1" ht="31.5" hidden="1" x14ac:dyDescent="0.2">
      <c r="A987" s="66" t="s">
        <v>26</v>
      </c>
      <c r="B987" s="162" t="s">
        <v>549</v>
      </c>
      <c r="C987" s="26" t="s">
        <v>422</v>
      </c>
      <c r="D987" s="198" t="s">
        <v>579</v>
      </c>
      <c r="E987" s="26" t="s">
        <v>36</v>
      </c>
      <c r="F987" s="155"/>
      <c r="G987" s="7"/>
      <c r="H987" s="67"/>
      <c r="I987" s="67"/>
      <c r="J987" s="67"/>
    </row>
    <row r="988" spans="1:10" s="3" customFormat="1" hidden="1" x14ac:dyDescent="0.2">
      <c r="A988" s="66" t="s">
        <v>27</v>
      </c>
      <c r="B988" s="162" t="s">
        <v>549</v>
      </c>
      <c r="C988" s="26" t="s">
        <v>422</v>
      </c>
      <c r="D988" s="198" t="s">
        <v>579</v>
      </c>
      <c r="E988" s="26" t="s">
        <v>153</v>
      </c>
      <c r="F988" s="155">
        <f>F989</f>
        <v>0</v>
      </c>
      <c r="G988" s="7"/>
      <c r="H988" s="67">
        <f>H989</f>
        <v>0</v>
      </c>
      <c r="I988" s="67">
        <f>I989</f>
        <v>0</v>
      </c>
      <c r="J988" s="67">
        <f>J989</f>
        <v>0</v>
      </c>
    </row>
    <row r="989" spans="1:10" s="3" customFormat="1" hidden="1" x14ac:dyDescent="0.2">
      <c r="A989" s="66" t="s">
        <v>29</v>
      </c>
      <c r="B989" s="162" t="s">
        <v>549</v>
      </c>
      <c r="C989" s="26" t="s">
        <v>422</v>
      </c>
      <c r="D989" s="198" t="s">
        <v>579</v>
      </c>
      <c r="E989" s="26" t="s">
        <v>154</v>
      </c>
      <c r="F989" s="155"/>
      <c r="G989" s="7"/>
      <c r="H989" s="67"/>
      <c r="I989" s="67"/>
      <c r="J989" s="67"/>
    </row>
    <row r="990" spans="1:10" s="69" customFormat="1" hidden="1" x14ac:dyDescent="0.2">
      <c r="A990" s="66" t="s">
        <v>50</v>
      </c>
      <c r="B990" s="162" t="s">
        <v>549</v>
      </c>
      <c r="C990" s="26" t="s">
        <v>422</v>
      </c>
      <c r="D990" s="198" t="s">
        <v>579</v>
      </c>
      <c r="E990" s="162" t="s">
        <v>180</v>
      </c>
      <c r="F990" s="155">
        <f>F991</f>
        <v>0</v>
      </c>
      <c r="H990" s="67">
        <f>H991</f>
        <v>496</v>
      </c>
      <c r="I990" s="67">
        <f>I991</f>
        <v>496</v>
      </c>
      <c r="J990" s="67">
        <f>J991</f>
        <v>0</v>
      </c>
    </row>
    <row r="991" spans="1:10" s="69" customFormat="1" hidden="1" x14ac:dyDescent="0.2">
      <c r="A991" s="66" t="s">
        <v>53</v>
      </c>
      <c r="B991" s="162" t="s">
        <v>549</v>
      </c>
      <c r="C991" s="26" t="s">
        <v>422</v>
      </c>
      <c r="D991" s="198" t="s">
        <v>579</v>
      </c>
      <c r="E991" s="162" t="s">
        <v>256</v>
      </c>
      <c r="F991" s="155">
        <v>0</v>
      </c>
      <c r="H991" s="67">
        <v>496</v>
      </c>
      <c r="I991" s="67">
        <v>496</v>
      </c>
      <c r="J991" s="67">
        <v>0</v>
      </c>
    </row>
    <row r="992" spans="1:10" s="69" customFormat="1" ht="31.5" hidden="1" x14ac:dyDescent="0.2">
      <c r="A992" s="154" t="s">
        <v>189</v>
      </c>
      <c r="B992" s="137" t="s">
        <v>549</v>
      </c>
      <c r="C992" s="26" t="s">
        <v>422</v>
      </c>
      <c r="D992" s="58" t="s">
        <v>190</v>
      </c>
      <c r="E992" s="137"/>
      <c r="F992" s="237">
        <f>F993</f>
        <v>0</v>
      </c>
      <c r="H992" s="63">
        <f t="shared" ref="H992:J993" si="113">H993</f>
        <v>0</v>
      </c>
      <c r="I992" s="63">
        <f t="shared" si="113"/>
        <v>0</v>
      </c>
      <c r="J992" s="63">
        <f t="shared" si="113"/>
        <v>0</v>
      </c>
    </row>
    <row r="993" spans="1:10" s="69" customFormat="1" ht="31.5" hidden="1" x14ac:dyDescent="0.2">
      <c r="A993" s="38" t="s">
        <v>25</v>
      </c>
      <c r="B993" s="162" t="s">
        <v>549</v>
      </c>
      <c r="C993" s="26" t="s">
        <v>422</v>
      </c>
      <c r="D993" s="198" t="s">
        <v>190</v>
      </c>
      <c r="E993" s="162" t="s">
        <v>35</v>
      </c>
      <c r="F993" s="155">
        <f>F994</f>
        <v>0</v>
      </c>
      <c r="H993" s="67">
        <f t="shared" si="113"/>
        <v>0</v>
      </c>
      <c r="I993" s="67">
        <f t="shared" si="113"/>
        <v>0</v>
      </c>
      <c r="J993" s="67">
        <f t="shared" si="113"/>
        <v>0</v>
      </c>
    </row>
    <row r="994" spans="1:10" s="69" customFormat="1" ht="31.5" hidden="1" x14ac:dyDescent="0.2">
      <c r="A994" s="38" t="s">
        <v>26</v>
      </c>
      <c r="B994" s="162" t="s">
        <v>549</v>
      </c>
      <c r="C994" s="26" t="s">
        <v>422</v>
      </c>
      <c r="D994" s="198" t="s">
        <v>190</v>
      </c>
      <c r="E994" s="162" t="s">
        <v>36</v>
      </c>
      <c r="F994" s="155"/>
      <c r="H994" s="67"/>
      <c r="I994" s="67"/>
      <c r="J994" s="67"/>
    </row>
    <row r="995" spans="1:10" s="39" customFormat="1" hidden="1" x14ac:dyDescent="0.2">
      <c r="A995" s="56" t="s">
        <v>124</v>
      </c>
      <c r="B995" s="173" t="s">
        <v>549</v>
      </c>
      <c r="C995" s="173" t="s">
        <v>422</v>
      </c>
      <c r="D995" s="173" t="s">
        <v>125</v>
      </c>
      <c r="E995" s="174"/>
      <c r="F995" s="111">
        <f>F996</f>
        <v>0</v>
      </c>
      <c r="H995" s="22">
        <f t="shared" ref="H995:I997" si="114">H996</f>
        <v>0</v>
      </c>
      <c r="I995" s="22">
        <f t="shared" si="114"/>
        <v>0</v>
      </c>
      <c r="J995" s="22">
        <f>J996</f>
        <v>0</v>
      </c>
    </row>
    <row r="996" spans="1:10" s="39" customFormat="1" ht="31.5" hidden="1" x14ac:dyDescent="0.2">
      <c r="A996" s="38" t="s">
        <v>472</v>
      </c>
      <c r="B996" s="162" t="s">
        <v>549</v>
      </c>
      <c r="C996" s="162" t="s">
        <v>422</v>
      </c>
      <c r="D996" s="162" t="s">
        <v>473</v>
      </c>
      <c r="E996" s="198"/>
      <c r="F996" s="115">
        <f>F997</f>
        <v>0</v>
      </c>
      <c r="H996" s="24">
        <f t="shared" si="114"/>
        <v>0</v>
      </c>
      <c r="I996" s="24">
        <f t="shared" si="114"/>
        <v>0</v>
      </c>
      <c r="J996" s="24">
        <f>J997</f>
        <v>0</v>
      </c>
    </row>
    <row r="997" spans="1:10" s="39" customFormat="1" ht="39.75" hidden="1" customHeight="1" x14ac:dyDescent="0.2">
      <c r="A997" s="38" t="s">
        <v>25</v>
      </c>
      <c r="B997" s="162" t="s">
        <v>549</v>
      </c>
      <c r="C997" s="162" t="s">
        <v>422</v>
      </c>
      <c r="D997" s="162" t="s">
        <v>473</v>
      </c>
      <c r="E997" s="198">
        <v>200</v>
      </c>
      <c r="F997" s="115">
        <f>F998</f>
        <v>0</v>
      </c>
      <c r="H997" s="24">
        <f t="shared" si="114"/>
        <v>0</v>
      </c>
      <c r="I997" s="24">
        <f t="shared" si="114"/>
        <v>0</v>
      </c>
      <c r="J997" s="24">
        <f>J998</f>
        <v>0</v>
      </c>
    </row>
    <row r="998" spans="1:10" s="39" customFormat="1" ht="31.5" hidden="1" x14ac:dyDescent="0.2">
      <c r="A998" s="38" t="s">
        <v>26</v>
      </c>
      <c r="B998" s="162" t="s">
        <v>549</v>
      </c>
      <c r="C998" s="162" t="s">
        <v>422</v>
      </c>
      <c r="D998" s="162" t="s">
        <v>473</v>
      </c>
      <c r="E998" s="198">
        <v>240</v>
      </c>
      <c r="F998" s="115"/>
      <c r="H998" s="24"/>
      <c r="I998" s="24"/>
      <c r="J998" s="24"/>
    </row>
    <row r="999" spans="1:10" s="23" customFormat="1" x14ac:dyDescent="0.2">
      <c r="A999" s="28" t="s">
        <v>646</v>
      </c>
      <c r="B999" s="199" t="s">
        <v>549</v>
      </c>
      <c r="C999" s="199" t="s">
        <v>426</v>
      </c>
      <c r="D999" s="199"/>
      <c r="E999" s="200"/>
      <c r="F999" s="212">
        <f>F1000+F1006+F1017</f>
        <v>1910.9</v>
      </c>
      <c r="H999" s="30">
        <f>H1000+H1006+H1017</f>
        <v>1878.4</v>
      </c>
      <c r="I999" s="30">
        <f>I1000+I1006+I1017</f>
        <v>1878.4</v>
      </c>
      <c r="J999" s="30">
        <f>J1000+J1006+J1017</f>
        <v>1910.9</v>
      </c>
    </row>
    <row r="1000" spans="1:10" s="54" customFormat="1" ht="31.5" hidden="1" x14ac:dyDescent="0.2">
      <c r="A1000" s="68" t="s">
        <v>155</v>
      </c>
      <c r="B1000" s="206" t="s">
        <v>549</v>
      </c>
      <c r="C1000" s="206" t="s">
        <v>426</v>
      </c>
      <c r="D1000" s="207" t="s">
        <v>156</v>
      </c>
      <c r="E1000" s="45"/>
      <c r="F1000" s="219">
        <f>F1001</f>
        <v>0</v>
      </c>
      <c r="H1000" s="87">
        <f t="shared" ref="H1000:I1004" si="115">H1001</f>
        <v>0</v>
      </c>
      <c r="I1000" s="87">
        <f t="shared" si="115"/>
        <v>0</v>
      </c>
      <c r="J1000" s="87">
        <f>J1001</f>
        <v>0</v>
      </c>
    </row>
    <row r="1001" spans="1:10" s="54" customFormat="1" hidden="1" x14ac:dyDescent="0.2">
      <c r="A1001" s="77" t="s">
        <v>157</v>
      </c>
      <c r="B1001" s="254" t="s">
        <v>549</v>
      </c>
      <c r="C1001" s="254" t="s">
        <v>426</v>
      </c>
      <c r="D1001" s="159" t="s">
        <v>158</v>
      </c>
      <c r="E1001" s="51"/>
      <c r="F1001" s="155">
        <f>F1002</f>
        <v>0</v>
      </c>
      <c r="H1001" s="107">
        <f t="shared" si="115"/>
        <v>0</v>
      </c>
      <c r="I1001" s="107">
        <f t="shared" si="115"/>
        <v>0</v>
      </c>
      <c r="J1001" s="107">
        <f>J1002</f>
        <v>0</v>
      </c>
    </row>
    <row r="1002" spans="1:10" s="54" customFormat="1" hidden="1" x14ac:dyDescent="0.2">
      <c r="A1002" s="77" t="s">
        <v>159</v>
      </c>
      <c r="B1002" s="254" t="s">
        <v>549</v>
      </c>
      <c r="C1002" s="254" t="s">
        <v>426</v>
      </c>
      <c r="D1002" s="159" t="s">
        <v>160</v>
      </c>
      <c r="E1002" s="51"/>
      <c r="F1002" s="155">
        <f>F1003</f>
        <v>0</v>
      </c>
      <c r="H1002" s="107">
        <f t="shared" si="115"/>
        <v>0</v>
      </c>
      <c r="I1002" s="107">
        <f t="shared" si="115"/>
        <v>0</v>
      </c>
      <c r="J1002" s="107">
        <f>J1003</f>
        <v>0</v>
      </c>
    </row>
    <row r="1003" spans="1:10" s="54" customFormat="1" ht="31.5" hidden="1" x14ac:dyDescent="0.2">
      <c r="A1003" s="121" t="s">
        <v>647</v>
      </c>
      <c r="B1003" s="254" t="s">
        <v>549</v>
      </c>
      <c r="C1003" s="254" t="s">
        <v>426</v>
      </c>
      <c r="D1003" s="159" t="s">
        <v>648</v>
      </c>
      <c r="E1003" s="51"/>
      <c r="F1003" s="155">
        <f>F1004</f>
        <v>0</v>
      </c>
      <c r="H1003" s="107">
        <f t="shared" si="115"/>
        <v>0</v>
      </c>
      <c r="I1003" s="107">
        <f t="shared" si="115"/>
        <v>0</v>
      </c>
      <c r="J1003" s="107">
        <f>J1004</f>
        <v>0</v>
      </c>
    </row>
    <row r="1004" spans="1:10" s="54" customFormat="1" hidden="1" x14ac:dyDescent="0.2">
      <c r="A1004" s="121" t="s">
        <v>27</v>
      </c>
      <c r="B1004" s="254" t="s">
        <v>549</v>
      </c>
      <c r="C1004" s="254" t="s">
        <v>426</v>
      </c>
      <c r="D1004" s="159" t="s">
        <v>648</v>
      </c>
      <c r="E1004" s="51" t="s">
        <v>153</v>
      </c>
      <c r="F1004" s="155">
        <f>F1005</f>
        <v>0</v>
      </c>
      <c r="H1004" s="107">
        <f t="shared" si="115"/>
        <v>0</v>
      </c>
      <c r="I1004" s="107">
        <f t="shared" si="115"/>
        <v>0</v>
      </c>
      <c r="J1004" s="107">
        <f>J1005</f>
        <v>0</v>
      </c>
    </row>
    <row r="1005" spans="1:10" s="54" customFormat="1" hidden="1" x14ac:dyDescent="0.2">
      <c r="A1005" s="121" t="s">
        <v>29</v>
      </c>
      <c r="B1005" s="254" t="s">
        <v>549</v>
      </c>
      <c r="C1005" s="254" t="s">
        <v>426</v>
      </c>
      <c r="D1005" s="159" t="s">
        <v>648</v>
      </c>
      <c r="E1005" s="51" t="s">
        <v>154</v>
      </c>
      <c r="F1005" s="155"/>
      <c r="H1005" s="107"/>
      <c r="I1005" s="107"/>
      <c r="J1005" s="107"/>
    </row>
    <row r="1006" spans="1:10" s="23" customFormat="1" ht="15.75" customHeight="1" x14ac:dyDescent="0.2">
      <c r="A1006" s="12" t="s">
        <v>88</v>
      </c>
      <c r="B1006" s="173" t="s">
        <v>549</v>
      </c>
      <c r="C1006" s="13" t="s">
        <v>426</v>
      </c>
      <c r="D1006" s="21" t="s">
        <v>89</v>
      </c>
      <c r="E1006" s="21"/>
      <c r="F1006" s="219">
        <f>F1007</f>
        <v>1910.9</v>
      </c>
      <c r="H1006" s="88">
        <f t="shared" ref="H1006:I1008" si="116">H1007</f>
        <v>1590.4</v>
      </c>
      <c r="I1006" s="88">
        <f t="shared" si="116"/>
        <v>1590.4</v>
      </c>
      <c r="J1006" s="88">
        <f>J1007</f>
        <v>1910.9</v>
      </c>
    </row>
    <row r="1007" spans="1:10" s="23" customFormat="1" ht="31.5" x14ac:dyDescent="0.2">
      <c r="A1007" s="31" t="s">
        <v>649</v>
      </c>
      <c r="B1007" s="162" t="s">
        <v>549</v>
      </c>
      <c r="C1007" s="26" t="s">
        <v>426</v>
      </c>
      <c r="D1007" s="27" t="s">
        <v>650</v>
      </c>
      <c r="E1007" s="27"/>
      <c r="F1007" s="155">
        <f>F1008</f>
        <v>1910.9</v>
      </c>
      <c r="H1007" s="67">
        <f t="shared" si="116"/>
        <v>1590.4</v>
      </c>
      <c r="I1007" s="67">
        <f t="shared" si="116"/>
        <v>1590.4</v>
      </c>
      <c r="J1007" s="67">
        <f>J1008</f>
        <v>1910.9</v>
      </c>
    </row>
    <row r="1008" spans="1:10" s="39" customFormat="1" ht="31.5" x14ac:dyDescent="0.2">
      <c r="A1008" s="31" t="s">
        <v>651</v>
      </c>
      <c r="B1008" s="162" t="s">
        <v>549</v>
      </c>
      <c r="C1008" s="26" t="s">
        <v>426</v>
      </c>
      <c r="D1008" s="27" t="s">
        <v>652</v>
      </c>
      <c r="E1008" s="27"/>
      <c r="F1008" s="155">
        <f>F1009</f>
        <v>1910.9</v>
      </c>
      <c r="H1008" s="67">
        <f t="shared" si="116"/>
        <v>1590.4</v>
      </c>
      <c r="I1008" s="67">
        <f t="shared" si="116"/>
        <v>1590.4</v>
      </c>
      <c r="J1008" s="67">
        <f>J1009</f>
        <v>1910.9</v>
      </c>
    </row>
    <row r="1009" spans="1:10" s="23" customFormat="1" ht="15.75" customHeight="1" x14ac:dyDescent="0.2">
      <c r="A1009" s="31" t="s">
        <v>653</v>
      </c>
      <c r="B1009" s="162" t="s">
        <v>549</v>
      </c>
      <c r="C1009" s="26" t="s">
        <v>426</v>
      </c>
      <c r="D1009" s="27" t="s">
        <v>654</v>
      </c>
      <c r="E1009" s="27"/>
      <c r="F1009" s="155">
        <f>F1010+F1012+F1015</f>
        <v>1910.9</v>
      </c>
      <c r="H1009" s="67">
        <f>H1010+H1012+H1015</f>
        <v>1590.4</v>
      </c>
      <c r="I1009" s="67">
        <f>I1010+I1012+I1015</f>
        <v>1590.4</v>
      </c>
      <c r="J1009" s="67">
        <f>J1010+J1012+J1015</f>
        <v>1910.9</v>
      </c>
    </row>
    <row r="1010" spans="1:10" s="23" customFormat="1" ht="15.75" customHeight="1" x14ac:dyDescent="0.2">
      <c r="A1010" s="66" t="s">
        <v>25</v>
      </c>
      <c r="B1010" s="162" t="s">
        <v>549</v>
      </c>
      <c r="C1010" s="26" t="s">
        <v>426</v>
      </c>
      <c r="D1010" s="27" t="s">
        <v>654</v>
      </c>
      <c r="E1010" s="27">
        <v>200</v>
      </c>
      <c r="F1010" s="155">
        <f>F1011</f>
        <v>1315.9</v>
      </c>
      <c r="H1010" s="67">
        <f>H1011</f>
        <v>995.4</v>
      </c>
      <c r="I1010" s="67">
        <f>I1011</f>
        <v>995.4</v>
      </c>
      <c r="J1010" s="67">
        <f>J1011</f>
        <v>1315.9</v>
      </c>
    </row>
    <row r="1011" spans="1:10" s="23" customFormat="1" ht="15.75" customHeight="1" x14ac:dyDescent="0.2">
      <c r="A1011" s="66" t="s">
        <v>26</v>
      </c>
      <c r="B1011" s="162" t="s">
        <v>549</v>
      </c>
      <c r="C1011" s="26" t="s">
        <v>426</v>
      </c>
      <c r="D1011" s="27" t="s">
        <v>654</v>
      </c>
      <c r="E1011" s="27">
        <v>240</v>
      </c>
      <c r="F1011" s="155">
        <f>995.4+320.5</f>
        <v>1315.9</v>
      </c>
      <c r="H1011" s="67">
        <v>995.4</v>
      </c>
      <c r="I1011" s="67">
        <v>995.4</v>
      </c>
      <c r="J1011" s="155">
        <f>995.4+320.5</f>
        <v>1315.9</v>
      </c>
    </row>
    <row r="1012" spans="1:10" s="23" customFormat="1" ht="15.75" customHeight="1" x14ac:dyDescent="0.2">
      <c r="A1012" s="66" t="s">
        <v>27</v>
      </c>
      <c r="B1012" s="162" t="s">
        <v>549</v>
      </c>
      <c r="C1012" s="26" t="s">
        <v>426</v>
      </c>
      <c r="D1012" s="27" t="s">
        <v>654</v>
      </c>
      <c r="E1012" s="27">
        <v>300</v>
      </c>
      <c r="F1012" s="155">
        <f>F1013+F1014</f>
        <v>595</v>
      </c>
      <c r="H1012" s="67">
        <f>H1013+H1014</f>
        <v>595</v>
      </c>
      <c r="I1012" s="67">
        <f>I1013+I1014</f>
        <v>595</v>
      </c>
      <c r="J1012" s="67">
        <f>J1013+J1014</f>
        <v>595</v>
      </c>
    </row>
    <row r="1013" spans="1:10" s="23" customFormat="1" ht="31.5" x14ac:dyDescent="0.2">
      <c r="A1013" s="66" t="s">
        <v>169</v>
      </c>
      <c r="B1013" s="162" t="s">
        <v>549</v>
      </c>
      <c r="C1013" s="26" t="s">
        <v>426</v>
      </c>
      <c r="D1013" s="27" t="s">
        <v>654</v>
      </c>
      <c r="E1013" s="27">
        <v>320</v>
      </c>
      <c r="F1013" s="155">
        <v>524.70000000000005</v>
      </c>
      <c r="H1013" s="67">
        <v>524.70000000000005</v>
      </c>
      <c r="I1013" s="67">
        <v>524.70000000000005</v>
      </c>
      <c r="J1013" s="67">
        <v>524.70000000000005</v>
      </c>
    </row>
    <row r="1014" spans="1:10" s="23" customFormat="1" ht="15.75" customHeight="1" x14ac:dyDescent="0.2">
      <c r="A1014" s="66" t="s">
        <v>29</v>
      </c>
      <c r="B1014" s="162" t="s">
        <v>549</v>
      </c>
      <c r="C1014" s="26" t="s">
        <v>426</v>
      </c>
      <c r="D1014" s="27" t="s">
        <v>654</v>
      </c>
      <c r="E1014" s="27">
        <v>360</v>
      </c>
      <c r="F1014" s="155">
        <v>70.3</v>
      </c>
      <c r="H1014" s="67">
        <v>70.3</v>
      </c>
      <c r="I1014" s="67">
        <v>70.3</v>
      </c>
      <c r="J1014" s="67">
        <v>70.3</v>
      </c>
    </row>
    <row r="1015" spans="1:10" s="69" customFormat="1" hidden="1" x14ac:dyDescent="0.2">
      <c r="A1015" s="66" t="s">
        <v>50</v>
      </c>
      <c r="B1015" s="162" t="s">
        <v>549</v>
      </c>
      <c r="C1015" s="26" t="s">
        <v>426</v>
      </c>
      <c r="D1015" s="27" t="s">
        <v>852</v>
      </c>
      <c r="E1015" s="26" t="s">
        <v>180</v>
      </c>
      <c r="F1015" s="155">
        <f>F1016</f>
        <v>0</v>
      </c>
      <c r="H1015" s="67">
        <f>H1016</f>
        <v>0</v>
      </c>
      <c r="I1015" s="67">
        <f>I1016</f>
        <v>0</v>
      </c>
      <c r="J1015" s="67">
        <f>J1016</f>
        <v>0</v>
      </c>
    </row>
    <row r="1016" spans="1:10" s="69" customFormat="1" hidden="1" x14ac:dyDescent="0.2">
      <c r="A1016" s="66" t="s">
        <v>53</v>
      </c>
      <c r="B1016" s="162" t="s">
        <v>549</v>
      </c>
      <c r="C1016" s="26" t="s">
        <v>426</v>
      </c>
      <c r="D1016" s="27" t="s">
        <v>852</v>
      </c>
      <c r="E1016" s="26" t="s">
        <v>256</v>
      </c>
      <c r="F1016" s="155"/>
      <c r="H1016" s="67"/>
      <c r="I1016" s="67"/>
      <c r="J1016" s="67"/>
    </row>
    <row r="1017" spans="1:10" s="39" customFormat="1" x14ac:dyDescent="0.2">
      <c r="A1017" s="152" t="s">
        <v>182</v>
      </c>
      <c r="B1017" s="173" t="s">
        <v>549</v>
      </c>
      <c r="C1017" s="173" t="s">
        <v>426</v>
      </c>
      <c r="D1017" s="174" t="s">
        <v>183</v>
      </c>
      <c r="E1017" s="13"/>
      <c r="F1017" s="219">
        <f>F1018+F1027</f>
        <v>0</v>
      </c>
      <c r="H1017" s="88">
        <f>H1018+H1027</f>
        <v>288</v>
      </c>
      <c r="I1017" s="88">
        <f>I1018+I1027</f>
        <v>288</v>
      </c>
      <c r="J1017" s="88">
        <f>J1018+J1027</f>
        <v>0</v>
      </c>
    </row>
    <row r="1018" spans="1:10" s="69" customFormat="1" ht="31.5" x14ac:dyDescent="0.2">
      <c r="A1018" s="154" t="s">
        <v>417</v>
      </c>
      <c r="B1018" s="137" t="s">
        <v>549</v>
      </c>
      <c r="C1018" s="35" t="s">
        <v>426</v>
      </c>
      <c r="D1018" s="58" t="s">
        <v>579</v>
      </c>
      <c r="E1018" s="26"/>
      <c r="F1018" s="155">
        <f>F1019</f>
        <v>0</v>
      </c>
      <c r="H1018" s="67">
        <f>H1019</f>
        <v>288</v>
      </c>
      <c r="I1018" s="67">
        <f>I1019</f>
        <v>288</v>
      </c>
      <c r="J1018" s="67">
        <f>J1019</f>
        <v>0</v>
      </c>
    </row>
    <row r="1019" spans="1:10" s="7" customFormat="1" ht="31.5" x14ac:dyDescent="0.2">
      <c r="A1019" s="160" t="s">
        <v>632</v>
      </c>
      <c r="B1019" s="162" t="s">
        <v>549</v>
      </c>
      <c r="C1019" s="26" t="s">
        <v>426</v>
      </c>
      <c r="D1019" s="198" t="s">
        <v>633</v>
      </c>
      <c r="E1019" s="26"/>
      <c r="F1019" s="155">
        <f>F1020+F1022+F1025</f>
        <v>0</v>
      </c>
      <c r="H1019" s="67">
        <f>H1020+H1022+H1025</f>
        <v>288</v>
      </c>
      <c r="I1019" s="67">
        <f>I1020+I1022+I1025</f>
        <v>288</v>
      </c>
      <c r="J1019" s="67">
        <f>J1020+J1022+J1025</f>
        <v>0</v>
      </c>
    </row>
    <row r="1020" spans="1:10" s="7" customFormat="1" ht="31.5" hidden="1" x14ac:dyDescent="0.2">
      <c r="A1020" s="66" t="s">
        <v>25</v>
      </c>
      <c r="B1020" s="162" t="s">
        <v>549</v>
      </c>
      <c r="C1020" s="26" t="s">
        <v>426</v>
      </c>
      <c r="D1020" s="198" t="s">
        <v>655</v>
      </c>
      <c r="E1020" s="27">
        <v>200</v>
      </c>
      <c r="F1020" s="155">
        <f>F1021</f>
        <v>0</v>
      </c>
      <c r="H1020" s="67">
        <f>H1021</f>
        <v>0</v>
      </c>
      <c r="I1020" s="67">
        <f>I1021</f>
        <v>0</v>
      </c>
      <c r="J1020" s="67">
        <f>J1021</f>
        <v>0</v>
      </c>
    </row>
    <row r="1021" spans="1:10" s="7" customFormat="1" ht="31.5" hidden="1" x14ac:dyDescent="0.2">
      <c r="A1021" s="66" t="s">
        <v>26</v>
      </c>
      <c r="B1021" s="162" t="s">
        <v>549</v>
      </c>
      <c r="C1021" s="26" t="s">
        <v>426</v>
      </c>
      <c r="D1021" s="198" t="s">
        <v>655</v>
      </c>
      <c r="E1021" s="27">
        <v>240</v>
      </c>
      <c r="F1021" s="155"/>
      <c r="H1021" s="67"/>
      <c r="I1021" s="67"/>
      <c r="J1021" s="67"/>
    </row>
    <row r="1022" spans="1:10" s="7" customFormat="1" hidden="1" x14ac:dyDescent="0.2">
      <c r="A1022" s="66" t="s">
        <v>27</v>
      </c>
      <c r="B1022" s="162" t="s">
        <v>549</v>
      </c>
      <c r="C1022" s="26" t="s">
        <v>426</v>
      </c>
      <c r="D1022" s="198" t="s">
        <v>655</v>
      </c>
      <c r="E1022" s="27">
        <v>300</v>
      </c>
      <c r="F1022" s="155">
        <f>F1023+F1024</f>
        <v>0</v>
      </c>
      <c r="H1022" s="67">
        <f>H1023+H1024</f>
        <v>0</v>
      </c>
      <c r="I1022" s="67">
        <f>I1023+I1024</f>
        <v>0</v>
      </c>
      <c r="J1022" s="67">
        <f>J1023+J1024</f>
        <v>0</v>
      </c>
    </row>
    <row r="1023" spans="1:10" s="7" customFormat="1" ht="31.5" hidden="1" x14ac:dyDescent="0.2">
      <c r="A1023" s="66" t="s">
        <v>169</v>
      </c>
      <c r="B1023" s="162" t="s">
        <v>549</v>
      </c>
      <c r="C1023" s="26" t="s">
        <v>426</v>
      </c>
      <c r="D1023" s="198" t="s">
        <v>655</v>
      </c>
      <c r="E1023" s="27">
        <v>320</v>
      </c>
      <c r="F1023" s="155"/>
      <c r="H1023" s="67"/>
      <c r="I1023" s="67"/>
      <c r="J1023" s="67"/>
    </row>
    <row r="1024" spans="1:10" s="7" customFormat="1" hidden="1" x14ac:dyDescent="0.2">
      <c r="A1024" s="66" t="s">
        <v>29</v>
      </c>
      <c r="B1024" s="162" t="s">
        <v>549</v>
      </c>
      <c r="C1024" s="26" t="s">
        <v>426</v>
      </c>
      <c r="D1024" s="198" t="s">
        <v>655</v>
      </c>
      <c r="E1024" s="27">
        <v>360</v>
      </c>
      <c r="F1024" s="155"/>
      <c r="H1024" s="67"/>
      <c r="I1024" s="67"/>
      <c r="J1024" s="67"/>
    </row>
    <row r="1025" spans="1:10" s="69" customFormat="1" x14ac:dyDescent="0.2">
      <c r="A1025" s="66" t="s">
        <v>50</v>
      </c>
      <c r="B1025" s="162" t="s">
        <v>549</v>
      </c>
      <c r="C1025" s="26" t="s">
        <v>426</v>
      </c>
      <c r="D1025" s="198" t="s">
        <v>655</v>
      </c>
      <c r="E1025" s="162" t="s">
        <v>180</v>
      </c>
      <c r="F1025" s="155">
        <f>F1026</f>
        <v>0</v>
      </c>
      <c r="H1025" s="67">
        <f>H1026</f>
        <v>288</v>
      </c>
      <c r="I1025" s="67">
        <f>I1026</f>
        <v>288</v>
      </c>
      <c r="J1025" s="67">
        <f>J1026</f>
        <v>0</v>
      </c>
    </row>
    <row r="1026" spans="1:10" s="69" customFormat="1" x14ac:dyDescent="0.2">
      <c r="A1026" s="66" t="s">
        <v>53</v>
      </c>
      <c r="B1026" s="162" t="s">
        <v>549</v>
      </c>
      <c r="C1026" s="26" t="s">
        <v>426</v>
      </c>
      <c r="D1026" s="198" t="s">
        <v>655</v>
      </c>
      <c r="E1026" s="162" t="s">
        <v>256</v>
      </c>
      <c r="F1026" s="155">
        <v>0</v>
      </c>
      <c r="H1026" s="67">
        <v>288</v>
      </c>
      <c r="I1026" s="67">
        <v>288</v>
      </c>
      <c r="J1026" s="67">
        <v>0</v>
      </c>
    </row>
    <row r="1027" spans="1:10" s="69" customFormat="1" ht="47.25" hidden="1" x14ac:dyDescent="0.2">
      <c r="A1027" s="34" t="s">
        <v>853</v>
      </c>
      <c r="B1027" s="137" t="s">
        <v>549</v>
      </c>
      <c r="C1027" s="137" t="s">
        <v>426</v>
      </c>
      <c r="D1027" s="211" t="s">
        <v>196</v>
      </c>
      <c r="E1027" s="137"/>
      <c r="F1027" s="237">
        <f>F1028</f>
        <v>0</v>
      </c>
      <c r="H1027" s="63">
        <f t="shared" ref="H1027:J1028" si="117">H1028</f>
        <v>0</v>
      </c>
      <c r="I1027" s="63">
        <f t="shared" si="117"/>
        <v>0</v>
      </c>
      <c r="J1027" s="63">
        <f t="shared" si="117"/>
        <v>0</v>
      </c>
    </row>
    <row r="1028" spans="1:10" s="69" customFormat="1" ht="78.75" hidden="1" x14ac:dyDescent="0.2">
      <c r="A1028" s="66" t="s">
        <v>23</v>
      </c>
      <c r="B1028" s="162" t="s">
        <v>549</v>
      </c>
      <c r="C1028" s="26" t="s">
        <v>426</v>
      </c>
      <c r="D1028" s="198" t="s">
        <v>196</v>
      </c>
      <c r="E1028" s="162" t="s">
        <v>42</v>
      </c>
      <c r="F1028" s="155">
        <f>F1029</f>
        <v>0</v>
      </c>
      <c r="H1028" s="67">
        <f t="shared" si="117"/>
        <v>0</v>
      </c>
      <c r="I1028" s="67">
        <f t="shared" si="117"/>
        <v>0</v>
      </c>
      <c r="J1028" s="67">
        <f t="shared" si="117"/>
        <v>0</v>
      </c>
    </row>
    <row r="1029" spans="1:10" s="69" customFormat="1" hidden="1" x14ac:dyDescent="0.2">
      <c r="A1029" s="66" t="s">
        <v>137</v>
      </c>
      <c r="B1029" s="162" t="s">
        <v>549</v>
      </c>
      <c r="C1029" s="26" t="s">
        <v>426</v>
      </c>
      <c r="D1029" s="198" t="s">
        <v>196</v>
      </c>
      <c r="E1029" s="162" t="s">
        <v>138</v>
      </c>
      <c r="F1029" s="155"/>
      <c r="H1029" s="67"/>
      <c r="I1029" s="67"/>
      <c r="J1029" s="67"/>
    </row>
    <row r="1030" spans="1:10" s="3" customFormat="1" x14ac:dyDescent="0.2">
      <c r="A1030" s="28" t="s">
        <v>656</v>
      </c>
      <c r="B1030" s="199" t="s">
        <v>549</v>
      </c>
      <c r="C1030" s="199" t="s">
        <v>657</v>
      </c>
      <c r="D1030" s="199"/>
      <c r="E1030" s="200"/>
      <c r="F1030" s="212">
        <f>F1035+F1047</f>
        <v>6242.6</v>
      </c>
      <c r="G1030" s="7"/>
      <c r="H1030" s="30">
        <f>H1035+H1047</f>
        <v>5582.4000000000005</v>
      </c>
      <c r="I1030" s="30">
        <f>I1035+I1047</f>
        <v>5582.4000000000005</v>
      </c>
      <c r="J1030" s="30">
        <f>J1035+J1047</f>
        <v>6360.6</v>
      </c>
    </row>
    <row r="1031" spans="1:10" s="3" customFormat="1" ht="22.5" hidden="1" customHeight="1" x14ac:dyDescent="0.2">
      <c r="A1031" s="81" t="s">
        <v>30</v>
      </c>
      <c r="B1031" s="199" t="s">
        <v>549</v>
      </c>
      <c r="C1031" s="29" t="s">
        <v>657</v>
      </c>
      <c r="D1031" s="199" t="s">
        <v>31</v>
      </c>
      <c r="E1031" s="29"/>
      <c r="F1031" s="218">
        <f>F1032</f>
        <v>0</v>
      </c>
      <c r="G1031" s="7"/>
      <c r="H1031" s="61">
        <f>H1032</f>
        <v>0</v>
      </c>
      <c r="I1031" s="61">
        <f>I1032</f>
        <v>0</v>
      </c>
      <c r="J1031" s="61">
        <f>J1032</f>
        <v>0</v>
      </c>
    </row>
    <row r="1032" spans="1:10" s="39" customFormat="1" ht="31.5" hidden="1" customHeight="1" x14ac:dyDescent="0.2">
      <c r="A1032" s="31" t="s">
        <v>259</v>
      </c>
      <c r="B1032" s="162" t="s">
        <v>549</v>
      </c>
      <c r="C1032" s="26" t="s">
        <v>657</v>
      </c>
      <c r="D1032" s="162" t="s">
        <v>34</v>
      </c>
      <c r="E1032" s="26"/>
      <c r="F1032" s="155">
        <f>F1033+F1034</f>
        <v>0</v>
      </c>
      <c r="H1032" s="67">
        <f>H1033+H1034</f>
        <v>0</v>
      </c>
      <c r="I1032" s="67">
        <f>I1033+I1034</f>
        <v>0</v>
      </c>
      <c r="J1032" s="67">
        <f>J1033+J1034</f>
        <v>0</v>
      </c>
    </row>
    <row r="1033" spans="1:10" s="39" customFormat="1" ht="15.75" hidden="1" customHeight="1" x14ac:dyDescent="0.2">
      <c r="A1033" s="25" t="s">
        <v>658</v>
      </c>
      <c r="B1033" s="162" t="s">
        <v>549</v>
      </c>
      <c r="C1033" s="162" t="s">
        <v>657</v>
      </c>
      <c r="D1033" s="162" t="s">
        <v>659</v>
      </c>
      <c r="E1033" s="162" t="s">
        <v>660</v>
      </c>
      <c r="F1033" s="155"/>
      <c r="H1033" s="67"/>
      <c r="I1033" s="67"/>
      <c r="J1033" s="67"/>
    </row>
    <row r="1034" spans="1:10" s="3" customFormat="1" ht="17.25" hidden="1" customHeight="1" x14ac:dyDescent="0.2">
      <c r="A1034" s="66" t="s">
        <v>393</v>
      </c>
      <c r="B1034" s="162" t="s">
        <v>549</v>
      </c>
      <c r="C1034" s="162" t="s">
        <v>657</v>
      </c>
      <c r="D1034" s="162" t="s">
        <v>34</v>
      </c>
      <c r="E1034" s="162" t="s">
        <v>453</v>
      </c>
      <c r="F1034" s="155"/>
      <c r="G1034" s="7"/>
      <c r="H1034" s="67"/>
      <c r="I1034" s="67"/>
      <c r="J1034" s="67"/>
    </row>
    <row r="1035" spans="1:10" s="7" customFormat="1" ht="63" x14ac:dyDescent="0.2">
      <c r="A1035" s="65" t="s">
        <v>661</v>
      </c>
      <c r="B1035" s="162" t="s">
        <v>549</v>
      </c>
      <c r="C1035" s="26" t="s">
        <v>657</v>
      </c>
      <c r="D1035" s="162" t="s">
        <v>18</v>
      </c>
      <c r="E1035" s="27"/>
      <c r="F1035" s="155">
        <f>F1036</f>
        <v>6242.6</v>
      </c>
      <c r="H1035" s="67">
        <f>H1036</f>
        <v>5507.4000000000005</v>
      </c>
      <c r="I1035" s="67">
        <f>I1036</f>
        <v>5507.4000000000005</v>
      </c>
      <c r="J1035" s="67">
        <f>J1036</f>
        <v>6360.6</v>
      </c>
    </row>
    <row r="1036" spans="1:10" s="7" customFormat="1" x14ac:dyDescent="0.2">
      <c r="A1036" s="25" t="s">
        <v>21</v>
      </c>
      <c r="B1036" s="162" t="s">
        <v>549</v>
      </c>
      <c r="C1036" s="162" t="s">
        <v>657</v>
      </c>
      <c r="D1036" s="162" t="s">
        <v>22</v>
      </c>
      <c r="E1036" s="27"/>
      <c r="F1036" s="155">
        <f>F1037+F1040+F1042+F1045</f>
        <v>6242.6</v>
      </c>
      <c r="H1036" s="67">
        <f>H1037+H1040+H1042+H1045</f>
        <v>5507.4000000000005</v>
      </c>
      <c r="I1036" s="67">
        <f>I1037+I1040+I1042+I1045</f>
        <v>5507.4000000000005</v>
      </c>
      <c r="J1036" s="67">
        <f>J1037+J1040+J1042+J1045</f>
        <v>6360.6</v>
      </c>
    </row>
    <row r="1037" spans="1:10" s="3" customFormat="1" ht="35.25" customHeight="1" x14ac:dyDescent="0.2">
      <c r="A1037" s="66" t="s">
        <v>23</v>
      </c>
      <c r="B1037" s="162" t="s">
        <v>549</v>
      </c>
      <c r="C1037" s="26" t="s">
        <v>657</v>
      </c>
      <c r="D1037" s="27" t="s">
        <v>22</v>
      </c>
      <c r="E1037" s="26" t="s">
        <v>42</v>
      </c>
      <c r="F1037" s="155">
        <f>F1038+F1039</f>
        <v>5691.6</v>
      </c>
      <c r="G1037" s="7"/>
      <c r="H1037" s="67">
        <f>H1038+H1039</f>
        <v>4901.1000000000004</v>
      </c>
      <c r="I1037" s="67">
        <f>I1038+I1039</f>
        <v>4901.1000000000004</v>
      </c>
      <c r="J1037" s="67">
        <f>J1038+J1039</f>
        <v>5691.6</v>
      </c>
    </row>
    <row r="1038" spans="1:10" s="3" customFormat="1" hidden="1" x14ac:dyDescent="0.2">
      <c r="A1038" s="66" t="s">
        <v>137</v>
      </c>
      <c r="B1038" s="162" t="s">
        <v>549</v>
      </c>
      <c r="C1038" s="26" t="s">
        <v>657</v>
      </c>
      <c r="D1038" s="27" t="s">
        <v>47</v>
      </c>
      <c r="E1038" s="26" t="s">
        <v>138</v>
      </c>
      <c r="F1038" s="155"/>
      <c r="G1038" s="7"/>
      <c r="H1038" s="67"/>
      <c r="I1038" s="67"/>
      <c r="J1038" s="67"/>
    </row>
    <row r="1039" spans="1:10" s="3" customFormat="1" ht="31.5" customHeight="1" x14ac:dyDescent="0.2">
      <c r="A1039" s="38" t="s">
        <v>24</v>
      </c>
      <c r="B1039" s="162" t="s">
        <v>549</v>
      </c>
      <c r="C1039" s="26" t="s">
        <v>657</v>
      </c>
      <c r="D1039" s="27" t="s">
        <v>22</v>
      </c>
      <c r="E1039" s="26" t="s">
        <v>43</v>
      </c>
      <c r="F1039" s="155">
        <v>5691.6</v>
      </c>
      <c r="G1039" s="7"/>
      <c r="H1039" s="67">
        <v>4901.1000000000004</v>
      </c>
      <c r="I1039" s="67">
        <v>4901.1000000000004</v>
      </c>
      <c r="J1039" s="67">
        <v>5691.6</v>
      </c>
    </row>
    <row r="1040" spans="1:10" s="3" customFormat="1" ht="31.5" x14ac:dyDescent="0.2">
      <c r="A1040" s="66" t="s">
        <v>25</v>
      </c>
      <c r="B1040" s="162" t="s">
        <v>549</v>
      </c>
      <c r="C1040" s="26" t="s">
        <v>657</v>
      </c>
      <c r="D1040" s="27" t="s">
        <v>22</v>
      </c>
      <c r="E1040" s="26" t="s">
        <v>35</v>
      </c>
      <c r="F1040" s="155">
        <f>F1041</f>
        <v>547.9</v>
      </c>
      <c r="G1040" s="7"/>
      <c r="H1040" s="67">
        <f>H1041</f>
        <v>606.29999999999995</v>
      </c>
      <c r="I1040" s="67">
        <f>I1041</f>
        <v>606.29999999999995</v>
      </c>
      <c r="J1040" s="67">
        <f>J1041</f>
        <v>665.9</v>
      </c>
    </row>
    <row r="1041" spans="1:10" s="23" customFormat="1" ht="31.5" x14ac:dyDescent="0.2">
      <c r="A1041" s="66" t="s">
        <v>26</v>
      </c>
      <c r="B1041" s="162" t="s">
        <v>549</v>
      </c>
      <c r="C1041" s="26" t="s">
        <v>657</v>
      </c>
      <c r="D1041" s="27" t="s">
        <v>22</v>
      </c>
      <c r="E1041" s="26" t="s">
        <v>36</v>
      </c>
      <c r="F1041" s="155">
        <f>733.8-185.9</f>
        <v>547.9</v>
      </c>
      <c r="H1041" s="67">
        <v>606.29999999999995</v>
      </c>
      <c r="I1041" s="67">
        <v>606.29999999999995</v>
      </c>
      <c r="J1041" s="67">
        <f>733.8-67.9</f>
        <v>665.9</v>
      </c>
    </row>
    <row r="1042" spans="1:10" s="23" customFormat="1" hidden="1" x14ac:dyDescent="0.2">
      <c r="A1042" s="66" t="s">
        <v>27</v>
      </c>
      <c r="B1042" s="162" t="s">
        <v>549</v>
      </c>
      <c r="C1042" s="26" t="s">
        <v>657</v>
      </c>
      <c r="D1042" s="27" t="s">
        <v>22</v>
      </c>
      <c r="E1042" s="26" t="s">
        <v>153</v>
      </c>
      <c r="F1042" s="155">
        <f>F1043+F1044</f>
        <v>0</v>
      </c>
      <c r="H1042" s="67">
        <f>H1043+H1044</f>
        <v>0</v>
      </c>
      <c r="I1042" s="67">
        <f>I1043+I1044</f>
        <v>0</v>
      </c>
      <c r="J1042" s="67">
        <f>J1043+J1044</f>
        <v>0</v>
      </c>
    </row>
    <row r="1043" spans="1:10" s="23" customFormat="1" ht="31.5" hidden="1" x14ac:dyDescent="0.2">
      <c r="A1043" s="66" t="s">
        <v>169</v>
      </c>
      <c r="B1043" s="162" t="s">
        <v>549</v>
      </c>
      <c r="C1043" s="26" t="s">
        <v>657</v>
      </c>
      <c r="D1043" s="27" t="s">
        <v>22</v>
      </c>
      <c r="E1043" s="26" t="s">
        <v>488</v>
      </c>
      <c r="F1043" s="155"/>
      <c r="H1043" s="67"/>
      <c r="I1043" s="67"/>
      <c r="J1043" s="67"/>
    </row>
    <row r="1044" spans="1:10" s="23" customFormat="1" hidden="1" x14ac:dyDescent="0.2">
      <c r="A1044" s="255" t="s">
        <v>29</v>
      </c>
      <c r="B1044" s="162" t="s">
        <v>549</v>
      </c>
      <c r="C1044" s="26" t="s">
        <v>657</v>
      </c>
      <c r="D1044" s="27" t="s">
        <v>22</v>
      </c>
      <c r="E1044" s="26" t="s">
        <v>154</v>
      </c>
      <c r="F1044" s="155">
        <f>37.5-37.5</f>
        <v>0</v>
      </c>
      <c r="H1044" s="67">
        <f>37.5-37.5</f>
        <v>0</v>
      </c>
      <c r="I1044" s="67">
        <f>37.5-37.5</f>
        <v>0</v>
      </c>
      <c r="J1044" s="67">
        <f>37.5-37.5</f>
        <v>0</v>
      </c>
    </row>
    <row r="1045" spans="1:10" s="39" customFormat="1" x14ac:dyDescent="0.2">
      <c r="A1045" s="66" t="s">
        <v>50</v>
      </c>
      <c r="B1045" s="162" t="s">
        <v>549</v>
      </c>
      <c r="C1045" s="26" t="s">
        <v>657</v>
      </c>
      <c r="D1045" s="27" t="s">
        <v>22</v>
      </c>
      <c r="E1045" s="26" t="s">
        <v>180</v>
      </c>
      <c r="F1045" s="155">
        <f>F1046</f>
        <v>3.1</v>
      </c>
      <c r="H1045" s="67">
        <f>H1046</f>
        <v>0</v>
      </c>
      <c r="I1045" s="67">
        <f>I1046</f>
        <v>0</v>
      </c>
      <c r="J1045" s="67">
        <f>J1046</f>
        <v>3.1</v>
      </c>
    </row>
    <row r="1046" spans="1:10" s="39" customFormat="1" x14ac:dyDescent="0.2">
      <c r="A1046" s="66" t="s">
        <v>52</v>
      </c>
      <c r="B1046" s="162" t="s">
        <v>549</v>
      </c>
      <c r="C1046" s="26" t="s">
        <v>657</v>
      </c>
      <c r="D1046" s="27" t="s">
        <v>22</v>
      </c>
      <c r="E1046" s="26" t="s">
        <v>181</v>
      </c>
      <c r="F1046" s="155">
        <v>3.1</v>
      </c>
      <c r="H1046" s="67"/>
      <c r="I1046" s="67"/>
      <c r="J1046" s="67">
        <v>3.1</v>
      </c>
    </row>
    <row r="1047" spans="1:10" s="39" customFormat="1" hidden="1" x14ac:dyDescent="0.2">
      <c r="A1047" s="152" t="s">
        <v>182</v>
      </c>
      <c r="B1047" s="173" t="s">
        <v>549</v>
      </c>
      <c r="C1047" s="173" t="s">
        <v>657</v>
      </c>
      <c r="D1047" s="174" t="s">
        <v>183</v>
      </c>
      <c r="E1047" s="13"/>
      <c r="F1047" s="219">
        <f>F1048+F1056</f>
        <v>0</v>
      </c>
      <c r="H1047" s="88">
        <f>H1048+H1056</f>
        <v>75</v>
      </c>
      <c r="I1047" s="88">
        <f>I1048+I1056</f>
        <v>75</v>
      </c>
      <c r="J1047" s="88">
        <f>J1048+J1056</f>
        <v>0</v>
      </c>
    </row>
    <row r="1048" spans="1:10" s="69" customFormat="1" ht="31.5" hidden="1" x14ac:dyDescent="0.2">
      <c r="A1048" s="154" t="s">
        <v>417</v>
      </c>
      <c r="B1048" s="137" t="s">
        <v>549</v>
      </c>
      <c r="C1048" s="26" t="s">
        <v>657</v>
      </c>
      <c r="D1048" s="58" t="s">
        <v>579</v>
      </c>
      <c r="E1048" s="26"/>
      <c r="F1048" s="237">
        <f>F1049+F1051+F1054</f>
        <v>0</v>
      </c>
      <c r="H1048" s="63">
        <f>H1049+H1051+H1054</f>
        <v>75</v>
      </c>
      <c r="I1048" s="63">
        <f>I1049+I1051+I1054</f>
        <v>75</v>
      </c>
      <c r="J1048" s="63">
        <f>J1049+J1051+J1054</f>
        <v>0</v>
      </c>
    </row>
    <row r="1049" spans="1:10" s="69" customFormat="1" ht="31.5" hidden="1" x14ac:dyDescent="0.2">
      <c r="A1049" s="66" t="s">
        <v>25</v>
      </c>
      <c r="B1049" s="162" t="s">
        <v>549</v>
      </c>
      <c r="C1049" s="26" t="s">
        <v>657</v>
      </c>
      <c r="D1049" s="198" t="s">
        <v>579</v>
      </c>
      <c r="E1049" s="26" t="s">
        <v>35</v>
      </c>
      <c r="F1049" s="155">
        <f>F1050</f>
        <v>0</v>
      </c>
      <c r="H1049" s="67">
        <f>H1050</f>
        <v>0</v>
      </c>
      <c r="I1049" s="67">
        <f>I1050</f>
        <v>0</v>
      </c>
      <c r="J1049" s="67">
        <f>J1050</f>
        <v>0</v>
      </c>
    </row>
    <row r="1050" spans="1:10" s="69" customFormat="1" ht="31.5" hidden="1" x14ac:dyDescent="0.2">
      <c r="A1050" s="66" t="s">
        <v>26</v>
      </c>
      <c r="B1050" s="162" t="s">
        <v>549</v>
      </c>
      <c r="C1050" s="26" t="s">
        <v>657</v>
      </c>
      <c r="D1050" s="198" t="s">
        <v>579</v>
      </c>
      <c r="E1050" s="26" t="s">
        <v>36</v>
      </c>
      <c r="F1050" s="155"/>
      <c r="H1050" s="67"/>
      <c r="I1050" s="67"/>
      <c r="J1050" s="67"/>
    </row>
    <row r="1051" spans="1:10" s="69" customFormat="1" hidden="1" x14ac:dyDescent="0.2">
      <c r="A1051" s="66" t="s">
        <v>27</v>
      </c>
      <c r="B1051" s="162" t="s">
        <v>549</v>
      </c>
      <c r="C1051" s="26" t="s">
        <v>657</v>
      </c>
      <c r="D1051" s="198" t="s">
        <v>579</v>
      </c>
      <c r="E1051" s="26" t="s">
        <v>153</v>
      </c>
      <c r="F1051" s="155">
        <f>F1052</f>
        <v>0</v>
      </c>
      <c r="H1051" s="67">
        <f>H1052</f>
        <v>0</v>
      </c>
      <c r="I1051" s="67">
        <f>I1052</f>
        <v>0</v>
      </c>
      <c r="J1051" s="67">
        <f>J1052</f>
        <v>0</v>
      </c>
    </row>
    <row r="1052" spans="1:10" s="69" customFormat="1" hidden="1" x14ac:dyDescent="0.2">
      <c r="A1052" s="66" t="s">
        <v>28</v>
      </c>
      <c r="B1052" s="162" t="s">
        <v>549</v>
      </c>
      <c r="C1052" s="26" t="s">
        <v>657</v>
      </c>
      <c r="D1052" s="198" t="s">
        <v>579</v>
      </c>
      <c r="E1052" s="26" t="s">
        <v>631</v>
      </c>
      <c r="F1052" s="155"/>
      <c r="H1052" s="67"/>
      <c r="I1052" s="67"/>
      <c r="J1052" s="67"/>
    </row>
    <row r="1053" spans="1:10" s="69" customFormat="1" hidden="1" x14ac:dyDescent="0.2">
      <c r="A1053" s="66" t="s">
        <v>29</v>
      </c>
      <c r="B1053" s="162" t="s">
        <v>549</v>
      </c>
      <c r="C1053" s="26" t="s">
        <v>657</v>
      </c>
      <c r="D1053" s="198" t="s">
        <v>579</v>
      </c>
      <c r="E1053" s="26" t="s">
        <v>154</v>
      </c>
      <c r="F1053" s="155"/>
      <c r="H1053" s="67"/>
      <c r="I1053" s="67"/>
      <c r="J1053" s="67"/>
    </row>
    <row r="1054" spans="1:10" s="69" customFormat="1" hidden="1" x14ac:dyDescent="0.2">
      <c r="A1054" s="66" t="s">
        <v>50</v>
      </c>
      <c r="B1054" s="162" t="s">
        <v>549</v>
      </c>
      <c r="C1054" s="26" t="s">
        <v>657</v>
      </c>
      <c r="D1054" s="198" t="s">
        <v>579</v>
      </c>
      <c r="E1054" s="162" t="s">
        <v>180</v>
      </c>
      <c r="F1054" s="155">
        <f>F1055</f>
        <v>0</v>
      </c>
      <c r="H1054" s="67">
        <f>H1055</f>
        <v>75</v>
      </c>
      <c r="I1054" s="67">
        <f>I1055</f>
        <v>75</v>
      </c>
      <c r="J1054" s="67">
        <f>J1055</f>
        <v>0</v>
      </c>
    </row>
    <row r="1055" spans="1:10" s="69" customFormat="1" hidden="1" x14ac:dyDescent="0.2">
      <c r="A1055" s="66" t="s">
        <v>53</v>
      </c>
      <c r="B1055" s="162" t="s">
        <v>549</v>
      </c>
      <c r="C1055" s="26" t="s">
        <v>657</v>
      </c>
      <c r="D1055" s="198" t="s">
        <v>579</v>
      </c>
      <c r="E1055" s="162" t="s">
        <v>256</v>
      </c>
      <c r="F1055" s="155">
        <v>0</v>
      </c>
      <c r="H1055" s="67">
        <v>75</v>
      </c>
      <c r="I1055" s="67">
        <v>75</v>
      </c>
      <c r="J1055" s="67">
        <v>0</v>
      </c>
    </row>
    <row r="1056" spans="1:10" s="69" customFormat="1" ht="31.5" hidden="1" x14ac:dyDescent="0.2">
      <c r="A1056" s="161" t="s">
        <v>851</v>
      </c>
      <c r="B1056" s="137" t="s">
        <v>549</v>
      </c>
      <c r="C1056" s="137" t="s">
        <v>657</v>
      </c>
      <c r="D1056" s="137" t="s">
        <v>188</v>
      </c>
      <c r="E1056" s="211"/>
      <c r="F1056" s="37">
        <f>F1057+F1059+F1061</f>
        <v>0</v>
      </c>
      <c r="H1056" s="37">
        <f>H1057+H1059+H1061</f>
        <v>0</v>
      </c>
      <c r="I1056" s="37">
        <f>I1057+I1059+I1061</f>
        <v>0</v>
      </c>
      <c r="J1056" s="37">
        <f>J1057+J1059+J1061</f>
        <v>0</v>
      </c>
    </row>
    <row r="1057" spans="1:10" s="69" customFormat="1" ht="78.75" hidden="1" x14ac:dyDescent="0.2">
      <c r="A1057" s="66" t="s">
        <v>23</v>
      </c>
      <c r="B1057" s="162" t="s">
        <v>549</v>
      </c>
      <c r="C1057" s="26" t="s">
        <v>657</v>
      </c>
      <c r="D1057" s="162" t="s">
        <v>188</v>
      </c>
      <c r="E1057" s="198">
        <v>100</v>
      </c>
      <c r="F1057" s="24">
        <f>F1058</f>
        <v>0</v>
      </c>
      <c r="H1057" s="24">
        <f>H1058</f>
        <v>0</v>
      </c>
      <c r="I1057" s="24">
        <f>I1058</f>
        <v>0</v>
      </c>
      <c r="J1057" s="24">
        <f>J1058</f>
        <v>0</v>
      </c>
    </row>
    <row r="1058" spans="1:10" s="69" customFormat="1" hidden="1" x14ac:dyDescent="0.2">
      <c r="A1058" s="66" t="s">
        <v>137</v>
      </c>
      <c r="B1058" s="162" t="s">
        <v>549</v>
      </c>
      <c r="C1058" s="26" t="s">
        <v>657</v>
      </c>
      <c r="D1058" s="162" t="s">
        <v>188</v>
      </c>
      <c r="E1058" s="198">
        <v>110</v>
      </c>
      <c r="F1058" s="24"/>
      <c r="H1058" s="24"/>
      <c r="I1058" s="24"/>
      <c r="J1058" s="24"/>
    </row>
    <row r="1059" spans="1:10" s="69" customFormat="1" ht="31.5" hidden="1" x14ac:dyDescent="0.2">
      <c r="A1059" s="66" t="s">
        <v>25</v>
      </c>
      <c r="B1059" s="162" t="s">
        <v>549</v>
      </c>
      <c r="C1059" s="26" t="s">
        <v>657</v>
      </c>
      <c r="D1059" s="162" t="s">
        <v>188</v>
      </c>
      <c r="E1059" s="198">
        <v>200</v>
      </c>
      <c r="F1059" s="24">
        <f>F1060</f>
        <v>0</v>
      </c>
      <c r="H1059" s="24">
        <f>H1060</f>
        <v>0</v>
      </c>
      <c r="I1059" s="24">
        <f>I1060</f>
        <v>0</v>
      </c>
      <c r="J1059" s="24">
        <f>J1060</f>
        <v>0</v>
      </c>
    </row>
    <row r="1060" spans="1:10" s="69" customFormat="1" ht="31.5" hidden="1" x14ac:dyDescent="0.2">
      <c r="A1060" s="66" t="s">
        <v>26</v>
      </c>
      <c r="B1060" s="162" t="s">
        <v>549</v>
      </c>
      <c r="C1060" s="26" t="s">
        <v>657</v>
      </c>
      <c r="D1060" s="162" t="s">
        <v>188</v>
      </c>
      <c r="E1060" s="198">
        <v>240</v>
      </c>
      <c r="F1060" s="24"/>
      <c r="H1060" s="24"/>
      <c r="I1060" s="24"/>
      <c r="J1060" s="24"/>
    </row>
    <row r="1061" spans="1:10" s="69" customFormat="1" hidden="1" x14ac:dyDescent="0.2">
      <c r="A1061" s="38" t="s">
        <v>50</v>
      </c>
      <c r="B1061" s="162" t="s">
        <v>549</v>
      </c>
      <c r="C1061" s="26" t="s">
        <v>657</v>
      </c>
      <c r="D1061" s="162" t="s">
        <v>188</v>
      </c>
      <c r="E1061" s="198">
        <v>800</v>
      </c>
      <c r="F1061" s="24">
        <f>F1062</f>
        <v>0</v>
      </c>
      <c r="H1061" s="24">
        <f>H1062</f>
        <v>0</v>
      </c>
      <c r="I1061" s="24">
        <f>I1062</f>
        <v>0</v>
      </c>
      <c r="J1061" s="24">
        <f>J1062</f>
        <v>0</v>
      </c>
    </row>
    <row r="1062" spans="1:10" s="69" customFormat="1" hidden="1" x14ac:dyDescent="0.2">
      <c r="A1062" s="38" t="s">
        <v>53</v>
      </c>
      <c r="B1062" s="162" t="s">
        <v>549</v>
      </c>
      <c r="C1062" s="26" t="s">
        <v>657</v>
      </c>
      <c r="D1062" s="162" t="s">
        <v>188</v>
      </c>
      <c r="E1062" s="198">
        <v>870</v>
      </c>
      <c r="F1062" s="24"/>
      <c r="H1062" s="24"/>
      <c r="I1062" s="24"/>
      <c r="J1062" s="24"/>
    </row>
    <row r="1063" spans="1:10" s="39" customFormat="1" x14ac:dyDescent="0.2">
      <c r="A1063" s="56" t="s">
        <v>504</v>
      </c>
      <c r="B1063" s="173" t="s">
        <v>549</v>
      </c>
      <c r="C1063" s="13" t="s">
        <v>505</v>
      </c>
      <c r="D1063" s="173"/>
      <c r="E1063" s="174"/>
      <c r="F1063" s="22">
        <f t="shared" ref="F1063:J1067" si="118">F1064</f>
        <v>146.80000000000001</v>
      </c>
      <c r="G1063" s="22">
        <f t="shared" si="118"/>
        <v>35.5</v>
      </c>
      <c r="H1063" s="22">
        <f t="shared" si="118"/>
        <v>143.69999999999999</v>
      </c>
      <c r="I1063" s="22">
        <f t="shared" si="118"/>
        <v>144.69999999999999</v>
      </c>
      <c r="J1063" s="22">
        <f t="shared" si="118"/>
        <v>146.80000000000001</v>
      </c>
    </row>
    <row r="1064" spans="1:10" s="69" customFormat="1" x14ac:dyDescent="0.2">
      <c r="A1064" s="118" t="s">
        <v>538</v>
      </c>
      <c r="B1064" s="245" t="s">
        <v>549</v>
      </c>
      <c r="C1064" s="91" t="s">
        <v>539</v>
      </c>
      <c r="D1064" s="91"/>
      <c r="E1064" s="198"/>
      <c r="F1064" s="30">
        <f t="shared" si="118"/>
        <v>146.80000000000001</v>
      </c>
      <c r="G1064" s="30">
        <f t="shared" si="118"/>
        <v>35.5</v>
      </c>
      <c r="H1064" s="30">
        <f t="shared" si="118"/>
        <v>143.69999999999999</v>
      </c>
      <c r="I1064" s="30">
        <f t="shared" si="118"/>
        <v>144.69999999999999</v>
      </c>
      <c r="J1064" s="30">
        <f t="shared" si="118"/>
        <v>146.80000000000001</v>
      </c>
    </row>
    <row r="1065" spans="1:10" s="158" customFormat="1" ht="47.25" x14ac:dyDescent="0.2">
      <c r="A1065" s="108" t="s">
        <v>516</v>
      </c>
      <c r="B1065" s="204" t="s">
        <v>549</v>
      </c>
      <c r="C1065" s="109" t="s">
        <v>539</v>
      </c>
      <c r="D1065" s="221" t="s">
        <v>517</v>
      </c>
      <c r="E1065" s="109"/>
      <c r="F1065" s="219">
        <f t="shared" si="118"/>
        <v>146.80000000000001</v>
      </c>
      <c r="G1065" s="219">
        <f t="shared" si="118"/>
        <v>35.5</v>
      </c>
      <c r="H1065" s="219">
        <f t="shared" si="118"/>
        <v>143.69999999999999</v>
      </c>
      <c r="I1065" s="219">
        <f t="shared" si="118"/>
        <v>144.69999999999999</v>
      </c>
      <c r="J1065" s="219">
        <f t="shared" si="118"/>
        <v>146.80000000000001</v>
      </c>
    </row>
    <row r="1066" spans="1:10" s="158" customFormat="1" ht="31.5" x14ac:dyDescent="0.2">
      <c r="A1066" s="179" t="s">
        <v>540</v>
      </c>
      <c r="B1066" s="180" t="s">
        <v>549</v>
      </c>
      <c r="C1066" s="114" t="s">
        <v>539</v>
      </c>
      <c r="D1066" s="181" t="s">
        <v>541</v>
      </c>
      <c r="E1066" s="114"/>
      <c r="F1066" s="155">
        <f t="shared" si="118"/>
        <v>146.80000000000001</v>
      </c>
      <c r="G1066" s="155">
        <f t="shared" si="118"/>
        <v>35.5</v>
      </c>
      <c r="H1066" s="155">
        <f t="shared" si="118"/>
        <v>143.69999999999999</v>
      </c>
      <c r="I1066" s="155">
        <f t="shared" si="118"/>
        <v>144.69999999999999</v>
      </c>
      <c r="J1066" s="155">
        <f t="shared" si="118"/>
        <v>146.80000000000001</v>
      </c>
    </row>
    <row r="1067" spans="1:10" s="158" customFormat="1" ht="63" x14ac:dyDescent="0.2">
      <c r="A1067" s="179" t="s">
        <v>542</v>
      </c>
      <c r="B1067" s="180" t="s">
        <v>549</v>
      </c>
      <c r="C1067" s="114" t="s">
        <v>539</v>
      </c>
      <c r="D1067" s="181" t="s">
        <v>543</v>
      </c>
      <c r="E1067" s="114"/>
      <c r="F1067" s="155">
        <f t="shared" si="118"/>
        <v>146.80000000000001</v>
      </c>
      <c r="G1067" s="155">
        <f t="shared" si="118"/>
        <v>35.5</v>
      </c>
      <c r="H1067" s="155">
        <f t="shared" si="118"/>
        <v>143.69999999999999</v>
      </c>
      <c r="I1067" s="155">
        <f t="shared" si="118"/>
        <v>144.69999999999999</v>
      </c>
      <c r="J1067" s="155">
        <f t="shared" si="118"/>
        <v>146.80000000000001</v>
      </c>
    </row>
    <row r="1068" spans="1:10" s="158" customFormat="1" ht="173.25" x14ac:dyDescent="0.2">
      <c r="A1068" s="247" t="s">
        <v>544</v>
      </c>
      <c r="B1068" s="180" t="s">
        <v>549</v>
      </c>
      <c r="C1068" s="114" t="s">
        <v>539</v>
      </c>
      <c r="D1068" s="181" t="s">
        <v>545</v>
      </c>
      <c r="E1068" s="114"/>
      <c r="F1068" s="155">
        <f>F1069+F1073+F1075</f>
        <v>146.80000000000001</v>
      </c>
      <c r="G1068" s="155">
        <f>G1069+G1073+G1075</f>
        <v>35.5</v>
      </c>
      <c r="H1068" s="155">
        <f>H1069+H1073+H1075</f>
        <v>143.69999999999999</v>
      </c>
      <c r="I1068" s="155">
        <f>I1069+I1073+I1075</f>
        <v>144.69999999999999</v>
      </c>
      <c r="J1068" s="155">
        <f>J1069+J1073+J1075</f>
        <v>146.80000000000001</v>
      </c>
    </row>
    <row r="1069" spans="1:10" s="117" customFormat="1" ht="68.45" customHeight="1" x14ac:dyDescent="0.2">
      <c r="A1069" s="250" t="s">
        <v>23</v>
      </c>
      <c r="B1069" s="180" t="s">
        <v>549</v>
      </c>
      <c r="C1069" s="180" t="s">
        <v>539</v>
      </c>
      <c r="D1069" s="181" t="s">
        <v>545</v>
      </c>
      <c r="E1069" s="114" t="s">
        <v>42</v>
      </c>
      <c r="F1069" s="155">
        <f>F1070</f>
        <v>18.600000000000001</v>
      </c>
      <c r="H1069" s="155">
        <f>H1070</f>
        <v>20</v>
      </c>
      <c r="I1069" s="155">
        <f>I1070</f>
        <v>20</v>
      </c>
      <c r="J1069" s="155">
        <f>J1070</f>
        <v>18.600000000000001</v>
      </c>
    </row>
    <row r="1070" spans="1:10" s="117" customFormat="1" x14ac:dyDescent="0.2">
      <c r="A1070" s="250" t="s">
        <v>137</v>
      </c>
      <c r="B1070" s="180" t="s">
        <v>549</v>
      </c>
      <c r="C1070" s="180" t="s">
        <v>539</v>
      </c>
      <c r="D1070" s="181" t="s">
        <v>545</v>
      </c>
      <c r="E1070" s="114" t="s">
        <v>138</v>
      </c>
      <c r="F1070" s="155">
        <v>18.600000000000001</v>
      </c>
      <c r="H1070" s="155">
        <v>20</v>
      </c>
      <c r="I1070" s="155">
        <v>20</v>
      </c>
      <c r="J1070" s="155">
        <v>18.600000000000001</v>
      </c>
    </row>
    <row r="1071" spans="1:10" s="117" customFormat="1" ht="31.5" hidden="1" x14ac:dyDescent="0.2">
      <c r="A1071" s="250" t="s">
        <v>25</v>
      </c>
      <c r="B1071" s="180" t="s">
        <v>549</v>
      </c>
      <c r="C1071" s="180" t="s">
        <v>539</v>
      </c>
      <c r="D1071" s="181" t="s">
        <v>545</v>
      </c>
      <c r="E1071" s="114" t="s">
        <v>35</v>
      </c>
      <c r="F1071" s="155">
        <f>F1072</f>
        <v>0</v>
      </c>
      <c r="H1071" s="155">
        <f>H1072</f>
        <v>0</v>
      </c>
      <c r="I1071" s="155">
        <f>I1072</f>
        <v>0</v>
      </c>
      <c r="J1071" s="155">
        <f>J1072</f>
        <v>0</v>
      </c>
    </row>
    <row r="1072" spans="1:10" s="117" customFormat="1" ht="31.5" hidden="1" x14ac:dyDescent="0.2">
      <c r="A1072" s="250" t="s">
        <v>26</v>
      </c>
      <c r="B1072" s="180" t="s">
        <v>549</v>
      </c>
      <c r="C1072" s="180" t="s">
        <v>539</v>
      </c>
      <c r="D1072" s="181" t="s">
        <v>545</v>
      </c>
      <c r="E1072" s="114" t="s">
        <v>36</v>
      </c>
      <c r="F1072" s="155">
        <f>12-12</f>
        <v>0</v>
      </c>
      <c r="H1072" s="155">
        <f>12-12</f>
        <v>0</v>
      </c>
      <c r="I1072" s="155">
        <f>12-12</f>
        <v>0</v>
      </c>
      <c r="J1072" s="155">
        <f>12-12</f>
        <v>0</v>
      </c>
    </row>
    <row r="1073" spans="1:10" s="117" customFormat="1" x14ac:dyDescent="0.2">
      <c r="A1073" s="250" t="s">
        <v>27</v>
      </c>
      <c r="B1073" s="180" t="s">
        <v>549</v>
      </c>
      <c r="C1073" s="180" t="s">
        <v>539</v>
      </c>
      <c r="D1073" s="181" t="s">
        <v>545</v>
      </c>
      <c r="E1073" s="114" t="s">
        <v>153</v>
      </c>
      <c r="F1073" s="155">
        <f>F1074</f>
        <v>93.7</v>
      </c>
      <c r="H1073" s="155">
        <f>H1074</f>
        <v>87.2</v>
      </c>
      <c r="I1073" s="155">
        <f>I1074</f>
        <v>87.2</v>
      </c>
      <c r="J1073" s="155">
        <f>J1074</f>
        <v>93.7</v>
      </c>
    </row>
    <row r="1074" spans="1:10" s="117" customFormat="1" x14ac:dyDescent="0.2">
      <c r="A1074" s="250" t="s">
        <v>29</v>
      </c>
      <c r="B1074" s="180" t="s">
        <v>549</v>
      </c>
      <c r="C1074" s="180" t="s">
        <v>539</v>
      </c>
      <c r="D1074" s="181" t="s">
        <v>545</v>
      </c>
      <c r="E1074" s="114" t="s">
        <v>154</v>
      </c>
      <c r="F1074" s="155">
        <v>93.7</v>
      </c>
      <c r="H1074" s="155">
        <v>87.2</v>
      </c>
      <c r="I1074" s="155">
        <v>87.2</v>
      </c>
      <c r="J1074" s="155">
        <v>93.7</v>
      </c>
    </row>
    <row r="1075" spans="1:10" s="158" customFormat="1" x14ac:dyDescent="0.2">
      <c r="A1075" s="66" t="s">
        <v>50</v>
      </c>
      <c r="B1075" s="180" t="s">
        <v>549</v>
      </c>
      <c r="C1075" s="114" t="s">
        <v>539</v>
      </c>
      <c r="D1075" s="181" t="s">
        <v>545</v>
      </c>
      <c r="E1075" s="162" t="s">
        <v>180</v>
      </c>
      <c r="F1075" s="155">
        <f>F1076</f>
        <v>34.5</v>
      </c>
      <c r="G1075" s="155">
        <f>G1076</f>
        <v>35.5</v>
      </c>
      <c r="H1075" s="155">
        <f>H1076</f>
        <v>36.5</v>
      </c>
      <c r="I1075" s="155">
        <f>I1076</f>
        <v>37.5</v>
      </c>
      <c r="J1075" s="155">
        <f>J1076</f>
        <v>34.5</v>
      </c>
    </row>
    <row r="1076" spans="1:10" s="158" customFormat="1" x14ac:dyDescent="0.2">
      <c r="A1076" s="66" t="s">
        <v>53</v>
      </c>
      <c r="B1076" s="180" t="s">
        <v>549</v>
      </c>
      <c r="C1076" s="114" t="s">
        <v>539</v>
      </c>
      <c r="D1076" s="181" t="s">
        <v>545</v>
      </c>
      <c r="E1076" s="162" t="s">
        <v>256</v>
      </c>
      <c r="F1076" s="155">
        <v>34.5</v>
      </c>
      <c r="G1076" s="155">
        <v>35.5</v>
      </c>
      <c r="H1076" s="155">
        <v>36.5</v>
      </c>
      <c r="I1076" s="155">
        <v>37.5</v>
      </c>
      <c r="J1076" s="155">
        <v>34.5</v>
      </c>
    </row>
    <row r="1077" spans="1:10" s="19" customFormat="1" ht="31.5" hidden="1" customHeight="1" x14ac:dyDescent="0.2">
      <c r="A1077" s="142" t="s">
        <v>663</v>
      </c>
      <c r="B1077" s="16">
        <v>907</v>
      </c>
      <c r="C1077" s="143"/>
      <c r="D1077" s="143"/>
      <c r="E1077" s="143"/>
      <c r="F1077" s="17">
        <f>F1078</f>
        <v>0</v>
      </c>
      <c r="G1077" s="18"/>
      <c r="H1077" s="17">
        <f t="shared" ref="H1077:I1079" si="119">H1078</f>
        <v>0</v>
      </c>
      <c r="I1077" s="17">
        <f t="shared" si="119"/>
        <v>0</v>
      </c>
      <c r="J1077" s="17">
        <f>J1078</f>
        <v>0</v>
      </c>
    </row>
    <row r="1078" spans="1:10" s="3" customFormat="1" ht="15.75" hidden="1" customHeight="1" x14ac:dyDescent="0.2">
      <c r="A1078" s="81" t="s">
        <v>664</v>
      </c>
      <c r="B1078" s="256">
        <v>907</v>
      </c>
      <c r="C1078" s="199" t="s">
        <v>665</v>
      </c>
      <c r="D1078" s="29"/>
      <c r="E1078" s="164"/>
      <c r="F1078" s="165">
        <f>F1079</f>
        <v>0</v>
      </c>
      <c r="G1078" s="7"/>
      <c r="H1078" s="165">
        <f t="shared" si="119"/>
        <v>0</v>
      </c>
      <c r="I1078" s="165">
        <f t="shared" si="119"/>
        <v>0</v>
      </c>
      <c r="J1078" s="165">
        <f>J1079</f>
        <v>0</v>
      </c>
    </row>
    <row r="1079" spans="1:10" s="3" customFormat="1" hidden="1" x14ac:dyDescent="0.2">
      <c r="A1079" s="135" t="s">
        <v>666</v>
      </c>
      <c r="B1079" s="173">
        <v>907</v>
      </c>
      <c r="C1079" s="13" t="s">
        <v>665</v>
      </c>
      <c r="D1079" s="13" t="s">
        <v>667</v>
      </c>
      <c r="E1079" s="13"/>
      <c r="F1079" s="88">
        <f>F1080</f>
        <v>0</v>
      </c>
      <c r="G1079" s="7"/>
      <c r="H1079" s="88">
        <f t="shared" si="119"/>
        <v>0</v>
      </c>
      <c r="I1079" s="88">
        <f t="shared" si="119"/>
        <v>0</v>
      </c>
      <c r="J1079" s="88">
        <f>J1080</f>
        <v>0</v>
      </c>
    </row>
    <row r="1080" spans="1:10" s="3" customFormat="1" ht="31.5" hidden="1" x14ac:dyDescent="0.2">
      <c r="A1080" s="66" t="s">
        <v>25</v>
      </c>
      <c r="B1080" s="162">
        <v>907</v>
      </c>
      <c r="C1080" s="26" t="s">
        <v>665</v>
      </c>
      <c r="D1080" s="26" t="s">
        <v>667</v>
      </c>
      <c r="E1080" s="26"/>
      <c r="F1080" s="67">
        <f>F1081+F1084</f>
        <v>0</v>
      </c>
      <c r="G1080" s="7"/>
      <c r="H1080" s="67">
        <f>H1081+H1084</f>
        <v>0</v>
      </c>
      <c r="I1080" s="67">
        <f>I1081+I1084</f>
        <v>0</v>
      </c>
      <c r="J1080" s="67">
        <f>J1081+J1084</f>
        <v>0</v>
      </c>
    </row>
    <row r="1081" spans="1:10" s="3" customFormat="1" ht="31.5" hidden="1" x14ac:dyDescent="0.2">
      <c r="A1081" s="66" t="s">
        <v>668</v>
      </c>
      <c r="B1081" s="162">
        <v>907</v>
      </c>
      <c r="C1081" s="26" t="s">
        <v>665</v>
      </c>
      <c r="D1081" s="26" t="s">
        <v>669</v>
      </c>
      <c r="E1081" s="26"/>
      <c r="F1081" s="67">
        <f>F1082</f>
        <v>0</v>
      </c>
      <c r="G1081" s="7"/>
      <c r="H1081" s="67">
        <f t="shared" ref="H1081:J1082" si="120">H1082</f>
        <v>0</v>
      </c>
      <c r="I1081" s="67">
        <f t="shared" si="120"/>
        <v>0</v>
      </c>
      <c r="J1081" s="67">
        <f t="shared" si="120"/>
        <v>0</v>
      </c>
    </row>
    <row r="1082" spans="1:10" s="3" customFormat="1" ht="31.5" hidden="1" x14ac:dyDescent="0.2">
      <c r="A1082" s="66" t="s">
        <v>25</v>
      </c>
      <c r="B1082" s="162">
        <v>907</v>
      </c>
      <c r="C1082" s="26" t="s">
        <v>665</v>
      </c>
      <c r="D1082" s="26" t="s">
        <v>669</v>
      </c>
      <c r="E1082" s="26" t="s">
        <v>35</v>
      </c>
      <c r="F1082" s="67">
        <f>F1083</f>
        <v>0</v>
      </c>
      <c r="G1082" s="7"/>
      <c r="H1082" s="67">
        <f t="shared" si="120"/>
        <v>0</v>
      </c>
      <c r="I1082" s="67">
        <f t="shared" si="120"/>
        <v>0</v>
      </c>
      <c r="J1082" s="67">
        <f t="shared" si="120"/>
        <v>0</v>
      </c>
    </row>
    <row r="1083" spans="1:10" s="3" customFormat="1" ht="31.5" hidden="1" x14ac:dyDescent="0.2">
      <c r="A1083" s="66" t="s">
        <v>26</v>
      </c>
      <c r="B1083" s="162">
        <v>907</v>
      </c>
      <c r="C1083" s="26" t="s">
        <v>665</v>
      </c>
      <c r="D1083" s="26" t="s">
        <v>669</v>
      </c>
      <c r="E1083" s="26" t="s">
        <v>36</v>
      </c>
      <c r="F1083" s="67"/>
      <c r="G1083" s="7"/>
      <c r="H1083" s="67"/>
      <c r="I1083" s="67"/>
      <c r="J1083" s="67"/>
    </row>
    <row r="1084" spans="1:10" s="3" customFormat="1" ht="18" hidden="1" customHeight="1" x14ac:dyDescent="0.2">
      <c r="A1084" s="66" t="s">
        <v>670</v>
      </c>
      <c r="B1084" s="162">
        <v>907</v>
      </c>
      <c r="C1084" s="26" t="s">
        <v>665</v>
      </c>
      <c r="D1084" s="26" t="s">
        <v>671</v>
      </c>
      <c r="E1084" s="26"/>
      <c r="F1084" s="67">
        <f>F1085</f>
        <v>0</v>
      </c>
      <c r="G1084" s="7"/>
      <c r="H1084" s="67">
        <f t="shared" ref="H1084:J1085" si="121">H1085</f>
        <v>0</v>
      </c>
      <c r="I1084" s="67">
        <f t="shared" si="121"/>
        <v>0</v>
      </c>
      <c r="J1084" s="67">
        <f t="shared" si="121"/>
        <v>0</v>
      </c>
    </row>
    <row r="1085" spans="1:10" s="3" customFormat="1" ht="31.5" hidden="1" x14ac:dyDescent="0.2">
      <c r="A1085" s="66" t="s">
        <v>25</v>
      </c>
      <c r="B1085" s="162">
        <v>907</v>
      </c>
      <c r="C1085" s="26" t="s">
        <v>665</v>
      </c>
      <c r="D1085" s="26" t="s">
        <v>671</v>
      </c>
      <c r="E1085" s="26" t="s">
        <v>35</v>
      </c>
      <c r="F1085" s="67">
        <f>F1086</f>
        <v>0</v>
      </c>
      <c r="G1085" s="7"/>
      <c r="H1085" s="67">
        <f t="shared" si="121"/>
        <v>0</v>
      </c>
      <c r="I1085" s="67">
        <f t="shared" si="121"/>
        <v>0</v>
      </c>
      <c r="J1085" s="67">
        <f t="shared" si="121"/>
        <v>0</v>
      </c>
    </row>
    <row r="1086" spans="1:10" s="3" customFormat="1" ht="31.5" hidden="1" x14ac:dyDescent="0.2">
      <c r="A1086" s="66" t="s">
        <v>26</v>
      </c>
      <c r="B1086" s="162">
        <v>907</v>
      </c>
      <c r="C1086" s="26" t="s">
        <v>665</v>
      </c>
      <c r="D1086" s="26" t="s">
        <v>671</v>
      </c>
      <c r="E1086" s="26" t="s">
        <v>36</v>
      </c>
      <c r="F1086" s="67"/>
      <c r="G1086" s="7"/>
      <c r="H1086" s="67"/>
      <c r="I1086" s="67"/>
      <c r="J1086" s="67"/>
    </row>
    <row r="1087" spans="1:10" s="19" customFormat="1" ht="31.5" x14ac:dyDescent="0.2">
      <c r="A1087" s="142" t="s">
        <v>672</v>
      </c>
      <c r="B1087" s="16" t="s">
        <v>673</v>
      </c>
      <c r="C1087" s="143"/>
      <c r="D1087" s="143"/>
      <c r="E1087" s="143"/>
      <c r="F1087" s="17">
        <f>F1088+F1116+F1124+F1136+F1186+F1263+F1274+F1309+F1314</f>
        <v>49390.999999999993</v>
      </c>
      <c r="G1087" s="17">
        <f t="shared" ref="G1087:J1087" si="122">G1088+G1116+G1124+G1136+G1186+G1263+G1274+G1309+G1314</f>
        <v>0</v>
      </c>
      <c r="H1087" s="17" t="e">
        <f t="shared" si="122"/>
        <v>#REF!</v>
      </c>
      <c r="I1087" s="17" t="e">
        <f t="shared" si="122"/>
        <v>#REF!</v>
      </c>
      <c r="J1087" s="17">
        <f t="shared" si="122"/>
        <v>43517.399999999994</v>
      </c>
    </row>
    <row r="1088" spans="1:10" s="23" customFormat="1" x14ac:dyDescent="0.2">
      <c r="A1088" s="20" t="s">
        <v>5</v>
      </c>
      <c r="B1088" s="21">
        <v>992</v>
      </c>
      <c r="C1088" s="13" t="s">
        <v>6</v>
      </c>
      <c r="D1088" s="21"/>
      <c r="E1088" s="21"/>
      <c r="F1088" s="14">
        <f>F1089++F1099+F1108</f>
        <v>8319.5</v>
      </c>
      <c r="H1088" s="14">
        <f>H1089++H1099+H1108</f>
        <v>7916.5</v>
      </c>
      <c r="I1088" s="14">
        <f>I1089++I1099+I1108</f>
        <v>7916.5</v>
      </c>
      <c r="J1088" s="14">
        <f>J1089++J1099+J1108</f>
        <v>7554.9</v>
      </c>
    </row>
    <row r="1089" spans="1:11" s="3" customFormat="1" ht="47.25" x14ac:dyDescent="0.2">
      <c r="A1089" s="28" t="s">
        <v>37</v>
      </c>
      <c r="B1089" s="199" t="s">
        <v>673</v>
      </c>
      <c r="C1089" s="199" t="s">
        <v>38</v>
      </c>
      <c r="D1089" s="199"/>
      <c r="E1089" s="200"/>
      <c r="F1089" s="30">
        <f>F1090</f>
        <v>5448.4999999999991</v>
      </c>
      <c r="G1089" s="7"/>
      <c r="H1089" s="30">
        <f t="shared" ref="H1089:I1091" si="123">H1090</f>
        <v>5157.5</v>
      </c>
      <c r="I1089" s="30">
        <f t="shared" si="123"/>
        <v>5157.5</v>
      </c>
      <c r="J1089" s="30">
        <f>J1090</f>
        <v>5505.2</v>
      </c>
    </row>
    <row r="1090" spans="1:11" s="23" customFormat="1" ht="63" x14ac:dyDescent="0.2">
      <c r="A1090" s="20" t="s">
        <v>11</v>
      </c>
      <c r="B1090" s="173" t="s">
        <v>673</v>
      </c>
      <c r="C1090" s="173" t="s">
        <v>38</v>
      </c>
      <c r="D1090" s="173" t="s">
        <v>18</v>
      </c>
      <c r="E1090" s="174"/>
      <c r="F1090" s="22">
        <f>F1091</f>
        <v>5448.4999999999991</v>
      </c>
      <c r="H1090" s="22">
        <f t="shared" si="123"/>
        <v>5157.5</v>
      </c>
      <c r="I1090" s="22">
        <f t="shared" si="123"/>
        <v>5157.5</v>
      </c>
      <c r="J1090" s="22">
        <f>J1091</f>
        <v>5505.2</v>
      </c>
    </row>
    <row r="1091" spans="1:11" s="39" customFormat="1" x14ac:dyDescent="0.2">
      <c r="A1091" s="25" t="s">
        <v>21</v>
      </c>
      <c r="B1091" s="162" t="s">
        <v>673</v>
      </c>
      <c r="C1091" s="162" t="s">
        <v>38</v>
      </c>
      <c r="D1091" s="162" t="s">
        <v>22</v>
      </c>
      <c r="E1091" s="198"/>
      <c r="F1091" s="24">
        <f>F1092</f>
        <v>5448.4999999999991</v>
      </c>
      <c r="H1091" s="24">
        <f t="shared" si="123"/>
        <v>5157.5</v>
      </c>
      <c r="I1091" s="24">
        <f t="shared" si="123"/>
        <v>5157.5</v>
      </c>
      <c r="J1091" s="24">
        <f>J1092</f>
        <v>5505.2</v>
      </c>
    </row>
    <row r="1092" spans="1:11" s="23" customFormat="1" ht="31.5" x14ac:dyDescent="0.2">
      <c r="A1092" s="57" t="s">
        <v>674</v>
      </c>
      <c r="B1092" s="137" t="s">
        <v>673</v>
      </c>
      <c r="C1092" s="137" t="s">
        <v>38</v>
      </c>
      <c r="D1092" s="137" t="s">
        <v>675</v>
      </c>
      <c r="E1092" s="211"/>
      <c r="F1092" s="37">
        <f>F1093+F1095+F1097</f>
        <v>5448.4999999999991</v>
      </c>
      <c r="H1092" s="37">
        <f>H1093+H1095+H1097</f>
        <v>5157.5</v>
      </c>
      <c r="I1092" s="37">
        <f>I1093+I1095+I1097</f>
        <v>5157.5</v>
      </c>
      <c r="J1092" s="37">
        <f>J1093+J1095+J1097</f>
        <v>5505.2</v>
      </c>
    </row>
    <row r="1093" spans="1:11" s="39" customFormat="1" ht="78.75" x14ac:dyDescent="0.2">
      <c r="A1093" s="38" t="s">
        <v>23</v>
      </c>
      <c r="B1093" s="162" t="s">
        <v>673</v>
      </c>
      <c r="C1093" s="162" t="s">
        <v>38</v>
      </c>
      <c r="D1093" s="162" t="s">
        <v>675</v>
      </c>
      <c r="E1093" s="198">
        <v>100</v>
      </c>
      <c r="F1093" s="24">
        <f>F1094</f>
        <v>5183.3999999999996</v>
      </c>
      <c r="H1093" s="24">
        <f>H1094</f>
        <v>4766</v>
      </c>
      <c r="I1093" s="24">
        <f>I1094</f>
        <v>4766</v>
      </c>
      <c r="J1093" s="24">
        <f>J1094</f>
        <v>5183.3999999999996</v>
      </c>
    </row>
    <row r="1094" spans="1:11" s="23" customFormat="1" ht="31.5" x14ac:dyDescent="0.2">
      <c r="A1094" s="38" t="s">
        <v>24</v>
      </c>
      <c r="B1094" s="162" t="s">
        <v>673</v>
      </c>
      <c r="C1094" s="162" t="s">
        <v>38</v>
      </c>
      <c r="D1094" s="162" t="s">
        <v>675</v>
      </c>
      <c r="E1094" s="198">
        <v>120</v>
      </c>
      <c r="F1094" s="24">
        <v>5183.3999999999996</v>
      </c>
      <c r="H1094" s="24">
        <v>4766</v>
      </c>
      <c r="I1094" s="24">
        <v>4766</v>
      </c>
      <c r="J1094" s="24">
        <v>5183.3999999999996</v>
      </c>
    </row>
    <row r="1095" spans="1:11" s="3" customFormat="1" ht="31.5" x14ac:dyDescent="0.2">
      <c r="A1095" s="38" t="s">
        <v>25</v>
      </c>
      <c r="B1095" s="162" t="s">
        <v>673</v>
      </c>
      <c r="C1095" s="162" t="s">
        <v>38</v>
      </c>
      <c r="D1095" s="162" t="s">
        <v>675</v>
      </c>
      <c r="E1095" s="198">
        <v>200</v>
      </c>
      <c r="F1095" s="24">
        <f>F1096</f>
        <v>261.39999999999998</v>
      </c>
      <c r="G1095" s="7"/>
      <c r="H1095" s="24">
        <f>H1096</f>
        <v>391.5</v>
      </c>
      <c r="I1095" s="24">
        <f>I1096</f>
        <v>391.5</v>
      </c>
      <c r="J1095" s="24">
        <f>J1096</f>
        <v>318.10000000000002</v>
      </c>
    </row>
    <row r="1096" spans="1:11" s="3" customFormat="1" ht="31.5" x14ac:dyDescent="0.2">
      <c r="A1096" s="38" t="s">
        <v>26</v>
      </c>
      <c r="B1096" s="162" t="s">
        <v>673</v>
      </c>
      <c r="C1096" s="162" t="s">
        <v>38</v>
      </c>
      <c r="D1096" s="162" t="s">
        <v>675</v>
      </c>
      <c r="E1096" s="198">
        <v>240</v>
      </c>
      <c r="F1096" s="24">
        <f>350.8-89.4</f>
        <v>261.39999999999998</v>
      </c>
      <c r="G1096" s="7"/>
      <c r="H1096" s="24">
        <v>391.5</v>
      </c>
      <c r="I1096" s="24">
        <v>391.5</v>
      </c>
      <c r="J1096" s="24">
        <f>350.8-32.7</f>
        <v>318.10000000000002</v>
      </c>
    </row>
    <row r="1097" spans="1:11" s="3" customFormat="1" x14ac:dyDescent="0.2">
      <c r="A1097" s="31" t="s">
        <v>50</v>
      </c>
      <c r="B1097" s="162" t="s">
        <v>673</v>
      </c>
      <c r="C1097" s="162" t="s">
        <v>38</v>
      </c>
      <c r="D1097" s="162" t="s">
        <v>675</v>
      </c>
      <c r="E1097" s="198">
        <v>800</v>
      </c>
      <c r="F1097" s="24">
        <f>F1098</f>
        <v>3.7</v>
      </c>
      <c r="G1097" s="7"/>
      <c r="H1097" s="24">
        <f>H1098</f>
        <v>0</v>
      </c>
      <c r="I1097" s="24">
        <f>I1098</f>
        <v>0</v>
      </c>
      <c r="J1097" s="24">
        <f>J1098</f>
        <v>3.7</v>
      </c>
    </row>
    <row r="1098" spans="1:11" s="3" customFormat="1" x14ac:dyDescent="0.2">
      <c r="A1098" s="38" t="s">
        <v>52</v>
      </c>
      <c r="B1098" s="162" t="s">
        <v>673</v>
      </c>
      <c r="C1098" s="162" t="s">
        <v>38</v>
      </c>
      <c r="D1098" s="162" t="s">
        <v>675</v>
      </c>
      <c r="E1098" s="198">
        <v>850</v>
      </c>
      <c r="F1098" s="24">
        <v>3.7</v>
      </c>
      <c r="G1098" s="7"/>
      <c r="H1098" s="24"/>
      <c r="I1098" s="24"/>
      <c r="J1098" s="24">
        <v>3.7</v>
      </c>
    </row>
    <row r="1099" spans="1:11" s="3" customFormat="1" x14ac:dyDescent="0.2">
      <c r="A1099" s="81" t="s">
        <v>30</v>
      </c>
      <c r="B1099" s="29" t="s">
        <v>673</v>
      </c>
      <c r="C1099" s="29" t="s">
        <v>676</v>
      </c>
      <c r="D1099" s="29" t="s">
        <v>4</v>
      </c>
      <c r="E1099" s="29" t="s">
        <v>4</v>
      </c>
      <c r="F1099" s="134">
        <f>F1100</f>
        <v>2450</v>
      </c>
      <c r="G1099" s="7"/>
      <c r="H1099" s="134">
        <f t="shared" ref="H1099:J1100" si="124">H1100</f>
        <v>2350</v>
      </c>
      <c r="I1099" s="134">
        <f t="shared" si="124"/>
        <v>2350</v>
      </c>
      <c r="J1099" s="134">
        <f t="shared" si="124"/>
        <v>1628.7</v>
      </c>
    </row>
    <row r="1100" spans="1:11" s="3" customFormat="1" x14ac:dyDescent="0.2">
      <c r="A1100" s="12" t="s">
        <v>30</v>
      </c>
      <c r="B1100" s="13" t="s">
        <v>673</v>
      </c>
      <c r="C1100" s="13" t="s">
        <v>676</v>
      </c>
      <c r="D1100" s="13" t="s">
        <v>149</v>
      </c>
      <c r="E1100" s="13" t="s">
        <v>4</v>
      </c>
      <c r="F1100" s="88">
        <f>F1101</f>
        <v>2450</v>
      </c>
      <c r="G1100" s="7"/>
      <c r="H1100" s="88">
        <f t="shared" si="124"/>
        <v>2350</v>
      </c>
      <c r="I1100" s="88">
        <f t="shared" si="124"/>
        <v>2350</v>
      </c>
      <c r="J1100" s="88">
        <f t="shared" si="124"/>
        <v>1628.7</v>
      </c>
    </row>
    <row r="1101" spans="1:11" s="3" customFormat="1" x14ac:dyDescent="0.2">
      <c r="A1101" s="31" t="s">
        <v>32</v>
      </c>
      <c r="B1101" s="26" t="s">
        <v>673</v>
      </c>
      <c r="C1101" s="26" t="s">
        <v>676</v>
      </c>
      <c r="D1101" s="26" t="s">
        <v>150</v>
      </c>
      <c r="E1101" s="26" t="s">
        <v>4</v>
      </c>
      <c r="F1101" s="64">
        <f>F1102+F1105</f>
        <v>2450</v>
      </c>
      <c r="G1101" s="7"/>
      <c r="H1101" s="64">
        <f>H1102+H1105</f>
        <v>2350</v>
      </c>
      <c r="I1101" s="64">
        <f>I1102+I1105</f>
        <v>2350</v>
      </c>
      <c r="J1101" s="64">
        <f>J1102+J1105</f>
        <v>1628.7</v>
      </c>
    </row>
    <row r="1102" spans="1:11" s="3" customFormat="1" ht="31.5" x14ac:dyDescent="0.2">
      <c r="A1102" s="62" t="s">
        <v>259</v>
      </c>
      <c r="B1102" s="35" t="s">
        <v>673</v>
      </c>
      <c r="C1102" s="35" t="s">
        <v>676</v>
      </c>
      <c r="D1102" s="35" t="s">
        <v>152</v>
      </c>
      <c r="E1102" s="35"/>
      <c r="F1102" s="166">
        <f>F1103</f>
        <v>2200</v>
      </c>
      <c r="G1102" s="7"/>
      <c r="H1102" s="166">
        <f t="shared" ref="H1102:J1103" si="125">H1103</f>
        <v>2100</v>
      </c>
      <c r="I1102" s="166">
        <f t="shared" si="125"/>
        <v>2100</v>
      </c>
      <c r="J1102" s="166">
        <f t="shared" si="125"/>
        <v>1378.7</v>
      </c>
    </row>
    <row r="1103" spans="1:11" s="69" customFormat="1" x14ac:dyDescent="0.2">
      <c r="A1103" s="31" t="s">
        <v>50</v>
      </c>
      <c r="B1103" s="26" t="s">
        <v>673</v>
      </c>
      <c r="C1103" s="26" t="s">
        <v>676</v>
      </c>
      <c r="D1103" s="26" t="s">
        <v>152</v>
      </c>
      <c r="E1103" s="26" t="s">
        <v>180</v>
      </c>
      <c r="F1103" s="64">
        <f>F1104</f>
        <v>2200</v>
      </c>
      <c r="H1103" s="64">
        <f t="shared" si="125"/>
        <v>2100</v>
      </c>
      <c r="I1103" s="64">
        <f t="shared" si="125"/>
        <v>2100</v>
      </c>
      <c r="J1103" s="64">
        <f t="shared" si="125"/>
        <v>1378.7</v>
      </c>
    </row>
    <row r="1104" spans="1:11" s="23" customFormat="1" x14ac:dyDescent="0.2">
      <c r="A1104" s="31" t="s">
        <v>53</v>
      </c>
      <c r="B1104" s="26" t="s">
        <v>673</v>
      </c>
      <c r="C1104" s="26" t="s">
        <v>676</v>
      </c>
      <c r="D1104" s="26" t="s">
        <v>152</v>
      </c>
      <c r="E1104" s="26" t="s">
        <v>256</v>
      </c>
      <c r="F1104" s="64">
        <v>2200</v>
      </c>
      <c r="H1104" s="64">
        <v>2100</v>
      </c>
      <c r="I1104" s="64">
        <v>2100</v>
      </c>
      <c r="J1104" s="64">
        <f>2200-821.3</f>
        <v>1378.7</v>
      </c>
      <c r="K1104" s="23">
        <v>-821.3</v>
      </c>
    </row>
    <row r="1105" spans="1:10" s="39" customFormat="1" ht="47.25" x14ac:dyDescent="0.2">
      <c r="A1105" s="62" t="s">
        <v>264</v>
      </c>
      <c r="B1105" s="35" t="s">
        <v>673</v>
      </c>
      <c r="C1105" s="35" t="s">
        <v>676</v>
      </c>
      <c r="D1105" s="35" t="s">
        <v>348</v>
      </c>
      <c r="E1105" s="35"/>
      <c r="F1105" s="166">
        <f>F1106</f>
        <v>250</v>
      </c>
      <c r="H1105" s="166">
        <f t="shared" ref="H1105:J1106" si="126">H1106</f>
        <v>250</v>
      </c>
      <c r="I1105" s="166">
        <f t="shared" si="126"/>
        <v>250</v>
      </c>
      <c r="J1105" s="166">
        <f t="shared" si="126"/>
        <v>250</v>
      </c>
    </row>
    <row r="1106" spans="1:10" s="39" customFormat="1" x14ac:dyDescent="0.2">
      <c r="A1106" s="31" t="s">
        <v>50</v>
      </c>
      <c r="B1106" s="26" t="s">
        <v>673</v>
      </c>
      <c r="C1106" s="26" t="s">
        <v>676</v>
      </c>
      <c r="D1106" s="26" t="s">
        <v>348</v>
      </c>
      <c r="E1106" s="26" t="s">
        <v>180</v>
      </c>
      <c r="F1106" s="64">
        <f>F1107</f>
        <v>250</v>
      </c>
      <c r="H1106" s="64">
        <f t="shared" si="126"/>
        <v>250</v>
      </c>
      <c r="I1106" s="64">
        <f t="shared" si="126"/>
        <v>250</v>
      </c>
      <c r="J1106" s="64">
        <f t="shared" si="126"/>
        <v>250</v>
      </c>
    </row>
    <row r="1107" spans="1:10" s="39" customFormat="1" x14ac:dyDescent="0.2">
      <c r="A1107" s="31" t="s">
        <v>53</v>
      </c>
      <c r="B1107" s="26" t="s">
        <v>673</v>
      </c>
      <c r="C1107" s="26" t="s">
        <v>676</v>
      </c>
      <c r="D1107" s="26" t="s">
        <v>348</v>
      </c>
      <c r="E1107" s="26" t="s">
        <v>256</v>
      </c>
      <c r="F1107" s="64">
        <v>250</v>
      </c>
      <c r="H1107" s="64">
        <v>250</v>
      </c>
      <c r="I1107" s="64">
        <v>250</v>
      </c>
      <c r="J1107" s="64">
        <v>250</v>
      </c>
    </row>
    <row r="1108" spans="1:10" s="39" customFormat="1" x14ac:dyDescent="0.2">
      <c r="A1108" s="81" t="s">
        <v>128</v>
      </c>
      <c r="B1108" s="29" t="s">
        <v>673</v>
      </c>
      <c r="C1108" s="29" t="s">
        <v>129</v>
      </c>
      <c r="D1108" s="29"/>
      <c r="E1108" s="29"/>
      <c r="F1108" s="165">
        <f>F1109</f>
        <v>421</v>
      </c>
      <c r="H1108" s="165">
        <f t="shared" ref="H1108:I1112" si="127">H1109</f>
        <v>409</v>
      </c>
      <c r="I1108" s="165">
        <f t="shared" si="127"/>
        <v>409</v>
      </c>
      <c r="J1108" s="165">
        <f>J1109</f>
        <v>421</v>
      </c>
    </row>
    <row r="1109" spans="1:10" s="39" customFormat="1" x14ac:dyDescent="0.2">
      <c r="A1109" s="20" t="s">
        <v>157</v>
      </c>
      <c r="B1109" s="173" t="s">
        <v>673</v>
      </c>
      <c r="C1109" s="173" t="s">
        <v>129</v>
      </c>
      <c r="D1109" s="173" t="s">
        <v>158</v>
      </c>
      <c r="E1109" s="29"/>
      <c r="F1109" s="165">
        <f>F1110</f>
        <v>421</v>
      </c>
      <c r="H1109" s="165">
        <f t="shared" si="127"/>
        <v>409</v>
      </c>
      <c r="I1109" s="165">
        <f t="shared" si="127"/>
        <v>409</v>
      </c>
      <c r="J1109" s="165">
        <f>J1110</f>
        <v>421</v>
      </c>
    </row>
    <row r="1110" spans="1:10" s="23" customFormat="1" x14ac:dyDescent="0.2">
      <c r="A1110" s="25" t="s">
        <v>159</v>
      </c>
      <c r="B1110" s="162" t="s">
        <v>673</v>
      </c>
      <c r="C1110" s="162" t="s">
        <v>129</v>
      </c>
      <c r="D1110" s="162" t="s">
        <v>160</v>
      </c>
      <c r="E1110" s="29"/>
      <c r="F1110" s="166">
        <f>F1111</f>
        <v>421</v>
      </c>
      <c r="H1110" s="166">
        <f t="shared" si="127"/>
        <v>409</v>
      </c>
      <c r="I1110" s="166">
        <f t="shared" si="127"/>
        <v>409</v>
      </c>
      <c r="J1110" s="166">
        <f>J1111</f>
        <v>421</v>
      </c>
    </row>
    <row r="1111" spans="1:10" s="39" customFormat="1" x14ac:dyDescent="0.2">
      <c r="A1111" s="38" t="s">
        <v>677</v>
      </c>
      <c r="B1111" s="162" t="s">
        <v>673</v>
      </c>
      <c r="C1111" s="162" t="s">
        <v>129</v>
      </c>
      <c r="D1111" s="162" t="s">
        <v>171</v>
      </c>
      <c r="E1111" s="198"/>
      <c r="F1111" s="24">
        <f>F1112</f>
        <v>421</v>
      </c>
      <c r="H1111" s="24">
        <f t="shared" si="127"/>
        <v>409</v>
      </c>
      <c r="I1111" s="24">
        <f t="shared" si="127"/>
        <v>409</v>
      </c>
      <c r="J1111" s="24">
        <f>J1112</f>
        <v>421</v>
      </c>
    </row>
    <row r="1112" spans="1:10" s="39" customFormat="1" ht="31.5" x14ac:dyDescent="0.2">
      <c r="A1112" s="38" t="s">
        <v>25</v>
      </c>
      <c r="B1112" s="162" t="s">
        <v>673</v>
      </c>
      <c r="C1112" s="162" t="s">
        <v>129</v>
      </c>
      <c r="D1112" s="162" t="s">
        <v>171</v>
      </c>
      <c r="E1112" s="198">
        <v>200</v>
      </c>
      <c r="F1112" s="64">
        <f>F1113</f>
        <v>421</v>
      </c>
      <c r="H1112" s="64">
        <f t="shared" si="127"/>
        <v>409</v>
      </c>
      <c r="I1112" s="64">
        <f t="shared" si="127"/>
        <v>409</v>
      </c>
      <c r="J1112" s="64">
        <f>J1113</f>
        <v>421</v>
      </c>
    </row>
    <row r="1113" spans="1:10" s="39" customFormat="1" ht="31.5" x14ac:dyDescent="0.2">
      <c r="A1113" s="38" t="s">
        <v>26</v>
      </c>
      <c r="B1113" s="162" t="s">
        <v>673</v>
      </c>
      <c r="C1113" s="162" t="s">
        <v>129</v>
      </c>
      <c r="D1113" s="162" t="s">
        <v>171</v>
      </c>
      <c r="E1113" s="198">
        <v>240</v>
      </c>
      <c r="F1113" s="64">
        <v>421</v>
      </c>
      <c r="H1113" s="64">
        <v>409</v>
      </c>
      <c r="I1113" s="64">
        <v>409</v>
      </c>
      <c r="J1113" s="64">
        <v>421</v>
      </c>
    </row>
    <row r="1114" spans="1:10" s="39" customFormat="1" hidden="1" x14ac:dyDescent="0.2">
      <c r="A1114" s="31" t="s">
        <v>50</v>
      </c>
      <c r="B1114" s="162" t="s">
        <v>673</v>
      </c>
      <c r="C1114" s="162" t="s">
        <v>129</v>
      </c>
      <c r="D1114" s="162" t="s">
        <v>160</v>
      </c>
      <c r="E1114" s="26" t="s">
        <v>180</v>
      </c>
      <c r="F1114" s="64">
        <f>F1115</f>
        <v>0</v>
      </c>
      <c r="H1114" s="64">
        <f>H1115</f>
        <v>0</v>
      </c>
      <c r="I1114" s="64">
        <f>I1115</f>
        <v>0</v>
      </c>
      <c r="J1114" s="64">
        <f>J1115</f>
        <v>0</v>
      </c>
    </row>
    <row r="1115" spans="1:10" s="39" customFormat="1" hidden="1" x14ac:dyDescent="0.2">
      <c r="A1115" s="31" t="s">
        <v>53</v>
      </c>
      <c r="B1115" s="162" t="s">
        <v>673</v>
      </c>
      <c r="C1115" s="162" t="s">
        <v>129</v>
      </c>
      <c r="D1115" s="162" t="s">
        <v>160</v>
      </c>
      <c r="E1115" s="26" t="s">
        <v>256</v>
      </c>
      <c r="F1115" s="64"/>
      <c r="H1115" s="64"/>
      <c r="I1115" s="64"/>
      <c r="J1115" s="64"/>
    </row>
    <row r="1116" spans="1:10" s="23" customFormat="1" x14ac:dyDescent="0.2">
      <c r="A1116" s="20" t="s">
        <v>201</v>
      </c>
      <c r="B1116" s="21" t="s">
        <v>673</v>
      </c>
      <c r="C1116" s="13" t="s">
        <v>202</v>
      </c>
      <c r="D1116" s="21"/>
      <c r="E1116" s="21"/>
      <c r="F1116" s="14">
        <f t="shared" ref="F1116:J1122" si="128">F1117</f>
        <v>815.8</v>
      </c>
      <c r="H1116" s="14">
        <f t="shared" si="128"/>
        <v>0</v>
      </c>
      <c r="I1116" s="14">
        <f t="shared" si="128"/>
        <v>0</v>
      </c>
      <c r="J1116" s="14">
        <f t="shared" si="128"/>
        <v>828.8</v>
      </c>
    </row>
    <row r="1117" spans="1:10" s="39" customFormat="1" ht="16.5" customHeight="1" x14ac:dyDescent="0.2">
      <c r="A1117" s="28" t="s">
        <v>678</v>
      </c>
      <c r="B1117" s="199" t="s">
        <v>673</v>
      </c>
      <c r="C1117" s="199" t="s">
        <v>679</v>
      </c>
      <c r="D1117" s="199"/>
      <c r="E1117" s="200"/>
      <c r="F1117" s="30">
        <f t="shared" si="128"/>
        <v>815.8</v>
      </c>
      <c r="H1117" s="30">
        <f t="shared" si="128"/>
        <v>0</v>
      </c>
      <c r="I1117" s="30">
        <f t="shared" si="128"/>
        <v>0</v>
      </c>
      <c r="J1117" s="30">
        <f t="shared" si="128"/>
        <v>828.8</v>
      </c>
    </row>
    <row r="1118" spans="1:10" s="3" customFormat="1" ht="63" x14ac:dyDescent="0.2">
      <c r="A1118" s="31" t="s">
        <v>680</v>
      </c>
      <c r="B1118" s="26" t="s">
        <v>673</v>
      </c>
      <c r="C1118" s="26" t="s">
        <v>679</v>
      </c>
      <c r="D1118" s="26" t="s">
        <v>681</v>
      </c>
      <c r="E1118" s="26"/>
      <c r="F1118" s="64">
        <f t="shared" si="128"/>
        <v>815.8</v>
      </c>
      <c r="G1118" s="7"/>
      <c r="H1118" s="64">
        <f t="shared" si="128"/>
        <v>0</v>
      </c>
      <c r="I1118" s="64">
        <f t="shared" si="128"/>
        <v>0</v>
      </c>
      <c r="J1118" s="64">
        <f t="shared" si="128"/>
        <v>828.8</v>
      </c>
    </row>
    <row r="1119" spans="1:10" s="39" customFormat="1" ht="31.5" customHeight="1" x14ac:dyDescent="0.2">
      <c r="A1119" s="31" t="s">
        <v>682</v>
      </c>
      <c r="B1119" s="26" t="s">
        <v>673</v>
      </c>
      <c r="C1119" s="26" t="s">
        <v>679</v>
      </c>
      <c r="D1119" s="26" t="s">
        <v>683</v>
      </c>
      <c r="E1119" s="26"/>
      <c r="F1119" s="64">
        <f t="shared" si="128"/>
        <v>815.8</v>
      </c>
      <c r="H1119" s="64">
        <f t="shared" si="128"/>
        <v>0</v>
      </c>
      <c r="I1119" s="64">
        <f t="shared" si="128"/>
        <v>0</v>
      </c>
      <c r="J1119" s="64">
        <f t="shared" si="128"/>
        <v>828.8</v>
      </c>
    </row>
    <row r="1120" spans="1:10" s="39" customFormat="1" ht="94.5" x14ac:dyDescent="0.2">
      <c r="A1120" s="31" t="s">
        <v>684</v>
      </c>
      <c r="B1120" s="26" t="s">
        <v>673</v>
      </c>
      <c r="C1120" s="26" t="s">
        <v>679</v>
      </c>
      <c r="D1120" s="26" t="s">
        <v>685</v>
      </c>
      <c r="E1120" s="26"/>
      <c r="F1120" s="64">
        <f>F1121</f>
        <v>815.8</v>
      </c>
      <c r="H1120" s="64">
        <f t="shared" si="128"/>
        <v>0</v>
      </c>
      <c r="I1120" s="64">
        <f t="shared" si="128"/>
        <v>0</v>
      </c>
      <c r="J1120" s="64">
        <f>J1121</f>
        <v>828.8</v>
      </c>
    </row>
    <row r="1121" spans="1:10" s="39" customFormat="1" ht="31.5" x14ac:dyDescent="0.2">
      <c r="A1121" s="31" t="s">
        <v>686</v>
      </c>
      <c r="B1121" s="26" t="s">
        <v>673</v>
      </c>
      <c r="C1121" s="26" t="s">
        <v>679</v>
      </c>
      <c r="D1121" s="26" t="s">
        <v>687</v>
      </c>
      <c r="E1121" s="26"/>
      <c r="F1121" s="64">
        <f>F1122</f>
        <v>815.8</v>
      </c>
      <c r="H1121" s="64">
        <f t="shared" si="128"/>
        <v>0</v>
      </c>
      <c r="I1121" s="64">
        <f t="shared" si="128"/>
        <v>0</v>
      </c>
      <c r="J1121" s="64">
        <f>J1122</f>
        <v>828.8</v>
      </c>
    </row>
    <row r="1122" spans="1:10" s="39" customFormat="1" ht="21" customHeight="1" x14ac:dyDescent="0.2">
      <c r="A1122" s="31" t="s">
        <v>688</v>
      </c>
      <c r="B1122" s="26" t="s">
        <v>673</v>
      </c>
      <c r="C1122" s="26" t="s">
        <v>679</v>
      </c>
      <c r="D1122" s="26" t="s">
        <v>687</v>
      </c>
      <c r="E1122" s="26" t="s">
        <v>132</v>
      </c>
      <c r="F1122" s="64">
        <f t="shared" si="128"/>
        <v>815.8</v>
      </c>
      <c r="H1122" s="64">
        <f t="shared" si="128"/>
        <v>0</v>
      </c>
      <c r="I1122" s="64">
        <f t="shared" si="128"/>
        <v>0</v>
      </c>
      <c r="J1122" s="64">
        <f t="shared" si="128"/>
        <v>828.8</v>
      </c>
    </row>
    <row r="1123" spans="1:10" s="3" customFormat="1" x14ac:dyDescent="0.2">
      <c r="A1123" s="31" t="s">
        <v>689</v>
      </c>
      <c r="B1123" s="26" t="s">
        <v>673</v>
      </c>
      <c r="C1123" s="26" t="s">
        <v>679</v>
      </c>
      <c r="D1123" s="26" t="s">
        <v>687</v>
      </c>
      <c r="E1123" s="26" t="s">
        <v>690</v>
      </c>
      <c r="F1123" s="64">
        <v>815.8</v>
      </c>
      <c r="G1123" s="7"/>
      <c r="H1123" s="64"/>
      <c r="I1123" s="64"/>
      <c r="J1123" s="64">
        <v>828.8</v>
      </c>
    </row>
    <row r="1124" spans="1:10" s="23" customFormat="1" ht="31.5" x14ac:dyDescent="0.2">
      <c r="A1124" s="20" t="s">
        <v>691</v>
      </c>
      <c r="B1124" s="21" t="s">
        <v>673</v>
      </c>
      <c r="C1124" s="13" t="s">
        <v>210</v>
      </c>
      <c r="D1124" s="21"/>
      <c r="E1124" s="21"/>
      <c r="F1124" s="14">
        <f>F1125</f>
        <v>400</v>
      </c>
      <c r="H1124" s="14" t="e">
        <f>H1125</f>
        <v>#REF!</v>
      </c>
      <c r="I1124" s="14" t="e">
        <f>I1125</f>
        <v>#REF!</v>
      </c>
      <c r="J1124" s="14">
        <f>J1125</f>
        <v>400</v>
      </c>
    </row>
    <row r="1125" spans="1:10" s="3" customFormat="1" ht="47.25" x14ac:dyDescent="0.2">
      <c r="A1125" s="28" t="s">
        <v>211</v>
      </c>
      <c r="B1125" s="199" t="s">
        <v>673</v>
      </c>
      <c r="C1125" s="199" t="s">
        <v>212</v>
      </c>
      <c r="D1125" s="199"/>
      <c r="E1125" s="200"/>
      <c r="F1125" s="30">
        <f>F1126+F1130</f>
        <v>400</v>
      </c>
      <c r="G1125" s="7"/>
      <c r="H1125" s="30" t="e">
        <f>H1126+H1130+#REF!</f>
        <v>#REF!</v>
      </c>
      <c r="I1125" s="30" t="e">
        <f>I1126+I1130+#REF!</f>
        <v>#REF!</v>
      </c>
      <c r="J1125" s="30">
        <f>J1126+J1130</f>
        <v>400</v>
      </c>
    </row>
    <row r="1126" spans="1:10" s="3" customFormat="1" hidden="1" x14ac:dyDescent="0.2">
      <c r="A1126" s="28" t="s">
        <v>32</v>
      </c>
      <c r="B1126" s="199" t="s">
        <v>673</v>
      </c>
      <c r="C1126" s="199" t="s">
        <v>212</v>
      </c>
      <c r="D1126" s="199" t="s">
        <v>33</v>
      </c>
      <c r="E1126" s="200"/>
      <c r="F1126" s="30">
        <f>F1127</f>
        <v>0</v>
      </c>
      <c r="G1126" s="7"/>
      <c r="H1126" s="30">
        <f t="shared" ref="H1126:I1128" si="129">H1127</f>
        <v>0</v>
      </c>
      <c r="I1126" s="30">
        <f t="shared" si="129"/>
        <v>0</v>
      </c>
      <c r="J1126" s="30">
        <f>J1127</f>
        <v>0</v>
      </c>
    </row>
    <row r="1127" spans="1:10" s="3" customFormat="1" ht="31.5" hidden="1" x14ac:dyDescent="0.2">
      <c r="A1127" s="62" t="s">
        <v>259</v>
      </c>
      <c r="B1127" s="26" t="s">
        <v>673</v>
      </c>
      <c r="C1127" s="26" t="s">
        <v>212</v>
      </c>
      <c r="D1127" s="137" t="s">
        <v>34</v>
      </c>
      <c r="E1127" s="200"/>
      <c r="F1127" s="30">
        <f>F1128</f>
        <v>0</v>
      </c>
      <c r="G1127" s="7"/>
      <c r="H1127" s="30">
        <f t="shared" si="129"/>
        <v>0</v>
      </c>
      <c r="I1127" s="30">
        <f t="shared" si="129"/>
        <v>0</v>
      </c>
      <c r="J1127" s="30">
        <f>J1128</f>
        <v>0</v>
      </c>
    </row>
    <row r="1128" spans="1:10" s="3" customFormat="1" hidden="1" x14ac:dyDescent="0.2">
      <c r="A1128" s="31" t="s">
        <v>688</v>
      </c>
      <c r="B1128" s="162" t="s">
        <v>673</v>
      </c>
      <c r="C1128" s="162" t="s">
        <v>212</v>
      </c>
      <c r="D1128" s="162" t="s">
        <v>34</v>
      </c>
      <c r="E1128" s="198">
        <v>500</v>
      </c>
      <c r="F1128" s="24">
        <f>F1129</f>
        <v>0</v>
      </c>
      <c r="G1128" s="7"/>
      <c r="H1128" s="24">
        <f t="shared" si="129"/>
        <v>0</v>
      </c>
      <c r="I1128" s="24">
        <f t="shared" si="129"/>
        <v>0</v>
      </c>
      <c r="J1128" s="24">
        <f>J1129</f>
        <v>0</v>
      </c>
    </row>
    <row r="1129" spans="1:10" s="3" customFormat="1" hidden="1" x14ac:dyDescent="0.2">
      <c r="A1129" s="31" t="s">
        <v>692</v>
      </c>
      <c r="B1129" s="162" t="s">
        <v>673</v>
      </c>
      <c r="C1129" s="162" t="s">
        <v>212</v>
      </c>
      <c r="D1129" s="162" t="s">
        <v>34</v>
      </c>
      <c r="E1129" s="198">
        <v>540</v>
      </c>
      <c r="F1129" s="24"/>
      <c r="G1129" s="7"/>
      <c r="H1129" s="24"/>
      <c r="I1129" s="24"/>
      <c r="J1129" s="24"/>
    </row>
    <row r="1130" spans="1:10" s="3" customFormat="1" ht="47.25" x14ac:dyDescent="0.2">
      <c r="A1130" s="12" t="s">
        <v>213</v>
      </c>
      <c r="B1130" s="13" t="s">
        <v>673</v>
      </c>
      <c r="C1130" s="13" t="s">
        <v>212</v>
      </c>
      <c r="D1130" s="13" t="s">
        <v>214</v>
      </c>
      <c r="E1130" s="13"/>
      <c r="F1130" s="167">
        <f>F1131</f>
        <v>400</v>
      </c>
      <c r="G1130" s="7"/>
      <c r="H1130" s="167">
        <f>H1131</f>
        <v>400</v>
      </c>
      <c r="I1130" s="167">
        <f>I1131</f>
        <v>400</v>
      </c>
      <c r="J1130" s="167">
        <f>J1131</f>
        <v>400</v>
      </c>
    </row>
    <row r="1131" spans="1:10" s="3" customFormat="1" ht="47.25" x14ac:dyDescent="0.2">
      <c r="A1131" s="31" t="s">
        <v>215</v>
      </c>
      <c r="B1131" s="26" t="s">
        <v>673</v>
      </c>
      <c r="C1131" s="26" t="s">
        <v>212</v>
      </c>
      <c r="D1131" s="26" t="s">
        <v>216</v>
      </c>
      <c r="E1131" s="26"/>
      <c r="F1131" s="64">
        <f>F1132+F1134</f>
        <v>400</v>
      </c>
      <c r="G1131" s="7"/>
      <c r="H1131" s="64">
        <f>H1132+H1134</f>
        <v>400</v>
      </c>
      <c r="I1131" s="64">
        <f>I1132+I1134</f>
        <v>400</v>
      </c>
      <c r="J1131" s="64">
        <f>J1132+J1134</f>
        <v>400</v>
      </c>
    </row>
    <row r="1132" spans="1:10" s="3" customFormat="1" hidden="1" x14ac:dyDescent="0.2">
      <c r="A1132" s="31" t="s">
        <v>688</v>
      </c>
      <c r="B1132" s="26" t="s">
        <v>673</v>
      </c>
      <c r="C1132" s="26" t="s">
        <v>212</v>
      </c>
      <c r="D1132" s="26" t="s">
        <v>216</v>
      </c>
      <c r="E1132" s="26" t="s">
        <v>132</v>
      </c>
      <c r="F1132" s="64">
        <f>F1133</f>
        <v>0</v>
      </c>
      <c r="G1132" s="7"/>
      <c r="H1132" s="64">
        <f>H1133</f>
        <v>0</v>
      </c>
      <c r="I1132" s="64">
        <f>I1133</f>
        <v>0</v>
      </c>
      <c r="J1132" s="64">
        <f>J1133</f>
        <v>0</v>
      </c>
    </row>
    <row r="1133" spans="1:10" s="3" customFormat="1" hidden="1" x14ac:dyDescent="0.2">
      <c r="A1133" s="31" t="s">
        <v>692</v>
      </c>
      <c r="B1133" s="26" t="s">
        <v>673</v>
      </c>
      <c r="C1133" s="26" t="s">
        <v>212</v>
      </c>
      <c r="D1133" s="26" t="s">
        <v>216</v>
      </c>
      <c r="E1133" s="26" t="s">
        <v>693</v>
      </c>
      <c r="F1133" s="64"/>
      <c r="G1133" s="7"/>
      <c r="H1133" s="64"/>
      <c r="I1133" s="64"/>
      <c r="J1133" s="64"/>
    </row>
    <row r="1134" spans="1:10" s="3" customFormat="1" x14ac:dyDescent="0.2">
      <c r="A1134" s="31" t="s">
        <v>50</v>
      </c>
      <c r="B1134" s="26" t="s">
        <v>673</v>
      </c>
      <c r="C1134" s="26" t="s">
        <v>212</v>
      </c>
      <c r="D1134" s="26" t="s">
        <v>216</v>
      </c>
      <c r="E1134" s="26" t="s">
        <v>180</v>
      </c>
      <c r="F1134" s="64">
        <f>F1135</f>
        <v>400</v>
      </c>
      <c r="G1134" s="7"/>
      <c r="H1134" s="64">
        <f>H1135</f>
        <v>400</v>
      </c>
      <c r="I1134" s="64">
        <f>I1135</f>
        <v>400</v>
      </c>
      <c r="J1134" s="64">
        <f>J1135</f>
        <v>400</v>
      </c>
    </row>
    <row r="1135" spans="1:10" s="3" customFormat="1" x14ac:dyDescent="0.2">
      <c r="A1135" s="31" t="s">
        <v>53</v>
      </c>
      <c r="B1135" s="26" t="s">
        <v>673</v>
      </c>
      <c r="C1135" s="26" t="s">
        <v>212</v>
      </c>
      <c r="D1135" s="26" t="s">
        <v>216</v>
      </c>
      <c r="E1135" s="26" t="s">
        <v>256</v>
      </c>
      <c r="F1135" s="214">
        <v>400</v>
      </c>
      <c r="G1135" s="7"/>
      <c r="H1135" s="64">
        <v>400</v>
      </c>
      <c r="I1135" s="64">
        <v>400</v>
      </c>
      <c r="J1135" s="214">
        <v>400</v>
      </c>
    </row>
    <row r="1136" spans="1:10" s="23" customFormat="1" hidden="1" x14ac:dyDescent="0.2">
      <c r="A1136" s="20" t="s">
        <v>219</v>
      </c>
      <c r="B1136" s="21" t="s">
        <v>673</v>
      </c>
      <c r="C1136" s="13" t="s">
        <v>220</v>
      </c>
      <c r="D1136" s="21"/>
      <c r="E1136" s="21"/>
      <c r="F1136" s="14">
        <f>F1137+F1162</f>
        <v>0</v>
      </c>
      <c r="H1136" s="14" t="e">
        <f>H1137+H1162</f>
        <v>#REF!</v>
      </c>
      <c r="I1136" s="14" t="e">
        <f>I1137+I1162</f>
        <v>#REF!</v>
      </c>
      <c r="J1136" s="14">
        <f>J1137+J1162</f>
        <v>0</v>
      </c>
    </row>
    <row r="1137" spans="1:10" s="23" customFormat="1" hidden="1" x14ac:dyDescent="0.2">
      <c r="A1137" s="28" t="s">
        <v>262</v>
      </c>
      <c r="B1137" s="199" t="s">
        <v>673</v>
      </c>
      <c r="C1137" s="199" t="s">
        <v>263</v>
      </c>
      <c r="D1137" s="199"/>
      <c r="E1137" s="200"/>
      <c r="F1137" s="30">
        <f>F1138+F1150+F1153</f>
        <v>0</v>
      </c>
      <c r="H1137" s="30" t="e">
        <f>#REF!+H1138+H1150+H1153</f>
        <v>#REF!</v>
      </c>
      <c r="I1137" s="30" t="e">
        <f>#REF!+I1138+I1150+I1153</f>
        <v>#REF!</v>
      </c>
      <c r="J1137" s="30">
        <f>J1138+J1150+J1153</f>
        <v>0</v>
      </c>
    </row>
    <row r="1138" spans="1:10" s="23" customFormat="1" ht="31.5" hidden="1" x14ac:dyDescent="0.2">
      <c r="A1138" s="12" t="s">
        <v>266</v>
      </c>
      <c r="B1138" s="13" t="s">
        <v>673</v>
      </c>
      <c r="C1138" s="13" t="s">
        <v>263</v>
      </c>
      <c r="D1138" s="21" t="s">
        <v>267</v>
      </c>
      <c r="E1138" s="21"/>
      <c r="F1138" s="167">
        <f>F1139</f>
        <v>0</v>
      </c>
      <c r="H1138" s="167">
        <f>H1139</f>
        <v>0</v>
      </c>
      <c r="I1138" s="167">
        <f>I1139</f>
        <v>0</v>
      </c>
      <c r="J1138" s="167">
        <f>J1139</f>
        <v>0</v>
      </c>
    </row>
    <row r="1139" spans="1:10" s="23" customFormat="1" ht="31.5" hidden="1" x14ac:dyDescent="0.2">
      <c r="A1139" s="31" t="s">
        <v>268</v>
      </c>
      <c r="B1139" s="162" t="s">
        <v>673</v>
      </c>
      <c r="C1139" s="26" t="s">
        <v>263</v>
      </c>
      <c r="D1139" s="27" t="s">
        <v>269</v>
      </c>
      <c r="E1139" s="27"/>
      <c r="F1139" s="64">
        <f>F1140+F1144</f>
        <v>0</v>
      </c>
      <c r="H1139" s="64">
        <f>H1140+H1144</f>
        <v>0</v>
      </c>
      <c r="I1139" s="64">
        <f>I1140+I1144</f>
        <v>0</v>
      </c>
      <c r="J1139" s="64">
        <f>J1140+J1144</f>
        <v>0</v>
      </c>
    </row>
    <row r="1140" spans="1:10" s="23" customFormat="1" ht="47.25" hidden="1" x14ac:dyDescent="0.2">
      <c r="A1140" s="31" t="s">
        <v>702</v>
      </c>
      <c r="B1140" s="162" t="s">
        <v>673</v>
      </c>
      <c r="C1140" s="26" t="s">
        <v>263</v>
      </c>
      <c r="D1140" s="27" t="s">
        <v>703</v>
      </c>
      <c r="E1140" s="27"/>
      <c r="F1140" s="64">
        <f>F1141</f>
        <v>0</v>
      </c>
      <c r="H1140" s="64">
        <f t="shared" ref="H1140:I1142" si="130">H1141</f>
        <v>0</v>
      </c>
      <c r="I1140" s="64">
        <f t="shared" si="130"/>
        <v>0</v>
      </c>
      <c r="J1140" s="64">
        <f>J1141</f>
        <v>0</v>
      </c>
    </row>
    <row r="1141" spans="1:10" s="23" customFormat="1" ht="78.75" hidden="1" x14ac:dyDescent="0.2">
      <c r="A1141" s="31" t="s">
        <v>704</v>
      </c>
      <c r="B1141" s="162" t="s">
        <v>673</v>
      </c>
      <c r="C1141" s="26" t="s">
        <v>263</v>
      </c>
      <c r="D1141" s="27" t="s">
        <v>705</v>
      </c>
      <c r="E1141" s="27"/>
      <c r="F1141" s="64">
        <f>F1142</f>
        <v>0</v>
      </c>
      <c r="H1141" s="64">
        <f t="shared" si="130"/>
        <v>0</v>
      </c>
      <c r="I1141" s="64">
        <f t="shared" si="130"/>
        <v>0</v>
      </c>
      <c r="J1141" s="64">
        <f>J1142</f>
        <v>0</v>
      </c>
    </row>
    <row r="1142" spans="1:10" s="23" customFormat="1" hidden="1" x14ac:dyDescent="0.2">
      <c r="A1142" s="31" t="s">
        <v>688</v>
      </c>
      <c r="B1142" s="162" t="s">
        <v>673</v>
      </c>
      <c r="C1142" s="26" t="s">
        <v>263</v>
      </c>
      <c r="D1142" s="27" t="s">
        <v>705</v>
      </c>
      <c r="E1142" s="27">
        <v>500</v>
      </c>
      <c r="F1142" s="64">
        <f>F1143</f>
        <v>0</v>
      </c>
      <c r="H1142" s="64">
        <f t="shared" si="130"/>
        <v>0</v>
      </c>
      <c r="I1142" s="64">
        <f t="shared" si="130"/>
        <v>0</v>
      </c>
      <c r="J1142" s="64">
        <f>J1143</f>
        <v>0</v>
      </c>
    </row>
    <row r="1143" spans="1:10" s="23" customFormat="1" hidden="1" x14ac:dyDescent="0.2">
      <c r="A1143" s="31" t="s">
        <v>692</v>
      </c>
      <c r="B1143" s="162" t="s">
        <v>673</v>
      </c>
      <c r="C1143" s="26" t="s">
        <v>263</v>
      </c>
      <c r="D1143" s="27" t="s">
        <v>705</v>
      </c>
      <c r="E1143" s="27">
        <v>540</v>
      </c>
      <c r="F1143" s="64">
        <f>17768.4-17768.4</f>
        <v>0</v>
      </c>
      <c r="H1143" s="64">
        <f>17768.4-17768.4</f>
        <v>0</v>
      </c>
      <c r="I1143" s="64">
        <f>17768.4-17768.4</f>
        <v>0</v>
      </c>
      <c r="J1143" s="64">
        <f>17768.4-17768.4</f>
        <v>0</v>
      </c>
    </row>
    <row r="1144" spans="1:10" s="23" customFormat="1" ht="47.25" hidden="1" x14ac:dyDescent="0.2">
      <c r="A1144" s="31" t="s">
        <v>270</v>
      </c>
      <c r="B1144" s="162" t="s">
        <v>673</v>
      </c>
      <c r="C1144" s="26" t="s">
        <v>263</v>
      </c>
      <c r="D1144" s="27" t="s">
        <v>271</v>
      </c>
      <c r="E1144" s="27"/>
      <c r="F1144" s="64">
        <f>F1145</f>
        <v>0</v>
      </c>
      <c r="H1144" s="64">
        <f t="shared" ref="H1144:I1146" si="131">H1145</f>
        <v>0</v>
      </c>
      <c r="I1144" s="64">
        <f t="shared" si="131"/>
        <v>0</v>
      </c>
      <c r="J1144" s="64">
        <f>J1145</f>
        <v>0</v>
      </c>
    </row>
    <row r="1145" spans="1:10" s="23" customFormat="1" ht="47.25" hidden="1" x14ac:dyDescent="0.2">
      <c r="A1145" s="31" t="s">
        <v>272</v>
      </c>
      <c r="B1145" s="162" t="s">
        <v>673</v>
      </c>
      <c r="C1145" s="26" t="s">
        <v>263</v>
      </c>
      <c r="D1145" s="27" t="s">
        <v>706</v>
      </c>
      <c r="E1145" s="27"/>
      <c r="F1145" s="64">
        <f>F1146</f>
        <v>0</v>
      </c>
      <c r="H1145" s="64">
        <f t="shared" si="131"/>
        <v>0</v>
      </c>
      <c r="I1145" s="64">
        <f t="shared" si="131"/>
        <v>0</v>
      </c>
      <c r="J1145" s="64">
        <f>J1146</f>
        <v>0</v>
      </c>
    </row>
    <row r="1146" spans="1:10" s="23" customFormat="1" hidden="1" x14ac:dyDescent="0.2">
      <c r="A1146" s="31" t="s">
        <v>688</v>
      </c>
      <c r="B1146" s="162" t="s">
        <v>673</v>
      </c>
      <c r="C1146" s="26" t="s">
        <v>263</v>
      </c>
      <c r="D1146" s="27" t="s">
        <v>706</v>
      </c>
      <c r="E1146" s="27">
        <v>500</v>
      </c>
      <c r="F1146" s="64">
        <f>F1147</f>
        <v>0</v>
      </c>
      <c r="H1146" s="64">
        <f t="shared" si="131"/>
        <v>0</v>
      </c>
      <c r="I1146" s="64">
        <f t="shared" si="131"/>
        <v>0</v>
      </c>
      <c r="J1146" s="64">
        <f>J1147</f>
        <v>0</v>
      </c>
    </row>
    <row r="1147" spans="1:10" s="23" customFormat="1" hidden="1" x14ac:dyDescent="0.2">
      <c r="A1147" s="31" t="s">
        <v>692</v>
      </c>
      <c r="B1147" s="162" t="s">
        <v>673</v>
      </c>
      <c r="C1147" s="26" t="s">
        <v>263</v>
      </c>
      <c r="D1147" s="27" t="s">
        <v>706</v>
      </c>
      <c r="E1147" s="27">
        <v>540</v>
      </c>
      <c r="F1147" s="64">
        <v>0</v>
      </c>
      <c r="H1147" s="64"/>
      <c r="I1147" s="64"/>
      <c r="J1147" s="64">
        <v>0</v>
      </c>
    </row>
    <row r="1148" spans="1:10" s="23" customFormat="1" hidden="1" x14ac:dyDescent="0.2">
      <c r="A1148" s="31" t="s">
        <v>50</v>
      </c>
      <c r="B1148" s="162" t="s">
        <v>673</v>
      </c>
      <c r="C1148" s="26" t="s">
        <v>263</v>
      </c>
      <c r="D1148" s="27" t="s">
        <v>706</v>
      </c>
      <c r="E1148" s="27">
        <v>800</v>
      </c>
      <c r="F1148" s="64">
        <f>F1149</f>
        <v>0</v>
      </c>
      <c r="H1148" s="64">
        <f>H1149</f>
        <v>0</v>
      </c>
      <c r="I1148" s="64">
        <f>I1149</f>
        <v>0</v>
      </c>
      <c r="J1148" s="64">
        <f>J1149</f>
        <v>0</v>
      </c>
    </row>
    <row r="1149" spans="1:10" s="23" customFormat="1" hidden="1" x14ac:dyDescent="0.2">
      <c r="A1149" s="31" t="s">
        <v>53</v>
      </c>
      <c r="B1149" s="162" t="s">
        <v>673</v>
      </c>
      <c r="C1149" s="26" t="s">
        <v>263</v>
      </c>
      <c r="D1149" s="27" t="s">
        <v>706</v>
      </c>
      <c r="E1149" s="27">
        <v>870</v>
      </c>
      <c r="F1149" s="64"/>
      <c r="H1149" s="64"/>
      <c r="I1149" s="64"/>
      <c r="J1149" s="64"/>
    </row>
    <row r="1150" spans="1:10" s="23" customFormat="1" ht="47.25" hidden="1" x14ac:dyDescent="0.2">
      <c r="A1150" s="12" t="s">
        <v>215</v>
      </c>
      <c r="B1150" s="13" t="s">
        <v>673</v>
      </c>
      <c r="C1150" s="13" t="s">
        <v>263</v>
      </c>
      <c r="D1150" s="13" t="s">
        <v>217</v>
      </c>
      <c r="E1150" s="21"/>
      <c r="F1150" s="167">
        <f>F1151</f>
        <v>0</v>
      </c>
      <c r="H1150" s="167">
        <f t="shared" ref="H1150:J1151" si="132">H1151</f>
        <v>0</v>
      </c>
      <c r="I1150" s="167">
        <f t="shared" si="132"/>
        <v>0</v>
      </c>
      <c r="J1150" s="167">
        <f t="shared" si="132"/>
        <v>0</v>
      </c>
    </row>
    <row r="1151" spans="1:10" s="23" customFormat="1" hidden="1" x14ac:dyDescent="0.2">
      <c r="A1151" s="31" t="s">
        <v>688</v>
      </c>
      <c r="B1151" s="26" t="s">
        <v>673</v>
      </c>
      <c r="C1151" s="26" t="s">
        <v>263</v>
      </c>
      <c r="D1151" s="26" t="s">
        <v>217</v>
      </c>
      <c r="E1151" s="26" t="s">
        <v>132</v>
      </c>
      <c r="F1151" s="64">
        <f>F1152</f>
        <v>0</v>
      </c>
      <c r="H1151" s="64">
        <f t="shared" si="132"/>
        <v>0</v>
      </c>
      <c r="I1151" s="64">
        <f t="shared" si="132"/>
        <v>0</v>
      </c>
      <c r="J1151" s="64">
        <f t="shared" si="132"/>
        <v>0</v>
      </c>
    </row>
    <row r="1152" spans="1:10" s="23" customFormat="1" hidden="1" x14ac:dyDescent="0.2">
      <c r="A1152" s="31" t="s">
        <v>692</v>
      </c>
      <c r="B1152" s="26" t="s">
        <v>673</v>
      </c>
      <c r="C1152" s="26" t="s">
        <v>263</v>
      </c>
      <c r="D1152" s="26" t="s">
        <v>217</v>
      </c>
      <c r="E1152" s="26" t="s">
        <v>693</v>
      </c>
      <c r="F1152" s="64"/>
      <c r="H1152" s="64"/>
      <c r="I1152" s="64"/>
      <c r="J1152" s="64"/>
    </row>
    <row r="1153" spans="1:10" s="3" customFormat="1" hidden="1" x14ac:dyDescent="0.2">
      <c r="A1153" s="20" t="s">
        <v>182</v>
      </c>
      <c r="B1153" s="173" t="s">
        <v>673</v>
      </c>
      <c r="C1153" s="173" t="s">
        <v>263</v>
      </c>
      <c r="D1153" s="173" t="s">
        <v>183</v>
      </c>
      <c r="E1153" s="174"/>
      <c r="F1153" s="22">
        <f>F1154+F1159</f>
        <v>0</v>
      </c>
      <c r="G1153" s="7"/>
      <c r="H1153" s="22">
        <f>H1154+H1159</f>
        <v>0</v>
      </c>
      <c r="I1153" s="22">
        <f>I1154+I1159</f>
        <v>0</v>
      </c>
      <c r="J1153" s="22">
        <f>J1154+J1159</f>
        <v>0</v>
      </c>
    </row>
    <row r="1154" spans="1:10" s="3" customFormat="1" ht="63" hidden="1" x14ac:dyDescent="0.2">
      <c r="A1154" s="62" t="s">
        <v>282</v>
      </c>
      <c r="B1154" s="137" t="s">
        <v>673</v>
      </c>
      <c r="C1154" s="137" t="s">
        <v>263</v>
      </c>
      <c r="D1154" s="137" t="s">
        <v>283</v>
      </c>
      <c r="E1154" s="211"/>
      <c r="F1154" s="37">
        <f>F1155</f>
        <v>0</v>
      </c>
      <c r="G1154" s="7"/>
      <c r="H1154" s="37">
        <f t="shared" ref="H1154:I1157" si="133">H1155</f>
        <v>0</v>
      </c>
      <c r="I1154" s="37">
        <f t="shared" si="133"/>
        <v>0</v>
      </c>
      <c r="J1154" s="37">
        <f>J1155</f>
        <v>0</v>
      </c>
    </row>
    <row r="1155" spans="1:10" s="3" customFormat="1" ht="63" hidden="1" x14ac:dyDescent="0.2">
      <c r="A1155" s="25" t="s">
        <v>854</v>
      </c>
      <c r="B1155" s="162" t="s">
        <v>673</v>
      </c>
      <c r="C1155" s="162" t="s">
        <v>263</v>
      </c>
      <c r="D1155" s="162" t="s">
        <v>285</v>
      </c>
      <c r="E1155" s="198"/>
      <c r="F1155" s="24">
        <f>F1156</f>
        <v>0</v>
      </c>
      <c r="G1155" s="7"/>
      <c r="H1155" s="24">
        <f t="shared" si="133"/>
        <v>0</v>
      </c>
      <c r="I1155" s="24">
        <f t="shared" si="133"/>
        <v>0</v>
      </c>
      <c r="J1155" s="24">
        <f>J1156</f>
        <v>0</v>
      </c>
    </row>
    <row r="1156" spans="1:10" s="3" customFormat="1" ht="31.5" hidden="1" x14ac:dyDescent="0.2">
      <c r="A1156" s="25" t="s">
        <v>286</v>
      </c>
      <c r="B1156" s="162" t="s">
        <v>673</v>
      </c>
      <c r="C1156" s="162" t="s">
        <v>263</v>
      </c>
      <c r="D1156" s="26" t="s">
        <v>288</v>
      </c>
      <c r="E1156" s="198"/>
      <c r="F1156" s="24">
        <f>F1157</f>
        <v>0</v>
      </c>
      <c r="G1156" s="7"/>
      <c r="H1156" s="24">
        <f t="shared" si="133"/>
        <v>0</v>
      </c>
      <c r="I1156" s="24">
        <f t="shared" si="133"/>
        <v>0</v>
      </c>
      <c r="J1156" s="24">
        <f>J1157</f>
        <v>0</v>
      </c>
    </row>
    <row r="1157" spans="1:10" s="3" customFormat="1" hidden="1" x14ac:dyDescent="0.2">
      <c r="A1157" s="31" t="s">
        <v>688</v>
      </c>
      <c r="B1157" s="162" t="s">
        <v>673</v>
      </c>
      <c r="C1157" s="162" t="s">
        <v>263</v>
      </c>
      <c r="D1157" s="26" t="s">
        <v>288</v>
      </c>
      <c r="E1157" s="27">
        <v>500</v>
      </c>
      <c r="F1157" s="24">
        <f>F1158</f>
        <v>0</v>
      </c>
      <c r="G1157" s="7"/>
      <c r="H1157" s="24">
        <f t="shared" si="133"/>
        <v>0</v>
      </c>
      <c r="I1157" s="24">
        <f t="shared" si="133"/>
        <v>0</v>
      </c>
      <c r="J1157" s="24">
        <f>J1158</f>
        <v>0</v>
      </c>
    </row>
    <row r="1158" spans="1:10" s="23" customFormat="1" hidden="1" x14ac:dyDescent="0.2">
      <c r="A1158" s="31" t="s">
        <v>692</v>
      </c>
      <c r="B1158" s="162" t="s">
        <v>673</v>
      </c>
      <c r="C1158" s="162" t="s">
        <v>263</v>
      </c>
      <c r="D1158" s="26" t="s">
        <v>288</v>
      </c>
      <c r="E1158" s="27">
        <v>540</v>
      </c>
      <c r="F1158" s="24">
        <v>0</v>
      </c>
      <c r="H1158" s="24"/>
      <c r="I1158" s="24"/>
      <c r="J1158" s="24">
        <v>0</v>
      </c>
    </row>
    <row r="1159" spans="1:10" s="23" customFormat="1" ht="47.25" hidden="1" x14ac:dyDescent="0.2">
      <c r="A1159" s="31" t="s">
        <v>714</v>
      </c>
      <c r="B1159" s="26" t="s">
        <v>673</v>
      </c>
      <c r="C1159" s="26" t="s">
        <v>263</v>
      </c>
      <c r="D1159" s="26" t="s">
        <v>715</v>
      </c>
      <c r="E1159" s="27"/>
      <c r="F1159" s="60">
        <f>F1160</f>
        <v>0</v>
      </c>
      <c r="H1159" s="60">
        <f t="shared" ref="H1159:J1160" si="134">H1160</f>
        <v>0</v>
      </c>
      <c r="I1159" s="60">
        <f t="shared" si="134"/>
        <v>0</v>
      </c>
      <c r="J1159" s="60">
        <f t="shared" si="134"/>
        <v>0</v>
      </c>
    </row>
    <row r="1160" spans="1:10" s="23" customFormat="1" hidden="1" x14ac:dyDescent="0.2">
      <c r="A1160" s="31" t="s">
        <v>688</v>
      </c>
      <c r="B1160" s="26" t="s">
        <v>673</v>
      </c>
      <c r="C1160" s="26" t="s">
        <v>263</v>
      </c>
      <c r="D1160" s="26" t="s">
        <v>715</v>
      </c>
      <c r="E1160" s="27">
        <v>500</v>
      </c>
      <c r="F1160" s="60">
        <f>F1161</f>
        <v>0</v>
      </c>
      <c r="H1160" s="60">
        <f t="shared" si="134"/>
        <v>0</v>
      </c>
      <c r="I1160" s="60">
        <f t="shared" si="134"/>
        <v>0</v>
      </c>
      <c r="J1160" s="60">
        <f t="shared" si="134"/>
        <v>0</v>
      </c>
    </row>
    <row r="1161" spans="1:10" s="23" customFormat="1" hidden="1" x14ac:dyDescent="0.2">
      <c r="A1161" s="31" t="s">
        <v>692</v>
      </c>
      <c r="B1161" s="26" t="s">
        <v>673</v>
      </c>
      <c r="C1161" s="26" t="s">
        <v>263</v>
      </c>
      <c r="D1161" s="26" t="s">
        <v>715</v>
      </c>
      <c r="E1161" s="27">
        <v>540</v>
      </c>
      <c r="F1161" s="60">
        <f>310.9-310.9</f>
        <v>0</v>
      </c>
      <c r="H1161" s="60">
        <f>310.9-310.9</f>
        <v>0</v>
      </c>
      <c r="I1161" s="60">
        <f>310.9-310.9</f>
        <v>0</v>
      </c>
      <c r="J1161" s="60">
        <f>310.9-310.9</f>
        <v>0</v>
      </c>
    </row>
    <row r="1162" spans="1:10" s="23" customFormat="1" hidden="1" x14ac:dyDescent="0.2">
      <c r="A1162" s="12" t="s">
        <v>289</v>
      </c>
      <c r="B1162" s="13" t="s">
        <v>673</v>
      </c>
      <c r="C1162" s="13" t="s">
        <v>290</v>
      </c>
      <c r="D1162" s="13"/>
      <c r="E1162" s="21"/>
      <c r="F1162" s="14">
        <f>F1163+F1174</f>
        <v>0</v>
      </c>
      <c r="H1162" s="14">
        <f>H1163+H1174</f>
        <v>0</v>
      </c>
      <c r="I1162" s="14">
        <f>I1163+I1174</f>
        <v>0</v>
      </c>
      <c r="J1162" s="14">
        <f>J1163+J1174</f>
        <v>0</v>
      </c>
    </row>
    <row r="1163" spans="1:10" s="54" customFormat="1" ht="47.25" hidden="1" x14ac:dyDescent="0.2">
      <c r="A1163" s="89" t="s">
        <v>311</v>
      </c>
      <c r="B1163" s="206" t="s">
        <v>673</v>
      </c>
      <c r="C1163" s="206" t="s">
        <v>290</v>
      </c>
      <c r="D1163" s="45" t="s">
        <v>107</v>
      </c>
      <c r="E1163" s="45"/>
      <c r="F1163" s="87">
        <f>F1164</f>
        <v>0</v>
      </c>
      <c r="H1163" s="87">
        <f t="shared" ref="H1163:J1164" si="135">H1164</f>
        <v>0</v>
      </c>
      <c r="I1163" s="87">
        <f t="shared" si="135"/>
        <v>0</v>
      </c>
      <c r="J1163" s="87">
        <f t="shared" si="135"/>
        <v>0</v>
      </c>
    </row>
    <row r="1164" spans="1:10" s="23" customFormat="1" ht="31.5" hidden="1" x14ac:dyDescent="0.2">
      <c r="A1164" s="38" t="s">
        <v>312</v>
      </c>
      <c r="B1164" s="162" t="s">
        <v>673</v>
      </c>
      <c r="C1164" s="162" t="s">
        <v>290</v>
      </c>
      <c r="D1164" s="26" t="s">
        <v>313</v>
      </c>
      <c r="E1164" s="26"/>
      <c r="F1164" s="67">
        <f>F1165</f>
        <v>0</v>
      </c>
      <c r="H1164" s="67">
        <f t="shared" si="135"/>
        <v>0</v>
      </c>
      <c r="I1164" s="67">
        <f t="shared" si="135"/>
        <v>0</v>
      </c>
      <c r="J1164" s="67">
        <f t="shared" si="135"/>
        <v>0</v>
      </c>
    </row>
    <row r="1165" spans="1:10" s="23" customFormat="1" ht="47.25" hidden="1" x14ac:dyDescent="0.2">
      <c r="A1165" s="38" t="s">
        <v>314</v>
      </c>
      <c r="B1165" s="162" t="s">
        <v>673</v>
      </c>
      <c r="C1165" s="162" t="s">
        <v>290</v>
      </c>
      <c r="D1165" s="26" t="s">
        <v>315</v>
      </c>
      <c r="E1165" s="26"/>
      <c r="F1165" s="67">
        <f>F1166+F1169</f>
        <v>0</v>
      </c>
      <c r="H1165" s="67">
        <f>H1166+H1169</f>
        <v>0</v>
      </c>
      <c r="I1165" s="67">
        <f>I1166+I1169</f>
        <v>0</v>
      </c>
      <c r="J1165" s="67">
        <f>J1166+J1169</f>
        <v>0</v>
      </c>
    </row>
    <row r="1166" spans="1:10" s="23" customFormat="1" ht="31.5" hidden="1" x14ac:dyDescent="0.2">
      <c r="A1166" s="38" t="s">
        <v>316</v>
      </c>
      <c r="B1166" s="162" t="s">
        <v>673</v>
      </c>
      <c r="C1166" s="162" t="s">
        <v>290</v>
      </c>
      <c r="D1166" s="26" t="s">
        <v>829</v>
      </c>
      <c r="E1166" s="26"/>
      <c r="F1166" s="67">
        <f>F1167</f>
        <v>0</v>
      </c>
      <c r="H1166" s="67">
        <f t="shared" ref="H1166:J1167" si="136">H1167</f>
        <v>0</v>
      </c>
      <c r="I1166" s="67">
        <f t="shared" si="136"/>
        <v>0</v>
      </c>
      <c r="J1166" s="67">
        <f t="shared" si="136"/>
        <v>0</v>
      </c>
    </row>
    <row r="1167" spans="1:10" s="23" customFormat="1" hidden="1" x14ac:dyDescent="0.2">
      <c r="A1167" s="31" t="s">
        <v>688</v>
      </c>
      <c r="B1167" s="162" t="s">
        <v>673</v>
      </c>
      <c r="C1167" s="162" t="s">
        <v>290</v>
      </c>
      <c r="D1167" s="26" t="s">
        <v>829</v>
      </c>
      <c r="E1167" s="26" t="s">
        <v>132</v>
      </c>
      <c r="F1167" s="67">
        <f>F1168</f>
        <v>0</v>
      </c>
      <c r="H1167" s="67">
        <f t="shared" si="136"/>
        <v>0</v>
      </c>
      <c r="I1167" s="67">
        <f t="shared" si="136"/>
        <v>0</v>
      </c>
      <c r="J1167" s="67">
        <f t="shared" si="136"/>
        <v>0</v>
      </c>
    </row>
    <row r="1168" spans="1:10" s="23" customFormat="1" hidden="1" x14ac:dyDescent="0.2">
      <c r="A1168" s="31" t="s">
        <v>692</v>
      </c>
      <c r="B1168" s="162" t="s">
        <v>673</v>
      </c>
      <c r="C1168" s="162" t="s">
        <v>290</v>
      </c>
      <c r="D1168" s="26" t="s">
        <v>829</v>
      </c>
      <c r="E1168" s="26" t="s">
        <v>693</v>
      </c>
      <c r="F1168" s="67"/>
      <c r="H1168" s="67"/>
      <c r="I1168" s="67"/>
      <c r="J1168" s="67"/>
    </row>
    <row r="1169" spans="1:10" s="23" customFormat="1" ht="47.25" hidden="1" x14ac:dyDescent="0.2">
      <c r="A1169" s="38" t="s">
        <v>318</v>
      </c>
      <c r="B1169" s="162" t="s">
        <v>673</v>
      </c>
      <c r="C1169" s="162" t="s">
        <v>290</v>
      </c>
      <c r="D1169" s="26" t="s">
        <v>830</v>
      </c>
      <c r="E1169" s="26"/>
      <c r="F1169" s="67">
        <f>F1170+F1172</f>
        <v>0</v>
      </c>
      <c r="H1169" s="67">
        <f>H1170+H1172</f>
        <v>0</v>
      </c>
      <c r="I1169" s="67">
        <f>I1170+I1172</f>
        <v>0</v>
      </c>
      <c r="J1169" s="67">
        <f>J1170+J1172</f>
        <v>0</v>
      </c>
    </row>
    <row r="1170" spans="1:10" s="23" customFormat="1" hidden="1" x14ac:dyDescent="0.2">
      <c r="A1170" s="31" t="s">
        <v>688</v>
      </c>
      <c r="B1170" s="162" t="s">
        <v>673</v>
      </c>
      <c r="C1170" s="162" t="s">
        <v>290</v>
      </c>
      <c r="D1170" s="26" t="s">
        <v>830</v>
      </c>
      <c r="E1170" s="26" t="s">
        <v>132</v>
      </c>
      <c r="F1170" s="67">
        <f>F1171</f>
        <v>0</v>
      </c>
      <c r="H1170" s="67">
        <f>H1171</f>
        <v>0</v>
      </c>
      <c r="I1170" s="67">
        <f>I1171</f>
        <v>0</v>
      </c>
      <c r="J1170" s="67">
        <f>J1171</f>
        <v>0</v>
      </c>
    </row>
    <row r="1171" spans="1:10" s="23" customFormat="1" hidden="1" x14ac:dyDescent="0.2">
      <c r="A1171" s="31" t="s">
        <v>692</v>
      </c>
      <c r="B1171" s="162" t="s">
        <v>673</v>
      </c>
      <c r="C1171" s="162" t="s">
        <v>290</v>
      </c>
      <c r="D1171" s="26" t="s">
        <v>830</v>
      </c>
      <c r="E1171" s="26" t="s">
        <v>693</v>
      </c>
      <c r="F1171" s="67"/>
      <c r="H1171" s="67"/>
      <c r="I1171" s="67"/>
      <c r="J1171" s="67"/>
    </row>
    <row r="1172" spans="1:10" s="23" customFormat="1" hidden="1" x14ac:dyDescent="0.2">
      <c r="A1172" s="66" t="s">
        <v>50</v>
      </c>
      <c r="B1172" s="162" t="s">
        <v>673</v>
      </c>
      <c r="C1172" s="162" t="s">
        <v>290</v>
      </c>
      <c r="D1172" s="26" t="s">
        <v>830</v>
      </c>
      <c r="E1172" s="26" t="s">
        <v>180</v>
      </c>
      <c r="F1172" s="67">
        <f>F1173</f>
        <v>0</v>
      </c>
      <c r="H1172" s="67">
        <f>H1173</f>
        <v>0</v>
      </c>
      <c r="I1172" s="67">
        <f>I1173</f>
        <v>0</v>
      </c>
      <c r="J1172" s="67">
        <f>J1173</f>
        <v>0</v>
      </c>
    </row>
    <row r="1173" spans="1:10" s="23" customFormat="1" hidden="1" x14ac:dyDescent="0.2">
      <c r="A1173" s="66" t="s">
        <v>53</v>
      </c>
      <c r="B1173" s="162" t="s">
        <v>673</v>
      </c>
      <c r="C1173" s="162" t="s">
        <v>290</v>
      </c>
      <c r="D1173" s="26" t="s">
        <v>830</v>
      </c>
      <c r="E1173" s="26" t="s">
        <v>256</v>
      </c>
      <c r="F1173" s="67"/>
      <c r="H1173" s="67"/>
      <c r="I1173" s="67"/>
      <c r="J1173" s="67"/>
    </row>
    <row r="1174" spans="1:10" s="39" customFormat="1" ht="31.5" hidden="1" x14ac:dyDescent="0.2">
      <c r="A1174" s="20" t="s">
        <v>320</v>
      </c>
      <c r="B1174" s="173" t="s">
        <v>673</v>
      </c>
      <c r="C1174" s="173" t="s">
        <v>290</v>
      </c>
      <c r="D1174" s="173" t="s">
        <v>321</v>
      </c>
      <c r="E1174" s="174"/>
      <c r="F1174" s="22">
        <f>F1175</f>
        <v>0</v>
      </c>
      <c r="H1174" s="22">
        <f>H1175</f>
        <v>0</v>
      </c>
      <c r="I1174" s="22">
        <f>I1175</f>
        <v>0</v>
      </c>
      <c r="J1174" s="22">
        <f>J1175</f>
        <v>0</v>
      </c>
    </row>
    <row r="1175" spans="1:10" s="23" customFormat="1" ht="31.5" hidden="1" x14ac:dyDescent="0.2">
      <c r="A1175" s="25" t="s">
        <v>324</v>
      </c>
      <c r="B1175" s="162" t="s">
        <v>673</v>
      </c>
      <c r="C1175" s="162" t="s">
        <v>290</v>
      </c>
      <c r="D1175" s="162" t="s">
        <v>325</v>
      </c>
      <c r="E1175" s="198"/>
      <c r="F1175" s="24">
        <f>F1176+F1181</f>
        <v>0</v>
      </c>
      <c r="H1175" s="24">
        <f>H1176+H1181</f>
        <v>0</v>
      </c>
      <c r="I1175" s="24">
        <f>I1176+I1181</f>
        <v>0</v>
      </c>
      <c r="J1175" s="24">
        <f>J1176+J1181</f>
        <v>0</v>
      </c>
    </row>
    <row r="1176" spans="1:10" s="23" customFormat="1" ht="49.5" hidden="1" customHeight="1" x14ac:dyDescent="0.2">
      <c r="A1176" s="25" t="s">
        <v>326</v>
      </c>
      <c r="B1176" s="162" t="s">
        <v>673</v>
      </c>
      <c r="C1176" s="162" t="s">
        <v>290</v>
      </c>
      <c r="D1176" s="162" t="s">
        <v>327</v>
      </c>
      <c r="E1176" s="198"/>
      <c r="F1176" s="24">
        <f>F1177+F1179</f>
        <v>0</v>
      </c>
      <c r="H1176" s="24">
        <f>H1177+H1179</f>
        <v>0</v>
      </c>
      <c r="I1176" s="24">
        <f>I1177+I1179</f>
        <v>0</v>
      </c>
      <c r="J1176" s="24">
        <f>J1177+J1179</f>
        <v>0</v>
      </c>
    </row>
    <row r="1177" spans="1:10" s="23" customFormat="1" hidden="1" x14ac:dyDescent="0.2">
      <c r="A1177" s="31" t="s">
        <v>688</v>
      </c>
      <c r="B1177" s="162" t="s">
        <v>673</v>
      </c>
      <c r="C1177" s="162" t="s">
        <v>290</v>
      </c>
      <c r="D1177" s="162" t="s">
        <v>327</v>
      </c>
      <c r="E1177" s="198">
        <v>500</v>
      </c>
      <c r="F1177" s="24">
        <f>F1178</f>
        <v>0</v>
      </c>
      <c r="H1177" s="24">
        <f>H1178</f>
        <v>0</v>
      </c>
      <c r="I1177" s="24">
        <f>I1178</f>
        <v>0</v>
      </c>
      <c r="J1177" s="24">
        <f>J1178</f>
        <v>0</v>
      </c>
    </row>
    <row r="1178" spans="1:10" s="23" customFormat="1" hidden="1" x14ac:dyDescent="0.2">
      <c r="A1178" s="31" t="s">
        <v>692</v>
      </c>
      <c r="B1178" s="162" t="s">
        <v>673</v>
      </c>
      <c r="C1178" s="162" t="s">
        <v>290</v>
      </c>
      <c r="D1178" s="162" t="s">
        <v>327</v>
      </c>
      <c r="E1178" s="198">
        <v>540</v>
      </c>
      <c r="F1178" s="24"/>
      <c r="H1178" s="24"/>
      <c r="I1178" s="24"/>
      <c r="J1178" s="24"/>
    </row>
    <row r="1179" spans="1:10" s="23" customFormat="1" hidden="1" x14ac:dyDescent="0.2">
      <c r="A1179" s="66" t="s">
        <v>50</v>
      </c>
      <c r="B1179" s="162" t="s">
        <v>673</v>
      </c>
      <c r="C1179" s="162" t="s">
        <v>290</v>
      </c>
      <c r="D1179" s="162" t="s">
        <v>327</v>
      </c>
      <c r="E1179" s="198">
        <v>800</v>
      </c>
      <c r="F1179" s="24">
        <f>F1180</f>
        <v>0</v>
      </c>
      <c r="H1179" s="24">
        <f>H1180</f>
        <v>0</v>
      </c>
      <c r="I1179" s="24">
        <f>I1180</f>
        <v>0</v>
      </c>
      <c r="J1179" s="24">
        <f>J1180</f>
        <v>0</v>
      </c>
    </row>
    <row r="1180" spans="1:10" s="23" customFormat="1" hidden="1" x14ac:dyDescent="0.2">
      <c r="A1180" s="66" t="s">
        <v>53</v>
      </c>
      <c r="B1180" s="162" t="s">
        <v>673</v>
      </c>
      <c r="C1180" s="162" t="s">
        <v>290</v>
      </c>
      <c r="D1180" s="162" t="s">
        <v>327</v>
      </c>
      <c r="E1180" s="198">
        <v>870</v>
      </c>
      <c r="F1180" s="24"/>
      <c r="H1180" s="24"/>
      <c r="I1180" s="24"/>
      <c r="J1180" s="24"/>
    </row>
    <row r="1181" spans="1:10" s="23" customFormat="1" ht="63" hidden="1" x14ac:dyDescent="0.2">
      <c r="A1181" s="25" t="s">
        <v>328</v>
      </c>
      <c r="B1181" s="162" t="s">
        <v>673</v>
      </c>
      <c r="C1181" s="162" t="s">
        <v>290</v>
      </c>
      <c r="D1181" s="162" t="s">
        <v>329</v>
      </c>
      <c r="E1181" s="198"/>
      <c r="F1181" s="24">
        <f>F1182+F1184</f>
        <v>0</v>
      </c>
      <c r="H1181" s="24">
        <f>H1182+H1184</f>
        <v>0</v>
      </c>
      <c r="I1181" s="24">
        <f>I1182+I1184</f>
        <v>0</v>
      </c>
      <c r="J1181" s="24">
        <f>J1182+J1184</f>
        <v>0</v>
      </c>
    </row>
    <row r="1182" spans="1:10" s="23" customFormat="1" hidden="1" x14ac:dyDescent="0.2">
      <c r="A1182" s="31" t="s">
        <v>688</v>
      </c>
      <c r="B1182" s="162" t="s">
        <v>673</v>
      </c>
      <c r="C1182" s="162" t="s">
        <v>290</v>
      </c>
      <c r="D1182" s="162" t="s">
        <v>329</v>
      </c>
      <c r="E1182" s="198">
        <v>500</v>
      </c>
      <c r="F1182" s="24">
        <f>F1183</f>
        <v>0</v>
      </c>
      <c r="H1182" s="24">
        <f>H1183</f>
        <v>0</v>
      </c>
      <c r="I1182" s="24">
        <f>I1183</f>
        <v>0</v>
      </c>
      <c r="J1182" s="24">
        <f>J1183</f>
        <v>0</v>
      </c>
    </row>
    <row r="1183" spans="1:10" s="23" customFormat="1" hidden="1" x14ac:dyDescent="0.2">
      <c r="A1183" s="31" t="s">
        <v>692</v>
      </c>
      <c r="B1183" s="162" t="s">
        <v>673</v>
      </c>
      <c r="C1183" s="162" t="s">
        <v>290</v>
      </c>
      <c r="D1183" s="162" t="s">
        <v>329</v>
      </c>
      <c r="E1183" s="198">
        <v>540</v>
      </c>
      <c r="F1183" s="24"/>
      <c r="H1183" s="24"/>
      <c r="I1183" s="24"/>
      <c r="J1183" s="24"/>
    </row>
    <row r="1184" spans="1:10" s="23" customFormat="1" hidden="1" x14ac:dyDescent="0.2">
      <c r="A1184" s="66" t="s">
        <v>50</v>
      </c>
      <c r="B1184" s="162" t="s">
        <v>673</v>
      </c>
      <c r="C1184" s="162" t="s">
        <v>290</v>
      </c>
      <c r="D1184" s="162" t="s">
        <v>329</v>
      </c>
      <c r="E1184" s="198">
        <v>800</v>
      </c>
      <c r="F1184" s="24">
        <f>F1185</f>
        <v>0</v>
      </c>
      <c r="H1184" s="24">
        <f>H1185</f>
        <v>0</v>
      </c>
      <c r="I1184" s="24">
        <f>I1185</f>
        <v>0</v>
      </c>
      <c r="J1184" s="24">
        <f>J1185</f>
        <v>0</v>
      </c>
    </row>
    <row r="1185" spans="1:10" s="23" customFormat="1" hidden="1" x14ac:dyDescent="0.2">
      <c r="A1185" s="66" t="s">
        <v>53</v>
      </c>
      <c r="B1185" s="162" t="s">
        <v>673</v>
      </c>
      <c r="C1185" s="162" t="s">
        <v>290</v>
      </c>
      <c r="D1185" s="162" t="s">
        <v>329</v>
      </c>
      <c r="E1185" s="198">
        <v>870</v>
      </c>
      <c r="F1185" s="24"/>
      <c r="H1185" s="24"/>
      <c r="I1185" s="24"/>
      <c r="J1185" s="24"/>
    </row>
    <row r="1186" spans="1:10" s="23" customFormat="1" x14ac:dyDescent="0.2">
      <c r="A1186" s="20" t="s">
        <v>336</v>
      </c>
      <c r="B1186" s="21" t="s">
        <v>673</v>
      </c>
      <c r="C1186" s="13" t="s">
        <v>337</v>
      </c>
      <c r="D1186" s="21"/>
      <c r="E1186" s="21"/>
      <c r="F1186" s="14">
        <f>F1187+F1205+F1247</f>
        <v>12.6</v>
      </c>
      <c r="H1186" s="14">
        <f>H1187+H1205+H1247</f>
        <v>0</v>
      </c>
      <c r="I1186" s="14">
        <f>I1187+I1205+I1247</f>
        <v>0</v>
      </c>
      <c r="J1186" s="14">
        <f>J1187+J1205+J1247</f>
        <v>12.6</v>
      </c>
    </row>
    <row r="1187" spans="1:10" s="84" customFormat="1" x14ac:dyDescent="0.2">
      <c r="A1187" s="28" t="s">
        <v>338</v>
      </c>
      <c r="B1187" s="199" t="s">
        <v>673</v>
      </c>
      <c r="C1187" s="29" t="s">
        <v>339</v>
      </c>
      <c r="D1187" s="29"/>
      <c r="E1187" s="29"/>
      <c r="F1187" s="165">
        <f>F1188+F1196+F1201</f>
        <v>12.6</v>
      </c>
      <c r="H1187" s="165">
        <f>H1188+H1196+H1201</f>
        <v>0</v>
      </c>
      <c r="I1187" s="165">
        <f>I1188+I1196+I1201</f>
        <v>0</v>
      </c>
      <c r="J1187" s="165">
        <f>J1188+J1196+J1201</f>
        <v>12.6</v>
      </c>
    </row>
    <row r="1188" spans="1:10" s="39" customFormat="1" ht="47.25" x14ac:dyDescent="0.2">
      <c r="A1188" s="12" t="s">
        <v>106</v>
      </c>
      <c r="B1188" s="13" t="s">
        <v>673</v>
      </c>
      <c r="C1188" s="13" t="s">
        <v>339</v>
      </c>
      <c r="D1188" s="21" t="s">
        <v>107</v>
      </c>
      <c r="E1188" s="21"/>
      <c r="F1188" s="167">
        <f>F1189</f>
        <v>12.6</v>
      </c>
      <c r="H1188" s="167">
        <f t="shared" ref="H1188:I1190" si="137">H1189</f>
        <v>0</v>
      </c>
      <c r="I1188" s="167">
        <f t="shared" si="137"/>
        <v>0</v>
      </c>
      <c r="J1188" s="167">
        <f>J1189</f>
        <v>12.6</v>
      </c>
    </row>
    <row r="1189" spans="1:10" s="3" customFormat="1" ht="47.25" x14ac:dyDescent="0.2">
      <c r="A1189" s="31" t="s">
        <v>340</v>
      </c>
      <c r="B1189" s="162" t="s">
        <v>673</v>
      </c>
      <c r="C1189" s="26" t="s">
        <v>339</v>
      </c>
      <c r="D1189" s="27" t="s">
        <v>341</v>
      </c>
      <c r="E1189" s="27"/>
      <c r="F1189" s="64">
        <f>F1190</f>
        <v>12.6</v>
      </c>
      <c r="G1189" s="7"/>
      <c r="H1189" s="64">
        <f t="shared" si="137"/>
        <v>0</v>
      </c>
      <c r="I1189" s="64">
        <f t="shared" si="137"/>
        <v>0</v>
      </c>
      <c r="J1189" s="64">
        <f>J1190</f>
        <v>12.6</v>
      </c>
    </row>
    <row r="1190" spans="1:10" s="3" customFormat="1" ht="47.25" x14ac:dyDescent="0.2">
      <c r="A1190" s="62" t="s">
        <v>342</v>
      </c>
      <c r="B1190" s="137" t="s">
        <v>673</v>
      </c>
      <c r="C1190" s="35" t="s">
        <v>339</v>
      </c>
      <c r="D1190" s="27" t="s">
        <v>343</v>
      </c>
      <c r="E1190" s="27"/>
      <c r="F1190" s="64">
        <f>F1191</f>
        <v>12.6</v>
      </c>
      <c r="G1190" s="7"/>
      <c r="H1190" s="64">
        <f t="shared" si="137"/>
        <v>0</v>
      </c>
      <c r="I1190" s="64">
        <f t="shared" si="137"/>
        <v>0</v>
      </c>
      <c r="J1190" s="64">
        <f>J1191</f>
        <v>12.6</v>
      </c>
    </row>
    <row r="1191" spans="1:10" s="3" customFormat="1" ht="33.75" customHeight="1" x14ac:dyDescent="0.2">
      <c r="A1191" s="31" t="s">
        <v>344</v>
      </c>
      <c r="B1191" s="137" t="s">
        <v>673</v>
      </c>
      <c r="C1191" s="35" t="s">
        <v>339</v>
      </c>
      <c r="D1191" s="27" t="s">
        <v>716</v>
      </c>
      <c r="E1191" s="58"/>
      <c r="F1191" s="166">
        <f>F1192+F1194</f>
        <v>12.6</v>
      </c>
      <c r="G1191" s="7"/>
      <c r="H1191" s="166">
        <f>H1192+H1194</f>
        <v>0</v>
      </c>
      <c r="I1191" s="166">
        <f>I1192+I1194</f>
        <v>0</v>
      </c>
      <c r="J1191" s="166">
        <f>J1192+J1194</f>
        <v>12.6</v>
      </c>
    </row>
    <row r="1192" spans="1:10" s="3" customFormat="1" ht="15.75" hidden="1" customHeight="1" x14ac:dyDescent="0.2">
      <c r="A1192" s="31" t="s">
        <v>688</v>
      </c>
      <c r="B1192" s="162" t="s">
        <v>673</v>
      </c>
      <c r="C1192" s="26" t="s">
        <v>339</v>
      </c>
      <c r="D1192" s="27" t="s">
        <v>345</v>
      </c>
      <c r="E1192" s="26" t="s">
        <v>132</v>
      </c>
      <c r="F1192" s="64">
        <f>F1193</f>
        <v>0</v>
      </c>
      <c r="G1192" s="7"/>
      <c r="H1192" s="64">
        <f>H1193</f>
        <v>0</v>
      </c>
      <c r="I1192" s="64">
        <f>I1193</f>
        <v>0</v>
      </c>
      <c r="J1192" s="64">
        <f>J1193</f>
        <v>0</v>
      </c>
    </row>
    <row r="1193" spans="1:10" s="23" customFormat="1" ht="17.25" hidden="1" customHeight="1" x14ac:dyDescent="0.2">
      <c r="A1193" s="31" t="s">
        <v>692</v>
      </c>
      <c r="B1193" s="162" t="s">
        <v>673</v>
      </c>
      <c r="C1193" s="26" t="s">
        <v>339</v>
      </c>
      <c r="D1193" s="27" t="s">
        <v>345</v>
      </c>
      <c r="E1193" s="26" t="s">
        <v>693</v>
      </c>
      <c r="F1193" s="64">
        <f>43.7-43.7</f>
        <v>0</v>
      </c>
      <c r="H1193" s="64">
        <f>43.7-43.7</f>
        <v>0</v>
      </c>
      <c r="I1193" s="64">
        <f>43.7-43.7</f>
        <v>0</v>
      </c>
      <c r="J1193" s="64">
        <f>43.7-43.7</f>
        <v>0</v>
      </c>
    </row>
    <row r="1194" spans="1:10" s="23" customFormat="1" ht="17.25" customHeight="1" x14ac:dyDescent="0.2">
      <c r="A1194" s="31" t="s">
        <v>50</v>
      </c>
      <c r="B1194" s="162" t="s">
        <v>673</v>
      </c>
      <c r="C1194" s="26" t="s">
        <v>339</v>
      </c>
      <c r="D1194" s="27" t="s">
        <v>716</v>
      </c>
      <c r="E1194" s="26" t="s">
        <v>180</v>
      </c>
      <c r="F1194" s="64">
        <f>F1195</f>
        <v>12.6</v>
      </c>
      <c r="H1194" s="64">
        <f>H1195</f>
        <v>0</v>
      </c>
      <c r="I1194" s="64">
        <f>I1195</f>
        <v>0</v>
      </c>
      <c r="J1194" s="64">
        <f>J1195</f>
        <v>12.6</v>
      </c>
    </row>
    <row r="1195" spans="1:10" s="23" customFormat="1" ht="18.75" customHeight="1" x14ac:dyDescent="0.2">
      <c r="A1195" s="31" t="s">
        <v>53</v>
      </c>
      <c r="B1195" s="162" t="s">
        <v>673</v>
      </c>
      <c r="C1195" s="26" t="s">
        <v>339</v>
      </c>
      <c r="D1195" s="27" t="s">
        <v>716</v>
      </c>
      <c r="E1195" s="26" t="s">
        <v>256</v>
      </c>
      <c r="F1195" s="64">
        <v>12.6</v>
      </c>
      <c r="H1195" s="64">
        <f>43.7-43.7</f>
        <v>0</v>
      </c>
      <c r="I1195" s="64">
        <f>43.7-43.7</f>
        <v>0</v>
      </c>
      <c r="J1195" s="64">
        <v>12.6</v>
      </c>
    </row>
    <row r="1196" spans="1:10" s="23" customFormat="1" ht="18.75" hidden="1" customHeight="1" x14ac:dyDescent="0.2">
      <c r="A1196" s="20" t="s">
        <v>707</v>
      </c>
      <c r="B1196" s="173" t="s">
        <v>673</v>
      </c>
      <c r="C1196" s="13" t="s">
        <v>339</v>
      </c>
      <c r="D1196" s="21" t="s">
        <v>708</v>
      </c>
      <c r="E1196" s="13"/>
      <c r="F1196" s="167">
        <f>F1197</f>
        <v>0</v>
      </c>
      <c r="H1196" s="167">
        <f t="shared" ref="H1196:I1199" si="138">H1197</f>
        <v>0</v>
      </c>
      <c r="I1196" s="167">
        <f t="shared" si="138"/>
        <v>0</v>
      </c>
      <c r="J1196" s="167">
        <f>J1197</f>
        <v>0</v>
      </c>
    </row>
    <row r="1197" spans="1:10" s="23" customFormat="1" ht="47.25" hidden="1" x14ac:dyDescent="0.2">
      <c r="A1197" s="25" t="s">
        <v>709</v>
      </c>
      <c r="B1197" s="162" t="s">
        <v>673</v>
      </c>
      <c r="C1197" s="162" t="s">
        <v>339</v>
      </c>
      <c r="D1197" s="162" t="s">
        <v>710</v>
      </c>
      <c r="E1197" s="26"/>
      <c r="F1197" s="64">
        <f>F1198</f>
        <v>0</v>
      </c>
      <c r="H1197" s="64">
        <f t="shared" si="138"/>
        <v>0</v>
      </c>
      <c r="I1197" s="64">
        <f t="shared" si="138"/>
        <v>0</v>
      </c>
      <c r="J1197" s="64">
        <f>J1198</f>
        <v>0</v>
      </c>
    </row>
    <row r="1198" spans="1:10" s="23" customFormat="1" ht="78.75" hidden="1" x14ac:dyDescent="0.2">
      <c r="A1198" s="257" t="s">
        <v>855</v>
      </c>
      <c r="B1198" s="162" t="s">
        <v>673</v>
      </c>
      <c r="C1198" s="26" t="s">
        <v>339</v>
      </c>
      <c r="D1198" s="27" t="s">
        <v>718</v>
      </c>
      <c r="E1198" s="26"/>
      <c r="F1198" s="64">
        <f>F1199</f>
        <v>0</v>
      </c>
      <c r="H1198" s="64">
        <f t="shared" si="138"/>
        <v>0</v>
      </c>
      <c r="I1198" s="64">
        <f t="shared" si="138"/>
        <v>0</v>
      </c>
      <c r="J1198" s="64">
        <f>J1199</f>
        <v>0</v>
      </c>
    </row>
    <row r="1199" spans="1:10" s="23" customFormat="1" ht="18.75" hidden="1" customHeight="1" x14ac:dyDescent="0.2">
      <c r="A1199" s="31" t="s">
        <v>688</v>
      </c>
      <c r="B1199" s="162" t="s">
        <v>673</v>
      </c>
      <c r="C1199" s="26" t="s">
        <v>339</v>
      </c>
      <c r="D1199" s="27" t="s">
        <v>718</v>
      </c>
      <c r="E1199" s="26" t="s">
        <v>132</v>
      </c>
      <c r="F1199" s="64">
        <f>F1200</f>
        <v>0</v>
      </c>
      <c r="H1199" s="64">
        <f t="shared" si="138"/>
        <v>0</v>
      </c>
      <c r="I1199" s="64">
        <f t="shared" si="138"/>
        <v>0</v>
      </c>
      <c r="J1199" s="64">
        <f>J1200</f>
        <v>0</v>
      </c>
    </row>
    <row r="1200" spans="1:10" s="23" customFormat="1" ht="18.75" hidden="1" customHeight="1" x14ac:dyDescent="0.2">
      <c r="A1200" s="31" t="s">
        <v>692</v>
      </c>
      <c r="B1200" s="162" t="s">
        <v>673</v>
      </c>
      <c r="C1200" s="26" t="s">
        <v>339</v>
      </c>
      <c r="D1200" s="27" t="s">
        <v>718</v>
      </c>
      <c r="E1200" s="26" t="s">
        <v>693</v>
      </c>
      <c r="F1200" s="64">
        <v>0</v>
      </c>
      <c r="H1200" s="64"/>
      <c r="I1200" s="64"/>
      <c r="J1200" s="64">
        <v>0</v>
      </c>
    </row>
    <row r="1201" spans="1:10" s="23" customFormat="1" hidden="1" x14ac:dyDescent="0.2">
      <c r="A1201" s="56" t="s">
        <v>124</v>
      </c>
      <c r="B1201" s="173" t="s">
        <v>673</v>
      </c>
      <c r="C1201" s="173" t="s">
        <v>339</v>
      </c>
      <c r="D1201" s="173" t="s">
        <v>125</v>
      </c>
      <c r="E1201" s="174"/>
      <c r="F1201" s="88">
        <f>F1202</f>
        <v>0</v>
      </c>
      <c r="H1201" s="88">
        <f t="shared" ref="H1201:I1203" si="139">H1202</f>
        <v>0</v>
      </c>
      <c r="I1201" s="88">
        <f t="shared" si="139"/>
        <v>0</v>
      </c>
      <c r="J1201" s="88">
        <f>J1202</f>
        <v>0</v>
      </c>
    </row>
    <row r="1202" spans="1:10" s="23" customFormat="1" ht="31.5" hidden="1" x14ac:dyDescent="0.2">
      <c r="A1202" s="38" t="s">
        <v>470</v>
      </c>
      <c r="B1202" s="162" t="s">
        <v>673</v>
      </c>
      <c r="C1202" s="26" t="s">
        <v>339</v>
      </c>
      <c r="D1202" s="162" t="s">
        <v>471</v>
      </c>
      <c r="E1202" s="198"/>
      <c r="F1202" s="67">
        <f>F1203</f>
        <v>0</v>
      </c>
      <c r="H1202" s="67">
        <f t="shared" si="139"/>
        <v>0</v>
      </c>
      <c r="I1202" s="67">
        <f t="shared" si="139"/>
        <v>0</v>
      </c>
      <c r="J1202" s="67">
        <f>J1203</f>
        <v>0</v>
      </c>
    </row>
    <row r="1203" spans="1:10" s="23" customFormat="1" hidden="1" x14ac:dyDescent="0.2">
      <c r="A1203" s="31" t="s">
        <v>688</v>
      </c>
      <c r="B1203" s="162" t="s">
        <v>673</v>
      </c>
      <c r="C1203" s="26" t="s">
        <v>339</v>
      </c>
      <c r="D1203" s="162" t="s">
        <v>471</v>
      </c>
      <c r="E1203" s="198">
        <v>500</v>
      </c>
      <c r="F1203" s="67">
        <f>F1204</f>
        <v>0</v>
      </c>
      <c r="H1203" s="67">
        <f t="shared" si="139"/>
        <v>0</v>
      </c>
      <c r="I1203" s="67">
        <f t="shared" si="139"/>
        <v>0</v>
      </c>
      <c r="J1203" s="67">
        <f>J1204</f>
        <v>0</v>
      </c>
    </row>
    <row r="1204" spans="1:10" s="23" customFormat="1" hidden="1" x14ac:dyDescent="0.2">
      <c r="A1204" s="31" t="s">
        <v>692</v>
      </c>
      <c r="B1204" s="162" t="s">
        <v>673</v>
      </c>
      <c r="C1204" s="26" t="s">
        <v>339</v>
      </c>
      <c r="D1204" s="162" t="s">
        <v>471</v>
      </c>
      <c r="E1204" s="198">
        <v>540</v>
      </c>
      <c r="F1204" s="67">
        <f>553.5-553.5</f>
        <v>0</v>
      </c>
      <c r="H1204" s="67">
        <f>553.5-553.5</f>
        <v>0</v>
      </c>
      <c r="I1204" s="67">
        <f>553.5-553.5</f>
        <v>0</v>
      </c>
      <c r="J1204" s="67">
        <f>553.5-553.5</f>
        <v>0</v>
      </c>
    </row>
    <row r="1205" spans="1:10" s="7" customFormat="1" hidden="1" x14ac:dyDescent="0.2">
      <c r="A1205" s="99" t="s">
        <v>346</v>
      </c>
      <c r="B1205" s="173" t="s">
        <v>673</v>
      </c>
      <c r="C1205" s="173" t="s">
        <v>347</v>
      </c>
      <c r="D1205" s="173"/>
      <c r="E1205" s="174"/>
      <c r="F1205" s="22">
        <f>F1206+F1211+F1227+F1241</f>
        <v>0</v>
      </c>
      <c r="H1205" s="22">
        <f>H1206+H1211+H1227+H1241</f>
        <v>0</v>
      </c>
      <c r="I1205" s="22">
        <f>I1206+I1211+I1227+I1241</f>
        <v>0</v>
      </c>
      <c r="J1205" s="22">
        <f>J1206+J1211+J1227+J1241</f>
        <v>0</v>
      </c>
    </row>
    <row r="1206" spans="1:10" s="3" customFormat="1" hidden="1" x14ac:dyDescent="0.2">
      <c r="A1206" s="81" t="s">
        <v>30</v>
      </c>
      <c r="B1206" s="199" t="s">
        <v>673</v>
      </c>
      <c r="C1206" s="29" t="s">
        <v>347</v>
      </c>
      <c r="D1206" s="199" t="s">
        <v>149</v>
      </c>
      <c r="E1206" s="29"/>
      <c r="F1206" s="61">
        <f>F1207</f>
        <v>0</v>
      </c>
      <c r="G1206" s="7"/>
      <c r="H1206" s="61">
        <f t="shared" ref="H1206:I1209" si="140">H1207</f>
        <v>0</v>
      </c>
      <c r="I1206" s="61">
        <f t="shared" si="140"/>
        <v>0</v>
      </c>
      <c r="J1206" s="61">
        <f>J1207</f>
        <v>0</v>
      </c>
    </row>
    <row r="1207" spans="1:10" s="3" customFormat="1" hidden="1" x14ac:dyDescent="0.2">
      <c r="A1207" s="57" t="s">
        <v>32</v>
      </c>
      <c r="B1207" s="137" t="s">
        <v>673</v>
      </c>
      <c r="C1207" s="35" t="s">
        <v>347</v>
      </c>
      <c r="D1207" s="137" t="s">
        <v>150</v>
      </c>
      <c r="E1207" s="29"/>
      <c r="F1207" s="63">
        <f>F1208</f>
        <v>0</v>
      </c>
      <c r="G1207" s="7"/>
      <c r="H1207" s="63">
        <f t="shared" si="140"/>
        <v>0</v>
      </c>
      <c r="I1207" s="63">
        <f t="shared" si="140"/>
        <v>0</v>
      </c>
      <c r="J1207" s="63">
        <f>J1208</f>
        <v>0</v>
      </c>
    </row>
    <row r="1208" spans="1:10" s="23" customFormat="1" ht="31.5" hidden="1" x14ac:dyDescent="0.2">
      <c r="A1208" s="31" t="s">
        <v>259</v>
      </c>
      <c r="B1208" s="162" t="s">
        <v>673</v>
      </c>
      <c r="C1208" s="26" t="s">
        <v>347</v>
      </c>
      <c r="D1208" s="162" t="s">
        <v>152</v>
      </c>
      <c r="E1208" s="26"/>
      <c r="F1208" s="67">
        <f>F1209</f>
        <v>0</v>
      </c>
      <c r="H1208" s="67">
        <f t="shared" si="140"/>
        <v>0</v>
      </c>
      <c r="I1208" s="67">
        <f t="shared" si="140"/>
        <v>0</v>
      </c>
      <c r="J1208" s="67">
        <f>J1209</f>
        <v>0</v>
      </c>
    </row>
    <row r="1209" spans="1:10" s="39" customFormat="1" hidden="1" x14ac:dyDescent="0.2">
      <c r="A1209" s="31" t="s">
        <v>688</v>
      </c>
      <c r="B1209" s="162" t="s">
        <v>673</v>
      </c>
      <c r="C1209" s="162" t="s">
        <v>347</v>
      </c>
      <c r="D1209" s="162" t="s">
        <v>152</v>
      </c>
      <c r="E1209" s="162" t="s">
        <v>132</v>
      </c>
      <c r="F1209" s="67">
        <f>F1210</f>
        <v>0</v>
      </c>
      <c r="H1209" s="67">
        <f t="shared" si="140"/>
        <v>0</v>
      </c>
      <c r="I1209" s="67">
        <f t="shared" si="140"/>
        <v>0</v>
      </c>
      <c r="J1209" s="67">
        <f>J1210</f>
        <v>0</v>
      </c>
    </row>
    <row r="1210" spans="1:10" s="3" customFormat="1" ht="17.25" hidden="1" customHeight="1" x14ac:dyDescent="0.2">
      <c r="A1210" s="31" t="s">
        <v>692</v>
      </c>
      <c r="B1210" s="162" t="s">
        <v>673</v>
      </c>
      <c r="C1210" s="162" t="s">
        <v>347</v>
      </c>
      <c r="D1210" s="162" t="s">
        <v>152</v>
      </c>
      <c r="E1210" s="162" t="s">
        <v>693</v>
      </c>
      <c r="F1210" s="67"/>
      <c r="G1210" s="7"/>
      <c r="H1210" s="67"/>
      <c r="I1210" s="67"/>
      <c r="J1210" s="67"/>
    </row>
    <row r="1211" spans="1:10" s="23" customFormat="1" ht="47.25" hidden="1" x14ac:dyDescent="0.2">
      <c r="A1211" s="12" t="s">
        <v>233</v>
      </c>
      <c r="B1211" s="173" t="s">
        <v>673</v>
      </c>
      <c r="C1211" s="173" t="s">
        <v>347</v>
      </c>
      <c r="D1211" s="173" t="s">
        <v>234</v>
      </c>
      <c r="E1211" s="173"/>
      <c r="F1211" s="88">
        <f>F1212</f>
        <v>0</v>
      </c>
      <c r="H1211" s="88">
        <f t="shared" ref="H1211:J1212" si="141">H1212</f>
        <v>0</v>
      </c>
      <c r="I1211" s="88">
        <f t="shared" si="141"/>
        <v>0</v>
      </c>
      <c r="J1211" s="88">
        <f t="shared" si="141"/>
        <v>0</v>
      </c>
    </row>
    <row r="1212" spans="1:10" s="3" customFormat="1" ht="31.5" hidden="1" x14ac:dyDescent="0.2">
      <c r="A1212" s="31" t="s">
        <v>478</v>
      </c>
      <c r="B1212" s="162" t="s">
        <v>673</v>
      </c>
      <c r="C1212" s="162" t="s">
        <v>347</v>
      </c>
      <c r="D1212" s="162" t="s">
        <v>479</v>
      </c>
      <c r="E1212" s="162"/>
      <c r="F1212" s="67">
        <f>F1213</f>
        <v>0</v>
      </c>
      <c r="G1212" s="7"/>
      <c r="H1212" s="67">
        <f t="shared" si="141"/>
        <v>0</v>
      </c>
      <c r="I1212" s="67">
        <f t="shared" si="141"/>
        <v>0</v>
      </c>
      <c r="J1212" s="67">
        <f t="shared" si="141"/>
        <v>0</v>
      </c>
    </row>
    <row r="1213" spans="1:10" s="3" customFormat="1" ht="31.5" hidden="1" x14ac:dyDescent="0.2">
      <c r="A1213" s="31" t="s">
        <v>719</v>
      </c>
      <c r="B1213" s="162" t="s">
        <v>673</v>
      </c>
      <c r="C1213" s="162" t="s">
        <v>347</v>
      </c>
      <c r="D1213" s="162" t="s">
        <v>720</v>
      </c>
      <c r="E1213" s="162"/>
      <c r="F1213" s="67">
        <f>F1214+F1222</f>
        <v>0</v>
      </c>
      <c r="G1213" s="7"/>
      <c r="H1213" s="67">
        <f>H1214+H1222</f>
        <v>0</v>
      </c>
      <c r="I1213" s="67">
        <f>I1214+I1222</f>
        <v>0</v>
      </c>
      <c r="J1213" s="67">
        <f>J1214+J1222</f>
        <v>0</v>
      </c>
    </row>
    <row r="1214" spans="1:10" s="3" customFormat="1" ht="31.5" hidden="1" x14ac:dyDescent="0.2">
      <c r="A1214" s="31" t="s">
        <v>721</v>
      </c>
      <c r="B1214" s="162" t="s">
        <v>673</v>
      </c>
      <c r="C1214" s="162" t="s">
        <v>347</v>
      </c>
      <c r="D1214" s="162" t="s">
        <v>722</v>
      </c>
      <c r="E1214" s="162"/>
      <c r="F1214" s="67">
        <f>F1215+F1219</f>
        <v>0</v>
      </c>
      <c r="G1214" s="7"/>
      <c r="H1214" s="67">
        <f>H1215+H1219</f>
        <v>0</v>
      </c>
      <c r="I1214" s="67">
        <f>I1215+I1219</f>
        <v>0</v>
      </c>
      <c r="J1214" s="67">
        <f>J1215+J1219</f>
        <v>0</v>
      </c>
    </row>
    <row r="1215" spans="1:10" s="3" customFormat="1" hidden="1" x14ac:dyDescent="0.2">
      <c r="A1215" s="31" t="s">
        <v>688</v>
      </c>
      <c r="B1215" s="162" t="s">
        <v>673</v>
      </c>
      <c r="C1215" s="162" t="s">
        <v>347</v>
      </c>
      <c r="D1215" s="162" t="s">
        <v>722</v>
      </c>
      <c r="E1215" s="162" t="s">
        <v>132</v>
      </c>
      <c r="F1215" s="67">
        <f>F1216</f>
        <v>0</v>
      </c>
      <c r="G1215" s="7"/>
      <c r="H1215" s="67">
        <f>H1216</f>
        <v>0</v>
      </c>
      <c r="I1215" s="67">
        <f>I1216</f>
        <v>0</v>
      </c>
      <c r="J1215" s="67">
        <f>J1216</f>
        <v>0</v>
      </c>
    </row>
    <row r="1216" spans="1:10" s="3" customFormat="1" hidden="1" x14ac:dyDescent="0.2">
      <c r="A1216" s="31" t="s">
        <v>692</v>
      </c>
      <c r="B1216" s="162" t="s">
        <v>673</v>
      </c>
      <c r="C1216" s="162" t="s">
        <v>347</v>
      </c>
      <c r="D1216" s="162" t="s">
        <v>722</v>
      </c>
      <c r="E1216" s="162" t="s">
        <v>693</v>
      </c>
      <c r="F1216" s="67">
        <v>0</v>
      </c>
      <c r="G1216" s="7"/>
      <c r="H1216" s="67"/>
      <c r="I1216" s="67"/>
      <c r="J1216" s="67">
        <v>0</v>
      </c>
    </row>
    <row r="1217" spans="1:10" s="3" customFormat="1" ht="25.5" hidden="1" x14ac:dyDescent="0.2">
      <c r="A1217" s="170" t="s">
        <v>723</v>
      </c>
      <c r="B1217" s="258" t="s">
        <v>673</v>
      </c>
      <c r="C1217" s="258" t="s">
        <v>347</v>
      </c>
      <c r="D1217" s="258" t="s">
        <v>722</v>
      </c>
      <c r="E1217" s="258" t="s">
        <v>693</v>
      </c>
      <c r="F1217" s="172">
        <v>0</v>
      </c>
      <c r="G1217" s="7"/>
      <c r="H1217" s="67"/>
      <c r="I1217" s="67"/>
      <c r="J1217" s="172">
        <v>0</v>
      </c>
    </row>
    <row r="1218" spans="1:10" s="3" customFormat="1" ht="31.5" hidden="1" x14ac:dyDescent="0.2">
      <c r="A1218" s="31" t="s">
        <v>721</v>
      </c>
      <c r="B1218" s="162" t="s">
        <v>673</v>
      </c>
      <c r="C1218" s="162" t="s">
        <v>347</v>
      </c>
      <c r="D1218" s="162" t="s">
        <v>724</v>
      </c>
      <c r="E1218" s="258"/>
      <c r="F1218" s="172"/>
      <c r="G1218" s="7"/>
      <c r="H1218" s="67"/>
      <c r="I1218" s="67"/>
      <c r="J1218" s="172"/>
    </row>
    <row r="1219" spans="1:10" s="3" customFormat="1" hidden="1" x14ac:dyDescent="0.2">
      <c r="A1219" s="31" t="s">
        <v>688</v>
      </c>
      <c r="B1219" s="162" t="s">
        <v>673</v>
      </c>
      <c r="C1219" s="162" t="s">
        <v>347</v>
      </c>
      <c r="D1219" s="162" t="s">
        <v>724</v>
      </c>
      <c r="E1219" s="162" t="s">
        <v>132</v>
      </c>
      <c r="F1219" s="67">
        <f>F1220</f>
        <v>0</v>
      </c>
      <c r="G1219" s="7"/>
      <c r="H1219" s="67">
        <f>H1220</f>
        <v>0</v>
      </c>
      <c r="I1219" s="67">
        <f>I1220</f>
        <v>0</v>
      </c>
      <c r="J1219" s="67">
        <f>J1220</f>
        <v>0</v>
      </c>
    </row>
    <row r="1220" spans="1:10" s="3" customFormat="1" hidden="1" x14ac:dyDescent="0.2">
      <c r="A1220" s="31" t="s">
        <v>692</v>
      </c>
      <c r="B1220" s="162" t="s">
        <v>673</v>
      </c>
      <c r="C1220" s="162" t="s">
        <v>347</v>
      </c>
      <c r="D1220" s="162" t="s">
        <v>724</v>
      </c>
      <c r="E1220" s="162" t="s">
        <v>693</v>
      </c>
      <c r="F1220" s="67">
        <v>0</v>
      </c>
      <c r="G1220" s="7"/>
      <c r="H1220" s="67"/>
      <c r="I1220" s="67"/>
      <c r="J1220" s="67">
        <v>0</v>
      </c>
    </row>
    <row r="1221" spans="1:10" s="3" customFormat="1" ht="25.5" hidden="1" x14ac:dyDescent="0.2">
      <c r="A1221" s="170" t="s">
        <v>723</v>
      </c>
      <c r="B1221" s="258" t="s">
        <v>673</v>
      </c>
      <c r="C1221" s="258" t="s">
        <v>347</v>
      </c>
      <c r="D1221" s="258" t="s">
        <v>724</v>
      </c>
      <c r="E1221" s="258" t="s">
        <v>693</v>
      </c>
      <c r="F1221" s="172">
        <v>0</v>
      </c>
      <c r="G1221" s="7"/>
      <c r="H1221" s="67"/>
      <c r="I1221" s="67"/>
      <c r="J1221" s="172">
        <v>0</v>
      </c>
    </row>
    <row r="1222" spans="1:10" s="3" customFormat="1" ht="31.5" hidden="1" x14ac:dyDescent="0.2">
      <c r="A1222" s="31" t="s">
        <v>725</v>
      </c>
      <c r="B1222" s="162" t="s">
        <v>673</v>
      </c>
      <c r="C1222" s="162" t="s">
        <v>347</v>
      </c>
      <c r="D1222" s="162" t="s">
        <v>726</v>
      </c>
      <c r="E1222" s="162"/>
      <c r="F1222" s="67">
        <f>F1223+F1225</f>
        <v>0</v>
      </c>
      <c r="G1222" s="7"/>
      <c r="H1222" s="67">
        <f>H1223+H1225</f>
        <v>0</v>
      </c>
      <c r="I1222" s="67">
        <f>I1223+I1225</f>
        <v>0</v>
      </c>
      <c r="J1222" s="67">
        <f>J1223+J1225</f>
        <v>0</v>
      </c>
    </row>
    <row r="1223" spans="1:10" s="3" customFormat="1" hidden="1" x14ac:dyDescent="0.2">
      <c r="A1223" s="31" t="s">
        <v>688</v>
      </c>
      <c r="B1223" s="162" t="s">
        <v>673</v>
      </c>
      <c r="C1223" s="162" t="s">
        <v>347</v>
      </c>
      <c r="D1223" s="162" t="s">
        <v>726</v>
      </c>
      <c r="E1223" s="162" t="s">
        <v>132</v>
      </c>
      <c r="F1223" s="67">
        <f>F1224</f>
        <v>0</v>
      </c>
      <c r="G1223" s="7"/>
      <c r="H1223" s="67">
        <f>H1224</f>
        <v>0</v>
      </c>
      <c r="I1223" s="67">
        <f>I1224</f>
        <v>0</v>
      </c>
      <c r="J1223" s="67">
        <f>J1224</f>
        <v>0</v>
      </c>
    </row>
    <row r="1224" spans="1:10" s="3" customFormat="1" hidden="1" x14ac:dyDescent="0.2">
      <c r="A1224" s="31" t="s">
        <v>692</v>
      </c>
      <c r="B1224" s="162" t="s">
        <v>673</v>
      </c>
      <c r="C1224" s="162" t="s">
        <v>347</v>
      </c>
      <c r="D1224" s="162" t="s">
        <v>726</v>
      </c>
      <c r="E1224" s="162" t="s">
        <v>693</v>
      </c>
      <c r="F1224" s="67"/>
      <c r="G1224" s="7"/>
      <c r="H1224" s="67"/>
      <c r="I1224" s="67"/>
      <c r="J1224" s="67"/>
    </row>
    <row r="1225" spans="1:10" s="3" customFormat="1" ht="17.25" hidden="1" customHeight="1" x14ac:dyDescent="0.2">
      <c r="A1225" s="66" t="s">
        <v>50</v>
      </c>
      <c r="B1225" s="162" t="s">
        <v>673</v>
      </c>
      <c r="C1225" s="162" t="s">
        <v>347</v>
      </c>
      <c r="D1225" s="162" t="s">
        <v>726</v>
      </c>
      <c r="E1225" s="162" t="s">
        <v>180</v>
      </c>
      <c r="F1225" s="67">
        <f>F1226</f>
        <v>0</v>
      </c>
      <c r="G1225" s="7"/>
      <c r="H1225" s="67">
        <f>H1226</f>
        <v>0</v>
      </c>
      <c r="I1225" s="67">
        <f>I1226</f>
        <v>0</v>
      </c>
      <c r="J1225" s="67">
        <f>J1226</f>
        <v>0</v>
      </c>
    </row>
    <row r="1226" spans="1:10" s="3" customFormat="1" ht="17.25" hidden="1" customHeight="1" x14ac:dyDescent="0.2">
      <c r="A1226" s="66" t="s">
        <v>53</v>
      </c>
      <c r="B1226" s="162" t="s">
        <v>673</v>
      </c>
      <c r="C1226" s="162" t="s">
        <v>347</v>
      </c>
      <c r="D1226" s="162" t="s">
        <v>726</v>
      </c>
      <c r="E1226" s="162" t="s">
        <v>256</v>
      </c>
      <c r="F1226" s="67">
        <v>0</v>
      </c>
      <c r="G1226" s="7"/>
      <c r="H1226" s="67">
        <v>0</v>
      </c>
      <c r="I1226" s="67">
        <v>0</v>
      </c>
      <c r="J1226" s="67">
        <v>0</v>
      </c>
    </row>
    <row r="1227" spans="1:10" s="3" customFormat="1" ht="17.25" hidden="1" customHeight="1" x14ac:dyDescent="0.2">
      <c r="A1227" s="20" t="s">
        <v>707</v>
      </c>
      <c r="B1227" s="173" t="s">
        <v>673</v>
      </c>
      <c r="C1227" s="173" t="s">
        <v>347</v>
      </c>
      <c r="D1227" s="173" t="s">
        <v>708</v>
      </c>
      <c r="E1227" s="174"/>
      <c r="F1227" s="22">
        <f>F1228</f>
        <v>0</v>
      </c>
      <c r="G1227" s="7"/>
      <c r="H1227" s="22">
        <f>H1228</f>
        <v>0</v>
      </c>
      <c r="I1227" s="22">
        <f>I1228</f>
        <v>0</v>
      </c>
      <c r="J1227" s="22">
        <f>J1228</f>
        <v>0</v>
      </c>
    </row>
    <row r="1228" spans="1:10" s="3" customFormat="1" ht="47.25" hidden="1" x14ac:dyDescent="0.2">
      <c r="A1228" s="25" t="s">
        <v>709</v>
      </c>
      <c r="B1228" s="162" t="s">
        <v>673</v>
      </c>
      <c r="C1228" s="162" t="s">
        <v>347</v>
      </c>
      <c r="D1228" s="162" t="s">
        <v>710</v>
      </c>
      <c r="E1228" s="198"/>
      <c r="F1228" s="24">
        <f>F1229+F1232+F1238+F1235</f>
        <v>0</v>
      </c>
      <c r="G1228" s="7"/>
      <c r="H1228" s="24">
        <f>H1229+H1232+H1238+H1235</f>
        <v>0</v>
      </c>
      <c r="I1228" s="24">
        <f>I1229+I1232+I1238+I1235</f>
        <v>0</v>
      </c>
      <c r="J1228" s="24">
        <f>J1229+J1232+J1238+J1235</f>
        <v>0</v>
      </c>
    </row>
    <row r="1229" spans="1:10" s="3" customFormat="1" ht="47.25" hidden="1" x14ac:dyDescent="0.2">
      <c r="A1229" s="25" t="s">
        <v>727</v>
      </c>
      <c r="B1229" s="26" t="s">
        <v>673</v>
      </c>
      <c r="C1229" s="162" t="s">
        <v>347</v>
      </c>
      <c r="D1229" s="26" t="s">
        <v>728</v>
      </c>
      <c r="E1229" s="26"/>
      <c r="F1229" s="67">
        <f>F1231</f>
        <v>0</v>
      </c>
      <c r="G1229" s="7"/>
      <c r="H1229" s="67">
        <f>H1231</f>
        <v>0</v>
      </c>
      <c r="I1229" s="67">
        <f>I1231</f>
        <v>0</v>
      </c>
      <c r="J1229" s="67">
        <f>J1231</f>
        <v>0</v>
      </c>
    </row>
    <row r="1230" spans="1:10" s="3" customFormat="1" hidden="1" x14ac:dyDescent="0.2">
      <c r="A1230" s="31" t="s">
        <v>688</v>
      </c>
      <c r="B1230" s="26" t="s">
        <v>673</v>
      </c>
      <c r="C1230" s="162" t="s">
        <v>347</v>
      </c>
      <c r="D1230" s="26" t="s">
        <v>728</v>
      </c>
      <c r="E1230" s="26" t="s">
        <v>132</v>
      </c>
      <c r="F1230" s="67">
        <f>F1231</f>
        <v>0</v>
      </c>
      <c r="G1230" s="7"/>
      <c r="H1230" s="67">
        <f>H1231</f>
        <v>0</v>
      </c>
      <c r="I1230" s="67">
        <f>I1231</f>
        <v>0</v>
      </c>
      <c r="J1230" s="67">
        <f>J1231</f>
        <v>0</v>
      </c>
    </row>
    <row r="1231" spans="1:10" s="3" customFormat="1" hidden="1" x14ac:dyDescent="0.2">
      <c r="A1231" s="31" t="s">
        <v>692</v>
      </c>
      <c r="B1231" s="26" t="s">
        <v>673</v>
      </c>
      <c r="C1231" s="162" t="s">
        <v>347</v>
      </c>
      <c r="D1231" s="26" t="s">
        <v>728</v>
      </c>
      <c r="E1231" s="26" t="s">
        <v>693</v>
      </c>
      <c r="F1231" s="67"/>
      <c r="G1231" s="7"/>
      <c r="H1231" s="67"/>
      <c r="I1231" s="67"/>
      <c r="J1231" s="67"/>
    </row>
    <row r="1232" spans="1:10" s="3" customFormat="1" ht="78.75" hidden="1" x14ac:dyDescent="0.2">
      <c r="A1232" s="25" t="s">
        <v>729</v>
      </c>
      <c r="B1232" s="26" t="s">
        <v>673</v>
      </c>
      <c r="C1232" s="162" t="s">
        <v>347</v>
      </c>
      <c r="D1232" s="26" t="s">
        <v>730</v>
      </c>
      <c r="E1232" s="26"/>
      <c r="F1232" s="67">
        <f>F1233</f>
        <v>0</v>
      </c>
      <c r="G1232" s="7"/>
      <c r="H1232" s="67">
        <f t="shared" ref="H1232:J1233" si="142">H1233</f>
        <v>0</v>
      </c>
      <c r="I1232" s="67">
        <f t="shared" si="142"/>
        <v>0</v>
      </c>
      <c r="J1232" s="67">
        <f t="shared" si="142"/>
        <v>0</v>
      </c>
    </row>
    <row r="1233" spans="1:10" s="3" customFormat="1" hidden="1" x14ac:dyDescent="0.2">
      <c r="A1233" s="31" t="s">
        <v>688</v>
      </c>
      <c r="B1233" s="26" t="s">
        <v>673</v>
      </c>
      <c r="C1233" s="162" t="s">
        <v>347</v>
      </c>
      <c r="D1233" s="26" t="s">
        <v>730</v>
      </c>
      <c r="E1233" s="26" t="s">
        <v>132</v>
      </c>
      <c r="F1233" s="67">
        <f>F1234</f>
        <v>0</v>
      </c>
      <c r="G1233" s="7"/>
      <c r="H1233" s="67">
        <f t="shared" si="142"/>
        <v>0</v>
      </c>
      <c r="I1233" s="67">
        <f t="shared" si="142"/>
        <v>0</v>
      </c>
      <c r="J1233" s="67">
        <f t="shared" si="142"/>
        <v>0</v>
      </c>
    </row>
    <row r="1234" spans="1:10" s="3" customFormat="1" hidden="1" x14ac:dyDescent="0.2">
      <c r="A1234" s="31" t="s">
        <v>692</v>
      </c>
      <c r="B1234" s="26" t="s">
        <v>673</v>
      </c>
      <c r="C1234" s="162" t="s">
        <v>347</v>
      </c>
      <c r="D1234" s="26" t="s">
        <v>730</v>
      </c>
      <c r="E1234" s="26" t="s">
        <v>693</v>
      </c>
      <c r="F1234" s="67"/>
      <c r="G1234" s="7"/>
      <c r="H1234" s="67"/>
      <c r="I1234" s="67"/>
      <c r="J1234" s="67"/>
    </row>
    <row r="1235" spans="1:10" s="3" customFormat="1" ht="47.25" hidden="1" x14ac:dyDescent="0.2">
      <c r="A1235" s="25" t="s">
        <v>731</v>
      </c>
      <c r="B1235" s="26" t="s">
        <v>673</v>
      </c>
      <c r="C1235" s="162" t="s">
        <v>347</v>
      </c>
      <c r="D1235" s="26" t="s">
        <v>732</v>
      </c>
      <c r="E1235" s="26"/>
      <c r="F1235" s="67">
        <f>F1236</f>
        <v>0</v>
      </c>
      <c r="G1235" s="7"/>
      <c r="H1235" s="67">
        <f t="shared" ref="H1235:J1236" si="143">H1236</f>
        <v>0</v>
      </c>
      <c r="I1235" s="67">
        <f t="shared" si="143"/>
        <v>0</v>
      </c>
      <c r="J1235" s="67">
        <f t="shared" si="143"/>
        <v>0</v>
      </c>
    </row>
    <row r="1236" spans="1:10" s="3" customFormat="1" hidden="1" x14ac:dyDescent="0.2">
      <c r="A1236" s="31" t="s">
        <v>688</v>
      </c>
      <c r="B1236" s="26" t="s">
        <v>673</v>
      </c>
      <c r="C1236" s="162" t="s">
        <v>347</v>
      </c>
      <c r="D1236" s="26" t="s">
        <v>732</v>
      </c>
      <c r="E1236" s="26" t="s">
        <v>132</v>
      </c>
      <c r="F1236" s="67">
        <f>F1237</f>
        <v>0</v>
      </c>
      <c r="G1236" s="7"/>
      <c r="H1236" s="67">
        <f t="shared" si="143"/>
        <v>0</v>
      </c>
      <c r="I1236" s="67">
        <f t="shared" si="143"/>
        <v>0</v>
      </c>
      <c r="J1236" s="67">
        <f t="shared" si="143"/>
        <v>0</v>
      </c>
    </row>
    <row r="1237" spans="1:10" s="3" customFormat="1" hidden="1" x14ac:dyDescent="0.2">
      <c r="A1237" s="31" t="s">
        <v>692</v>
      </c>
      <c r="B1237" s="26" t="s">
        <v>673</v>
      </c>
      <c r="C1237" s="162" t="s">
        <v>347</v>
      </c>
      <c r="D1237" s="26" t="s">
        <v>732</v>
      </c>
      <c r="E1237" s="26" t="s">
        <v>693</v>
      </c>
      <c r="F1237" s="67"/>
      <c r="G1237" s="7"/>
      <c r="H1237" s="67"/>
      <c r="I1237" s="67"/>
      <c r="J1237" s="67"/>
    </row>
    <row r="1238" spans="1:10" s="3" customFormat="1" ht="31.5" hidden="1" x14ac:dyDescent="0.2">
      <c r="A1238" s="25" t="s">
        <v>856</v>
      </c>
      <c r="B1238" s="26" t="s">
        <v>673</v>
      </c>
      <c r="C1238" s="162" t="s">
        <v>347</v>
      </c>
      <c r="D1238" s="26" t="s">
        <v>734</v>
      </c>
      <c r="E1238" s="26"/>
      <c r="F1238" s="67">
        <f>F1239</f>
        <v>0</v>
      </c>
      <c r="G1238" s="7"/>
      <c r="H1238" s="67">
        <f t="shared" ref="H1238:J1239" si="144">H1239</f>
        <v>0</v>
      </c>
      <c r="I1238" s="67">
        <f t="shared" si="144"/>
        <v>0</v>
      </c>
      <c r="J1238" s="67">
        <f t="shared" si="144"/>
        <v>0</v>
      </c>
    </row>
    <row r="1239" spans="1:10" s="3" customFormat="1" hidden="1" x14ac:dyDescent="0.2">
      <c r="A1239" s="31" t="s">
        <v>688</v>
      </c>
      <c r="B1239" s="26" t="s">
        <v>673</v>
      </c>
      <c r="C1239" s="162" t="s">
        <v>347</v>
      </c>
      <c r="D1239" s="26" t="s">
        <v>734</v>
      </c>
      <c r="E1239" s="26" t="s">
        <v>132</v>
      </c>
      <c r="F1239" s="67">
        <f>F1240</f>
        <v>0</v>
      </c>
      <c r="G1239" s="7"/>
      <c r="H1239" s="67">
        <f t="shared" si="144"/>
        <v>0</v>
      </c>
      <c r="I1239" s="67">
        <f t="shared" si="144"/>
        <v>0</v>
      </c>
      <c r="J1239" s="67">
        <f t="shared" si="144"/>
        <v>0</v>
      </c>
    </row>
    <row r="1240" spans="1:10" s="3" customFormat="1" hidden="1" x14ac:dyDescent="0.2">
      <c r="A1240" s="31" t="s">
        <v>692</v>
      </c>
      <c r="B1240" s="26" t="s">
        <v>673</v>
      </c>
      <c r="C1240" s="162" t="s">
        <v>347</v>
      </c>
      <c r="D1240" s="26" t="s">
        <v>734</v>
      </c>
      <c r="E1240" s="26" t="s">
        <v>693</v>
      </c>
      <c r="F1240" s="67"/>
      <c r="G1240" s="7"/>
      <c r="H1240" s="67"/>
      <c r="I1240" s="67"/>
      <c r="J1240" s="67"/>
    </row>
    <row r="1241" spans="1:10" s="3" customFormat="1" hidden="1" x14ac:dyDescent="0.2">
      <c r="A1241" s="20" t="s">
        <v>182</v>
      </c>
      <c r="B1241" s="173" t="s">
        <v>673</v>
      </c>
      <c r="C1241" s="173" t="s">
        <v>347</v>
      </c>
      <c r="D1241" s="173" t="s">
        <v>183</v>
      </c>
      <c r="E1241" s="174"/>
      <c r="F1241" s="22">
        <f>F1242</f>
        <v>0</v>
      </c>
      <c r="G1241" s="7"/>
      <c r="H1241" s="22">
        <f t="shared" ref="H1241:I1244" si="145">H1242</f>
        <v>0</v>
      </c>
      <c r="I1241" s="22">
        <f t="shared" si="145"/>
        <v>0</v>
      </c>
      <c r="J1241" s="22">
        <f>J1242</f>
        <v>0</v>
      </c>
    </row>
    <row r="1242" spans="1:10" s="3" customFormat="1" ht="47.25" hidden="1" x14ac:dyDescent="0.2">
      <c r="A1242" s="57" t="s">
        <v>383</v>
      </c>
      <c r="B1242" s="137" t="s">
        <v>673</v>
      </c>
      <c r="C1242" s="137" t="s">
        <v>347</v>
      </c>
      <c r="D1242" s="162" t="s">
        <v>384</v>
      </c>
      <c r="E1242" s="211"/>
      <c r="F1242" s="37">
        <f>F1243</f>
        <v>0</v>
      </c>
      <c r="G1242" s="7"/>
      <c r="H1242" s="37">
        <f t="shared" si="145"/>
        <v>0</v>
      </c>
      <c r="I1242" s="37">
        <f t="shared" si="145"/>
        <v>0</v>
      </c>
      <c r="J1242" s="37">
        <f>J1243</f>
        <v>0</v>
      </c>
    </row>
    <row r="1243" spans="1:10" s="3" customFormat="1" ht="31.5" hidden="1" x14ac:dyDescent="0.2">
      <c r="A1243" s="100" t="s">
        <v>387</v>
      </c>
      <c r="B1243" s="162" t="s">
        <v>673</v>
      </c>
      <c r="C1243" s="162" t="s">
        <v>347</v>
      </c>
      <c r="D1243" s="180" t="s">
        <v>857</v>
      </c>
      <c r="E1243" s="198"/>
      <c r="F1243" s="24">
        <f>F1244</f>
        <v>0</v>
      </c>
      <c r="G1243" s="7"/>
      <c r="H1243" s="24">
        <f t="shared" si="145"/>
        <v>0</v>
      </c>
      <c r="I1243" s="24">
        <f t="shared" si="145"/>
        <v>0</v>
      </c>
      <c r="J1243" s="24">
        <f>J1244</f>
        <v>0</v>
      </c>
    </row>
    <row r="1244" spans="1:10" s="3" customFormat="1" hidden="1" x14ac:dyDescent="0.2">
      <c r="A1244" s="31" t="s">
        <v>688</v>
      </c>
      <c r="B1244" s="162" t="s">
        <v>673</v>
      </c>
      <c r="C1244" s="162" t="s">
        <v>347</v>
      </c>
      <c r="D1244" s="180" t="s">
        <v>857</v>
      </c>
      <c r="E1244" s="198">
        <v>500</v>
      </c>
      <c r="F1244" s="24">
        <f>F1245</f>
        <v>0</v>
      </c>
      <c r="G1244" s="7"/>
      <c r="H1244" s="24">
        <f t="shared" si="145"/>
        <v>0</v>
      </c>
      <c r="I1244" s="24">
        <f t="shared" si="145"/>
        <v>0</v>
      </c>
      <c r="J1244" s="24">
        <f>J1245</f>
        <v>0</v>
      </c>
    </row>
    <row r="1245" spans="1:10" s="3" customFormat="1" hidden="1" x14ac:dyDescent="0.2">
      <c r="A1245" s="31" t="s">
        <v>692</v>
      </c>
      <c r="B1245" s="162" t="s">
        <v>673</v>
      </c>
      <c r="C1245" s="162" t="s">
        <v>347</v>
      </c>
      <c r="D1245" s="180" t="s">
        <v>857</v>
      </c>
      <c r="E1245" s="198">
        <v>540</v>
      </c>
      <c r="F1245" s="24">
        <v>0</v>
      </c>
      <c r="G1245" s="7"/>
      <c r="H1245" s="24"/>
      <c r="I1245" s="24"/>
      <c r="J1245" s="24">
        <v>0</v>
      </c>
    </row>
    <row r="1246" spans="1:10" s="3" customFormat="1" ht="25.5" hidden="1" x14ac:dyDescent="0.2">
      <c r="A1246" s="170" t="s">
        <v>723</v>
      </c>
      <c r="B1246" s="258" t="s">
        <v>673</v>
      </c>
      <c r="C1246" s="258" t="s">
        <v>347</v>
      </c>
      <c r="D1246" s="259" t="s">
        <v>857</v>
      </c>
      <c r="E1246" s="260">
        <v>540</v>
      </c>
      <c r="F1246" s="261">
        <v>0</v>
      </c>
      <c r="G1246" s="7"/>
      <c r="H1246" s="24"/>
      <c r="I1246" s="24"/>
      <c r="J1246" s="261">
        <v>0</v>
      </c>
    </row>
    <row r="1247" spans="1:10" s="39" customFormat="1" hidden="1" x14ac:dyDescent="0.2">
      <c r="A1247" s="20" t="s">
        <v>390</v>
      </c>
      <c r="B1247" s="173" t="s">
        <v>673</v>
      </c>
      <c r="C1247" s="173" t="s">
        <v>391</v>
      </c>
      <c r="D1247" s="162"/>
      <c r="E1247" s="198"/>
      <c r="F1247" s="22">
        <f>F1248+F1253+F1259</f>
        <v>0</v>
      </c>
      <c r="H1247" s="22">
        <f>H1248+H1253+H1259</f>
        <v>0</v>
      </c>
      <c r="I1247" s="22">
        <f>I1248+I1253+I1259</f>
        <v>0</v>
      </c>
      <c r="J1247" s="22">
        <f>J1248+J1253+J1259</f>
        <v>0</v>
      </c>
    </row>
    <row r="1248" spans="1:10" s="39" customFormat="1" hidden="1" x14ac:dyDescent="0.2">
      <c r="A1248" s="81" t="s">
        <v>30</v>
      </c>
      <c r="B1248" s="199" t="s">
        <v>673</v>
      </c>
      <c r="C1248" s="199" t="s">
        <v>391</v>
      </c>
      <c r="D1248" s="199" t="s">
        <v>31</v>
      </c>
      <c r="E1248" s="200"/>
      <c r="F1248" s="30">
        <f>F1249</f>
        <v>0</v>
      </c>
      <c r="H1248" s="30">
        <f t="shared" ref="H1248:I1251" si="146">H1249</f>
        <v>0</v>
      </c>
      <c r="I1248" s="30">
        <f t="shared" si="146"/>
        <v>0</v>
      </c>
      <c r="J1248" s="30">
        <f>J1249</f>
        <v>0</v>
      </c>
    </row>
    <row r="1249" spans="1:10" s="39" customFormat="1" hidden="1" x14ac:dyDescent="0.2">
      <c r="A1249" s="25" t="s">
        <v>32</v>
      </c>
      <c r="B1249" s="162" t="s">
        <v>673</v>
      </c>
      <c r="C1249" s="162" t="s">
        <v>391</v>
      </c>
      <c r="D1249" s="162" t="s">
        <v>33</v>
      </c>
      <c r="E1249" s="198"/>
      <c r="F1249" s="24">
        <f>F1250</f>
        <v>0</v>
      </c>
      <c r="H1249" s="24">
        <f t="shared" si="146"/>
        <v>0</v>
      </c>
      <c r="I1249" s="24">
        <f t="shared" si="146"/>
        <v>0</v>
      </c>
      <c r="J1249" s="24">
        <f>J1250</f>
        <v>0</v>
      </c>
    </row>
    <row r="1250" spans="1:10" s="39" customFormat="1" ht="31.5" hidden="1" x14ac:dyDescent="0.2">
      <c r="A1250" s="31" t="s">
        <v>259</v>
      </c>
      <c r="B1250" s="162" t="s">
        <v>673</v>
      </c>
      <c r="C1250" s="162" t="s">
        <v>391</v>
      </c>
      <c r="D1250" s="162" t="s">
        <v>34</v>
      </c>
      <c r="E1250" s="198"/>
      <c r="F1250" s="24">
        <f>F1251</f>
        <v>0</v>
      </c>
      <c r="H1250" s="24">
        <f t="shared" si="146"/>
        <v>0</v>
      </c>
      <c r="I1250" s="24">
        <f t="shared" si="146"/>
        <v>0</v>
      </c>
      <c r="J1250" s="24">
        <f>J1251</f>
        <v>0</v>
      </c>
    </row>
    <row r="1251" spans="1:10" s="39" customFormat="1" hidden="1" x14ac:dyDescent="0.2">
      <c r="A1251" s="31" t="s">
        <v>688</v>
      </c>
      <c r="B1251" s="162" t="s">
        <v>673</v>
      </c>
      <c r="C1251" s="162" t="s">
        <v>391</v>
      </c>
      <c r="D1251" s="162" t="s">
        <v>34</v>
      </c>
      <c r="E1251" s="198">
        <v>500</v>
      </c>
      <c r="F1251" s="24">
        <f>F1252</f>
        <v>0</v>
      </c>
      <c r="H1251" s="24">
        <f t="shared" si="146"/>
        <v>0</v>
      </c>
      <c r="I1251" s="24">
        <f t="shared" si="146"/>
        <v>0</v>
      </c>
      <c r="J1251" s="24">
        <f>J1252</f>
        <v>0</v>
      </c>
    </row>
    <row r="1252" spans="1:10" s="39" customFormat="1" hidden="1" x14ac:dyDescent="0.2">
      <c r="A1252" s="31" t="s">
        <v>692</v>
      </c>
      <c r="B1252" s="162" t="s">
        <v>673</v>
      </c>
      <c r="C1252" s="162" t="s">
        <v>391</v>
      </c>
      <c r="D1252" s="162" t="s">
        <v>34</v>
      </c>
      <c r="E1252" s="198">
        <v>540</v>
      </c>
      <c r="F1252" s="24"/>
      <c r="H1252" s="24"/>
      <c r="I1252" s="24"/>
      <c r="J1252" s="24"/>
    </row>
    <row r="1253" spans="1:10" s="39" customFormat="1" ht="47.25" hidden="1" x14ac:dyDescent="0.2">
      <c r="A1253" s="20" t="s">
        <v>311</v>
      </c>
      <c r="B1253" s="173" t="s">
        <v>673</v>
      </c>
      <c r="C1253" s="173" t="s">
        <v>391</v>
      </c>
      <c r="D1253" s="162" t="s">
        <v>107</v>
      </c>
      <c r="E1253" s="198"/>
      <c r="F1253" s="24">
        <f>F1254</f>
        <v>0</v>
      </c>
      <c r="H1253" s="24">
        <f t="shared" ref="H1253:I1257" si="147">H1254</f>
        <v>0</v>
      </c>
      <c r="I1253" s="24">
        <f t="shared" si="147"/>
        <v>0</v>
      </c>
      <c r="J1253" s="24">
        <f>J1254</f>
        <v>0</v>
      </c>
    </row>
    <row r="1254" spans="1:10" s="39" customFormat="1" ht="47.25" hidden="1" x14ac:dyDescent="0.2">
      <c r="A1254" s="31" t="s">
        <v>340</v>
      </c>
      <c r="B1254" s="162" t="s">
        <v>673</v>
      </c>
      <c r="C1254" s="162" t="s">
        <v>391</v>
      </c>
      <c r="D1254" s="162" t="s">
        <v>341</v>
      </c>
      <c r="E1254" s="198"/>
      <c r="F1254" s="24">
        <f>F1255</f>
        <v>0</v>
      </c>
      <c r="H1254" s="24">
        <f t="shared" si="147"/>
        <v>0</v>
      </c>
      <c r="I1254" s="24">
        <f t="shared" si="147"/>
        <v>0</v>
      </c>
      <c r="J1254" s="24">
        <f>J1255</f>
        <v>0</v>
      </c>
    </row>
    <row r="1255" spans="1:10" s="39" customFormat="1" ht="31.5" hidden="1" x14ac:dyDescent="0.2">
      <c r="A1255" s="31" t="s">
        <v>858</v>
      </c>
      <c r="B1255" s="162" t="s">
        <v>673</v>
      </c>
      <c r="C1255" s="162" t="s">
        <v>391</v>
      </c>
      <c r="D1255" s="162" t="s">
        <v>859</v>
      </c>
      <c r="E1255" s="198"/>
      <c r="F1255" s="24">
        <f>F1256</f>
        <v>0</v>
      </c>
      <c r="H1255" s="24">
        <f t="shared" si="147"/>
        <v>0</v>
      </c>
      <c r="I1255" s="24">
        <f t="shared" si="147"/>
        <v>0</v>
      </c>
      <c r="J1255" s="24">
        <f>J1256</f>
        <v>0</v>
      </c>
    </row>
    <row r="1256" spans="1:10" s="39" customFormat="1" ht="47.25" hidden="1" x14ac:dyDescent="0.2">
      <c r="A1256" s="31" t="s">
        <v>860</v>
      </c>
      <c r="B1256" s="162" t="s">
        <v>673</v>
      </c>
      <c r="C1256" s="162" t="s">
        <v>391</v>
      </c>
      <c r="D1256" s="162" t="s">
        <v>861</v>
      </c>
      <c r="E1256" s="198"/>
      <c r="F1256" s="24">
        <f>F1257</f>
        <v>0</v>
      </c>
      <c r="H1256" s="24">
        <f t="shared" si="147"/>
        <v>0</v>
      </c>
      <c r="I1256" s="24">
        <f t="shared" si="147"/>
        <v>0</v>
      </c>
      <c r="J1256" s="24">
        <f>J1257</f>
        <v>0</v>
      </c>
    </row>
    <row r="1257" spans="1:10" s="39" customFormat="1" hidden="1" x14ac:dyDescent="0.2">
      <c r="A1257" s="31" t="s">
        <v>688</v>
      </c>
      <c r="B1257" s="162" t="s">
        <v>673</v>
      </c>
      <c r="C1257" s="162" t="s">
        <v>391</v>
      </c>
      <c r="D1257" s="162" t="s">
        <v>861</v>
      </c>
      <c r="E1257" s="198">
        <v>500</v>
      </c>
      <c r="F1257" s="24">
        <f>F1258</f>
        <v>0</v>
      </c>
      <c r="H1257" s="24">
        <f t="shared" si="147"/>
        <v>0</v>
      </c>
      <c r="I1257" s="24">
        <f t="shared" si="147"/>
        <v>0</v>
      </c>
      <c r="J1257" s="24">
        <f>J1258</f>
        <v>0</v>
      </c>
    </row>
    <row r="1258" spans="1:10" s="39" customFormat="1" hidden="1" x14ac:dyDescent="0.2">
      <c r="A1258" s="31" t="s">
        <v>692</v>
      </c>
      <c r="B1258" s="162" t="s">
        <v>673</v>
      </c>
      <c r="C1258" s="162" t="s">
        <v>391</v>
      </c>
      <c r="D1258" s="162" t="s">
        <v>861</v>
      </c>
      <c r="E1258" s="198">
        <v>540</v>
      </c>
      <c r="F1258" s="24"/>
      <c r="H1258" s="24"/>
      <c r="I1258" s="24"/>
      <c r="J1258" s="24"/>
    </row>
    <row r="1259" spans="1:10" s="39" customFormat="1" hidden="1" x14ac:dyDescent="0.2">
      <c r="A1259" s="56" t="s">
        <v>124</v>
      </c>
      <c r="B1259" s="173" t="s">
        <v>673</v>
      </c>
      <c r="C1259" s="173" t="s">
        <v>391</v>
      </c>
      <c r="D1259" s="173" t="s">
        <v>125</v>
      </c>
      <c r="E1259" s="174"/>
      <c r="F1259" s="88">
        <f>F1260</f>
        <v>0</v>
      </c>
      <c r="H1259" s="88">
        <f t="shared" ref="H1259:I1261" si="148">H1260</f>
        <v>0</v>
      </c>
      <c r="I1259" s="88">
        <f t="shared" si="148"/>
        <v>0</v>
      </c>
      <c r="J1259" s="88">
        <f>J1260</f>
        <v>0</v>
      </c>
    </row>
    <row r="1260" spans="1:10" s="39" customFormat="1" ht="31.5" hidden="1" x14ac:dyDescent="0.2">
      <c r="A1260" s="38" t="s">
        <v>470</v>
      </c>
      <c r="B1260" s="162" t="s">
        <v>673</v>
      </c>
      <c r="C1260" s="26" t="s">
        <v>391</v>
      </c>
      <c r="D1260" s="162" t="s">
        <v>471</v>
      </c>
      <c r="E1260" s="198"/>
      <c r="F1260" s="67">
        <f>F1261</f>
        <v>0</v>
      </c>
      <c r="H1260" s="67">
        <f t="shared" si="148"/>
        <v>0</v>
      </c>
      <c r="I1260" s="67">
        <f t="shared" si="148"/>
        <v>0</v>
      </c>
      <c r="J1260" s="67">
        <f>J1261</f>
        <v>0</v>
      </c>
    </row>
    <row r="1261" spans="1:10" s="39" customFormat="1" hidden="1" x14ac:dyDescent="0.2">
      <c r="A1261" s="31" t="s">
        <v>688</v>
      </c>
      <c r="B1261" s="162" t="s">
        <v>673</v>
      </c>
      <c r="C1261" s="26" t="s">
        <v>391</v>
      </c>
      <c r="D1261" s="162" t="s">
        <v>471</v>
      </c>
      <c r="E1261" s="198">
        <v>500</v>
      </c>
      <c r="F1261" s="67">
        <f>F1262</f>
        <v>0</v>
      </c>
      <c r="H1261" s="67">
        <f t="shared" si="148"/>
        <v>0</v>
      </c>
      <c r="I1261" s="67">
        <f t="shared" si="148"/>
        <v>0</v>
      </c>
      <c r="J1261" s="67">
        <f>J1262</f>
        <v>0</v>
      </c>
    </row>
    <row r="1262" spans="1:10" s="39" customFormat="1" hidden="1" x14ac:dyDescent="0.2">
      <c r="A1262" s="31" t="s">
        <v>692</v>
      </c>
      <c r="B1262" s="162" t="s">
        <v>751</v>
      </c>
      <c r="C1262" s="26" t="s">
        <v>391</v>
      </c>
      <c r="D1262" s="162" t="s">
        <v>471</v>
      </c>
      <c r="E1262" s="198">
        <v>540</v>
      </c>
      <c r="F1262" s="67"/>
      <c r="H1262" s="67"/>
      <c r="I1262" s="67"/>
      <c r="J1262" s="67"/>
    </row>
    <row r="1263" spans="1:10" s="39" customFormat="1" x14ac:dyDescent="0.2">
      <c r="A1263" s="20" t="s">
        <v>406</v>
      </c>
      <c r="B1263" s="173" t="s">
        <v>673</v>
      </c>
      <c r="C1263" s="173" t="s">
        <v>407</v>
      </c>
      <c r="D1263" s="173"/>
      <c r="E1263" s="13"/>
      <c r="F1263" s="228">
        <f>F1264+F1269</f>
        <v>170.6</v>
      </c>
      <c r="H1263" s="167">
        <f>H1264+H1269</f>
        <v>170.6</v>
      </c>
      <c r="I1263" s="167">
        <f>I1264+I1269</f>
        <v>170.6</v>
      </c>
      <c r="J1263" s="228">
        <f>J1264+J1269</f>
        <v>170.6</v>
      </c>
    </row>
    <row r="1264" spans="1:10" s="39" customFormat="1" x14ac:dyDescent="0.2">
      <c r="A1264" s="28" t="s">
        <v>555</v>
      </c>
      <c r="B1264" s="199" t="s">
        <v>673</v>
      </c>
      <c r="C1264" s="199" t="s">
        <v>409</v>
      </c>
      <c r="D1264" s="199"/>
      <c r="E1264" s="29"/>
      <c r="F1264" s="165">
        <f>F1265</f>
        <v>170.6</v>
      </c>
      <c r="H1264" s="165">
        <f t="shared" ref="H1264:I1267" si="149">H1265</f>
        <v>170.6</v>
      </c>
      <c r="I1264" s="165">
        <f t="shared" si="149"/>
        <v>170.6</v>
      </c>
      <c r="J1264" s="165">
        <f>J1265</f>
        <v>170.6</v>
      </c>
    </row>
    <row r="1265" spans="1:10" s="39" customFormat="1" ht="15.75" customHeight="1" x14ac:dyDescent="0.2">
      <c r="A1265" s="146" t="s">
        <v>576</v>
      </c>
      <c r="B1265" s="173" t="s">
        <v>673</v>
      </c>
      <c r="C1265" s="13" t="s">
        <v>409</v>
      </c>
      <c r="D1265" s="21" t="s">
        <v>577</v>
      </c>
      <c r="E1265" s="26"/>
      <c r="F1265" s="88">
        <f>F1266</f>
        <v>170.6</v>
      </c>
      <c r="H1265" s="88">
        <f t="shared" si="149"/>
        <v>170.6</v>
      </c>
      <c r="I1265" s="88">
        <f t="shared" si="149"/>
        <v>170.6</v>
      </c>
      <c r="J1265" s="88">
        <f>J1266</f>
        <v>170.6</v>
      </c>
    </row>
    <row r="1266" spans="1:10" s="3" customFormat="1" ht="31.5" x14ac:dyDescent="0.25">
      <c r="A1266" s="153" t="s">
        <v>133</v>
      </c>
      <c r="B1266" s="162" t="s">
        <v>673</v>
      </c>
      <c r="C1266" s="26" t="s">
        <v>409</v>
      </c>
      <c r="D1266" s="27" t="s">
        <v>578</v>
      </c>
      <c r="E1266" s="26"/>
      <c r="F1266" s="67">
        <f>F1267</f>
        <v>170.6</v>
      </c>
      <c r="G1266" s="130"/>
      <c r="H1266" s="67">
        <f t="shared" si="149"/>
        <v>170.6</v>
      </c>
      <c r="I1266" s="67">
        <f t="shared" si="149"/>
        <v>170.6</v>
      </c>
      <c r="J1266" s="67">
        <f>J1267</f>
        <v>170.6</v>
      </c>
    </row>
    <row r="1267" spans="1:10" s="3" customFormat="1" x14ac:dyDescent="0.25">
      <c r="A1267" s="66" t="s">
        <v>50</v>
      </c>
      <c r="B1267" s="162" t="s">
        <v>673</v>
      </c>
      <c r="C1267" s="26" t="s">
        <v>409</v>
      </c>
      <c r="D1267" s="27" t="s">
        <v>578</v>
      </c>
      <c r="E1267" s="26" t="s">
        <v>180</v>
      </c>
      <c r="F1267" s="67">
        <f>F1268</f>
        <v>170.6</v>
      </c>
      <c r="G1267" s="130"/>
      <c r="H1267" s="67">
        <f t="shared" si="149"/>
        <v>170.6</v>
      </c>
      <c r="I1267" s="67">
        <f t="shared" si="149"/>
        <v>170.6</v>
      </c>
      <c r="J1267" s="67">
        <f>J1268</f>
        <v>170.6</v>
      </c>
    </row>
    <row r="1268" spans="1:10" s="3" customFormat="1" x14ac:dyDescent="0.25">
      <c r="A1268" s="66" t="s">
        <v>53</v>
      </c>
      <c r="B1268" s="162" t="s">
        <v>673</v>
      </c>
      <c r="C1268" s="26" t="s">
        <v>409</v>
      </c>
      <c r="D1268" s="27" t="s">
        <v>578</v>
      </c>
      <c r="E1268" s="26" t="s">
        <v>256</v>
      </c>
      <c r="F1268" s="67">
        <v>170.6</v>
      </c>
      <c r="G1268" s="130"/>
      <c r="H1268" s="67">
        <v>170.6</v>
      </c>
      <c r="I1268" s="67">
        <v>170.6</v>
      </c>
      <c r="J1268" s="67">
        <v>170.6</v>
      </c>
    </row>
    <row r="1269" spans="1:10" s="23" customFormat="1" hidden="1" x14ac:dyDescent="0.2">
      <c r="A1269" s="28" t="s">
        <v>580</v>
      </c>
      <c r="B1269" s="199" t="s">
        <v>673</v>
      </c>
      <c r="C1269" s="199" t="s">
        <v>581</v>
      </c>
      <c r="D1269" s="199"/>
      <c r="E1269" s="29"/>
      <c r="F1269" s="165">
        <f>F1270</f>
        <v>0</v>
      </c>
      <c r="H1269" s="165">
        <f t="shared" ref="H1269:I1272" si="150">H1270</f>
        <v>0</v>
      </c>
      <c r="I1269" s="165">
        <f t="shared" si="150"/>
        <v>0</v>
      </c>
      <c r="J1269" s="165">
        <f>J1270</f>
        <v>0</v>
      </c>
    </row>
    <row r="1270" spans="1:10" s="23" customFormat="1" ht="31.5" hidden="1" x14ac:dyDescent="0.2">
      <c r="A1270" s="20" t="s">
        <v>752</v>
      </c>
      <c r="B1270" s="173" t="s">
        <v>673</v>
      </c>
      <c r="C1270" s="13" t="s">
        <v>581</v>
      </c>
      <c r="D1270" s="21" t="s">
        <v>753</v>
      </c>
      <c r="E1270" s="21"/>
      <c r="F1270" s="167">
        <f>F1271</f>
        <v>0</v>
      </c>
      <c r="H1270" s="167">
        <f t="shared" si="150"/>
        <v>0</v>
      </c>
      <c r="I1270" s="167">
        <f t="shared" si="150"/>
        <v>0</v>
      </c>
      <c r="J1270" s="167">
        <f>J1271</f>
        <v>0</v>
      </c>
    </row>
    <row r="1271" spans="1:10" s="3" customFormat="1" ht="31.5" hidden="1" x14ac:dyDescent="0.2">
      <c r="A1271" s="25" t="s">
        <v>133</v>
      </c>
      <c r="B1271" s="162" t="s">
        <v>673</v>
      </c>
      <c r="C1271" s="26" t="s">
        <v>581</v>
      </c>
      <c r="D1271" s="27" t="s">
        <v>754</v>
      </c>
      <c r="E1271" s="21"/>
      <c r="F1271" s="64">
        <f>F1272</f>
        <v>0</v>
      </c>
      <c r="G1271" s="7"/>
      <c r="H1271" s="64">
        <f t="shared" si="150"/>
        <v>0</v>
      </c>
      <c r="I1271" s="64">
        <f t="shared" si="150"/>
        <v>0</v>
      </c>
      <c r="J1271" s="64">
        <f>J1272</f>
        <v>0</v>
      </c>
    </row>
    <row r="1272" spans="1:10" s="3" customFormat="1" hidden="1" x14ac:dyDescent="0.2">
      <c r="A1272" s="31" t="s">
        <v>50</v>
      </c>
      <c r="B1272" s="162" t="s">
        <v>673</v>
      </c>
      <c r="C1272" s="26" t="s">
        <v>581</v>
      </c>
      <c r="D1272" s="27" t="s">
        <v>754</v>
      </c>
      <c r="E1272" s="27">
        <v>800</v>
      </c>
      <c r="F1272" s="64">
        <f>F1273</f>
        <v>0</v>
      </c>
      <c r="G1272" s="7"/>
      <c r="H1272" s="64">
        <f t="shared" si="150"/>
        <v>0</v>
      </c>
      <c r="I1272" s="64">
        <f t="shared" si="150"/>
        <v>0</v>
      </c>
      <c r="J1272" s="64">
        <f>J1273</f>
        <v>0</v>
      </c>
    </row>
    <row r="1273" spans="1:10" s="3" customFormat="1" hidden="1" x14ac:dyDescent="0.2">
      <c r="A1273" s="31" t="s">
        <v>53</v>
      </c>
      <c r="B1273" s="162" t="s">
        <v>673</v>
      </c>
      <c r="C1273" s="26" t="s">
        <v>581</v>
      </c>
      <c r="D1273" s="27" t="s">
        <v>754</v>
      </c>
      <c r="E1273" s="27">
        <v>870</v>
      </c>
      <c r="F1273" s="64"/>
      <c r="G1273" s="7"/>
      <c r="H1273" s="64"/>
      <c r="I1273" s="64"/>
      <c r="J1273" s="64"/>
    </row>
    <row r="1274" spans="1:10" s="3" customFormat="1" x14ac:dyDescent="0.2">
      <c r="A1274" s="20" t="s">
        <v>474</v>
      </c>
      <c r="B1274" s="173" t="s">
        <v>673</v>
      </c>
      <c r="C1274" s="173" t="s">
        <v>475</v>
      </c>
      <c r="D1274" s="29"/>
      <c r="E1274" s="29"/>
      <c r="F1274" s="61">
        <f>F1275+F1283</f>
        <v>3633.5999999999995</v>
      </c>
      <c r="G1274" s="7"/>
      <c r="H1274" s="61">
        <f>H1275+H1283</f>
        <v>7366.7</v>
      </c>
      <c r="I1274" s="61">
        <f>I1275+I1283</f>
        <v>7366.7</v>
      </c>
      <c r="J1274" s="61">
        <f>J1275+J1283</f>
        <v>3633.5999999999995</v>
      </c>
    </row>
    <row r="1275" spans="1:10" s="23" customFormat="1" ht="31.5" x14ac:dyDescent="0.2">
      <c r="A1275" s="12" t="s">
        <v>80</v>
      </c>
      <c r="B1275" s="13" t="s">
        <v>673</v>
      </c>
      <c r="C1275" s="13" t="s">
        <v>477</v>
      </c>
      <c r="D1275" s="21" t="s">
        <v>81</v>
      </c>
      <c r="E1275" s="173"/>
      <c r="F1275" s="14">
        <f>F1276</f>
        <v>100</v>
      </c>
      <c r="H1275" s="14">
        <f t="shared" ref="H1275:I1277" si="151">H1276</f>
        <v>250</v>
      </c>
      <c r="I1275" s="14">
        <f t="shared" si="151"/>
        <v>250</v>
      </c>
      <c r="J1275" s="14">
        <f>J1276</f>
        <v>100</v>
      </c>
    </row>
    <row r="1276" spans="1:10" s="69" customFormat="1" ht="31.5" customHeight="1" x14ac:dyDescent="0.2">
      <c r="A1276" s="31" t="s">
        <v>82</v>
      </c>
      <c r="B1276" s="26" t="s">
        <v>673</v>
      </c>
      <c r="C1276" s="26" t="s">
        <v>477</v>
      </c>
      <c r="D1276" s="27" t="s">
        <v>83</v>
      </c>
      <c r="E1276" s="162" t="s">
        <v>4</v>
      </c>
      <c r="F1276" s="60">
        <f>F1277</f>
        <v>100</v>
      </c>
      <c r="H1276" s="60">
        <f t="shared" si="151"/>
        <v>250</v>
      </c>
      <c r="I1276" s="60">
        <f t="shared" si="151"/>
        <v>250</v>
      </c>
      <c r="J1276" s="60">
        <f>J1277</f>
        <v>100</v>
      </c>
    </row>
    <row r="1277" spans="1:10" s="3" customFormat="1" ht="51.75" customHeight="1" x14ac:dyDescent="0.2">
      <c r="A1277" s="31" t="s">
        <v>84</v>
      </c>
      <c r="B1277" s="26" t="s">
        <v>673</v>
      </c>
      <c r="C1277" s="26" t="s">
        <v>477</v>
      </c>
      <c r="D1277" s="27" t="s">
        <v>85</v>
      </c>
      <c r="E1277" s="162"/>
      <c r="F1277" s="60">
        <f>F1278</f>
        <v>100</v>
      </c>
      <c r="G1277" s="7"/>
      <c r="H1277" s="60">
        <f t="shared" si="151"/>
        <v>250</v>
      </c>
      <c r="I1277" s="60">
        <f t="shared" si="151"/>
        <v>250</v>
      </c>
      <c r="J1277" s="60">
        <f>J1278</f>
        <v>100</v>
      </c>
    </row>
    <row r="1278" spans="1:10" s="3" customFormat="1" ht="204.75" x14ac:dyDescent="0.2">
      <c r="A1278" s="183" t="s">
        <v>755</v>
      </c>
      <c r="B1278" s="26" t="s">
        <v>673</v>
      </c>
      <c r="C1278" s="26" t="s">
        <v>477</v>
      </c>
      <c r="D1278" s="27" t="s">
        <v>756</v>
      </c>
      <c r="E1278" s="162"/>
      <c r="F1278" s="60">
        <f>F1279+F1281</f>
        <v>100</v>
      </c>
      <c r="G1278" s="7"/>
      <c r="H1278" s="60">
        <f>H1279+H1281</f>
        <v>250</v>
      </c>
      <c r="I1278" s="60">
        <f>I1279+I1281</f>
        <v>250</v>
      </c>
      <c r="J1278" s="60">
        <f>J1279+J1281</f>
        <v>100</v>
      </c>
    </row>
    <row r="1279" spans="1:10" s="3" customFormat="1" x14ac:dyDescent="0.2">
      <c r="A1279" s="66" t="s">
        <v>50</v>
      </c>
      <c r="B1279" s="26" t="s">
        <v>673</v>
      </c>
      <c r="C1279" s="162" t="s">
        <v>477</v>
      </c>
      <c r="D1279" s="27" t="s">
        <v>756</v>
      </c>
      <c r="E1279" s="162" t="s">
        <v>180</v>
      </c>
      <c r="F1279" s="60">
        <f>F1280</f>
        <v>100</v>
      </c>
      <c r="G1279" s="7"/>
      <c r="H1279" s="60">
        <f>H1280</f>
        <v>250</v>
      </c>
      <c r="I1279" s="60">
        <f>I1280</f>
        <v>250</v>
      </c>
      <c r="J1279" s="60">
        <f>J1280</f>
        <v>100</v>
      </c>
    </row>
    <row r="1280" spans="1:10" s="3" customFormat="1" x14ac:dyDescent="0.2">
      <c r="A1280" s="66" t="s">
        <v>53</v>
      </c>
      <c r="B1280" s="26" t="s">
        <v>673</v>
      </c>
      <c r="C1280" s="162" t="s">
        <v>477</v>
      </c>
      <c r="D1280" s="27" t="s">
        <v>756</v>
      </c>
      <c r="E1280" s="162" t="s">
        <v>256</v>
      </c>
      <c r="F1280" s="60">
        <v>100</v>
      </c>
      <c r="G1280" s="7"/>
      <c r="H1280" s="60">
        <v>250</v>
      </c>
      <c r="I1280" s="60">
        <v>250</v>
      </c>
      <c r="J1280" s="60">
        <v>100</v>
      </c>
    </row>
    <row r="1281" spans="1:10" s="23" customFormat="1" hidden="1" x14ac:dyDescent="0.2">
      <c r="A1281" s="138" t="s">
        <v>50</v>
      </c>
      <c r="B1281" s="26" t="s">
        <v>673</v>
      </c>
      <c r="C1281" s="162" t="s">
        <v>477</v>
      </c>
      <c r="D1281" s="27" t="s">
        <v>756</v>
      </c>
      <c r="E1281" s="198">
        <v>800</v>
      </c>
      <c r="F1281" s="24">
        <f>F1282</f>
        <v>0</v>
      </c>
      <c r="H1281" s="24">
        <f>H1282</f>
        <v>0</v>
      </c>
      <c r="I1281" s="24">
        <f>I1282</f>
        <v>0</v>
      </c>
      <c r="J1281" s="24">
        <f>J1282</f>
        <v>0</v>
      </c>
    </row>
    <row r="1282" spans="1:10" s="39" customFormat="1" hidden="1" x14ac:dyDescent="0.2">
      <c r="A1282" s="138" t="s">
        <v>53</v>
      </c>
      <c r="B1282" s="26" t="s">
        <v>673</v>
      </c>
      <c r="C1282" s="162" t="s">
        <v>477</v>
      </c>
      <c r="D1282" s="27" t="s">
        <v>756</v>
      </c>
      <c r="E1282" s="198">
        <v>870</v>
      </c>
      <c r="F1282" s="24">
        <f>500-500</f>
        <v>0</v>
      </c>
      <c r="H1282" s="24">
        <f>500-500</f>
        <v>0</v>
      </c>
      <c r="I1282" s="24">
        <f>500-500</f>
        <v>0</v>
      </c>
      <c r="J1282" s="24">
        <f>500-500</f>
        <v>0</v>
      </c>
    </row>
    <row r="1283" spans="1:10" s="3" customFormat="1" x14ac:dyDescent="0.2">
      <c r="A1283" s="28" t="s">
        <v>491</v>
      </c>
      <c r="B1283" s="199" t="s">
        <v>673</v>
      </c>
      <c r="C1283" s="199">
        <v>1004</v>
      </c>
      <c r="D1283" s="199"/>
      <c r="E1283" s="200"/>
      <c r="F1283" s="30">
        <f>F1284+F1304</f>
        <v>3533.5999999999995</v>
      </c>
      <c r="G1283" s="7"/>
      <c r="H1283" s="30">
        <f>H1284+H1304</f>
        <v>7116.7</v>
      </c>
      <c r="I1283" s="30">
        <f>I1284+I1304</f>
        <v>7116.7</v>
      </c>
      <c r="J1283" s="30">
        <f>J1284+J1304</f>
        <v>3533.5999999999995</v>
      </c>
    </row>
    <row r="1284" spans="1:10" s="3" customFormat="1" ht="15.75" customHeight="1" x14ac:dyDescent="0.2">
      <c r="A1284" s="12" t="s">
        <v>88</v>
      </c>
      <c r="B1284" s="173" t="s">
        <v>673</v>
      </c>
      <c r="C1284" s="13" t="s">
        <v>492</v>
      </c>
      <c r="D1284" s="21" t="s">
        <v>89</v>
      </c>
      <c r="E1284" s="173"/>
      <c r="F1284" s="14">
        <f>F1285</f>
        <v>3533.5999999999995</v>
      </c>
      <c r="G1284" s="7"/>
      <c r="H1284" s="14">
        <f>H1285</f>
        <v>7116.7</v>
      </c>
      <c r="I1284" s="14">
        <f>I1285</f>
        <v>7116.7</v>
      </c>
      <c r="J1284" s="14">
        <f>J1285</f>
        <v>3533.5999999999995</v>
      </c>
    </row>
    <row r="1285" spans="1:10" s="3" customFormat="1" ht="15.75" customHeight="1" x14ac:dyDescent="0.2">
      <c r="A1285" s="31" t="s">
        <v>96</v>
      </c>
      <c r="B1285" s="26" t="s">
        <v>673</v>
      </c>
      <c r="C1285" s="26" t="s">
        <v>492</v>
      </c>
      <c r="D1285" s="27" t="s">
        <v>97</v>
      </c>
      <c r="E1285" s="162"/>
      <c r="F1285" s="60">
        <f>F1286+F1290</f>
        <v>3533.5999999999995</v>
      </c>
      <c r="G1285" s="7"/>
      <c r="H1285" s="60">
        <f>H1286+H1290</f>
        <v>7116.7</v>
      </c>
      <c r="I1285" s="60">
        <f>I1286+I1290</f>
        <v>7116.7</v>
      </c>
      <c r="J1285" s="60">
        <f>J1286+J1290</f>
        <v>3533.5999999999995</v>
      </c>
    </row>
    <row r="1286" spans="1:10" s="3" customFormat="1" ht="47.25" x14ac:dyDescent="0.2">
      <c r="A1286" s="31" t="s">
        <v>98</v>
      </c>
      <c r="B1286" s="26" t="s">
        <v>673</v>
      </c>
      <c r="C1286" s="26" t="s">
        <v>492</v>
      </c>
      <c r="D1286" s="27" t="s">
        <v>99</v>
      </c>
      <c r="E1286" s="162"/>
      <c r="F1286" s="60">
        <f>F1287</f>
        <v>97.2</v>
      </c>
      <c r="G1286" s="7"/>
      <c r="H1286" s="60">
        <f t="shared" ref="H1286:I1288" si="152">H1287</f>
        <v>97.2</v>
      </c>
      <c r="I1286" s="60">
        <f t="shared" si="152"/>
        <v>97.2</v>
      </c>
      <c r="J1286" s="60">
        <f>J1287</f>
        <v>97.2</v>
      </c>
    </row>
    <row r="1287" spans="1:10" s="3" customFormat="1" ht="47.25" x14ac:dyDescent="0.2">
      <c r="A1287" s="31" t="s">
        <v>757</v>
      </c>
      <c r="B1287" s="26" t="s">
        <v>673</v>
      </c>
      <c r="C1287" s="26" t="s">
        <v>492</v>
      </c>
      <c r="D1287" s="27" t="s">
        <v>499</v>
      </c>
      <c r="E1287" s="162"/>
      <c r="F1287" s="60">
        <f>F1288</f>
        <v>97.2</v>
      </c>
      <c r="G1287" s="7"/>
      <c r="H1287" s="60">
        <f t="shared" si="152"/>
        <v>97.2</v>
      </c>
      <c r="I1287" s="60">
        <f t="shared" si="152"/>
        <v>97.2</v>
      </c>
      <c r="J1287" s="60">
        <f>J1288</f>
        <v>97.2</v>
      </c>
    </row>
    <row r="1288" spans="1:10" s="3" customFormat="1" ht="15.75" customHeight="1" x14ac:dyDescent="0.2">
      <c r="A1288" s="31" t="s">
        <v>50</v>
      </c>
      <c r="B1288" s="26" t="s">
        <v>673</v>
      </c>
      <c r="C1288" s="26" t="s">
        <v>492</v>
      </c>
      <c r="D1288" s="27" t="s">
        <v>499</v>
      </c>
      <c r="E1288" s="162" t="s">
        <v>180</v>
      </c>
      <c r="F1288" s="60">
        <f>F1289</f>
        <v>97.2</v>
      </c>
      <c r="G1288" s="7"/>
      <c r="H1288" s="60">
        <f t="shared" si="152"/>
        <v>97.2</v>
      </c>
      <c r="I1288" s="60">
        <f t="shared" si="152"/>
        <v>97.2</v>
      </c>
      <c r="J1288" s="60">
        <f>J1289</f>
        <v>97.2</v>
      </c>
    </row>
    <row r="1289" spans="1:10" s="3" customFormat="1" ht="15.75" customHeight="1" x14ac:dyDescent="0.2">
      <c r="A1289" s="31" t="s">
        <v>53</v>
      </c>
      <c r="B1289" s="26" t="s">
        <v>673</v>
      </c>
      <c r="C1289" s="26" t="s">
        <v>492</v>
      </c>
      <c r="D1289" s="27" t="s">
        <v>499</v>
      </c>
      <c r="E1289" s="162">
        <v>870</v>
      </c>
      <c r="F1289" s="60">
        <v>97.2</v>
      </c>
      <c r="G1289" s="7"/>
      <c r="H1289" s="60">
        <v>97.2</v>
      </c>
      <c r="I1289" s="60">
        <v>97.2</v>
      </c>
      <c r="J1289" s="60">
        <v>97.2</v>
      </c>
    </row>
    <row r="1290" spans="1:10" s="3" customFormat="1" ht="63" x14ac:dyDescent="0.2">
      <c r="A1290" s="62" t="s">
        <v>102</v>
      </c>
      <c r="B1290" s="35" t="s">
        <v>673</v>
      </c>
      <c r="C1290" s="35" t="s">
        <v>492</v>
      </c>
      <c r="D1290" s="27" t="s">
        <v>103</v>
      </c>
      <c r="E1290" s="137"/>
      <c r="F1290" s="59">
        <f>F1291</f>
        <v>3436.3999999999996</v>
      </c>
      <c r="G1290" s="7"/>
      <c r="H1290" s="59">
        <f>H1291</f>
        <v>7019.5</v>
      </c>
      <c r="I1290" s="59">
        <f>I1291</f>
        <v>7019.5</v>
      </c>
      <c r="J1290" s="59">
        <f>J1291</f>
        <v>3436.3999999999996</v>
      </c>
    </row>
    <row r="1291" spans="1:10" s="3" customFormat="1" ht="50.45" customHeight="1" x14ac:dyDescent="0.2">
      <c r="A1291" s="31" t="s">
        <v>104</v>
      </c>
      <c r="B1291" s="26" t="s">
        <v>673</v>
      </c>
      <c r="C1291" s="26" t="s">
        <v>492</v>
      </c>
      <c r="D1291" s="27" t="s">
        <v>105</v>
      </c>
      <c r="E1291" s="162"/>
      <c r="F1291" s="60">
        <f>F1292+F1294+F1299</f>
        <v>3436.3999999999996</v>
      </c>
      <c r="G1291" s="7"/>
      <c r="H1291" s="60">
        <f>H1292+H1294+H1299</f>
        <v>7019.5</v>
      </c>
      <c r="I1291" s="60">
        <f>I1292+I1294+I1299</f>
        <v>7019.5</v>
      </c>
      <c r="J1291" s="60">
        <f>J1292+J1294+J1299</f>
        <v>3436.3999999999996</v>
      </c>
    </row>
    <row r="1292" spans="1:10" s="3" customFormat="1" x14ac:dyDescent="0.2">
      <c r="A1292" s="31" t="s">
        <v>50</v>
      </c>
      <c r="B1292" s="26" t="s">
        <v>673</v>
      </c>
      <c r="C1292" s="26" t="s">
        <v>492</v>
      </c>
      <c r="D1292" s="27" t="s">
        <v>105</v>
      </c>
      <c r="E1292" s="162" t="s">
        <v>180</v>
      </c>
      <c r="F1292" s="60">
        <f>F1293</f>
        <v>2399.1999999999998</v>
      </c>
      <c r="G1292" s="7"/>
      <c r="H1292" s="60">
        <f>H1293</f>
        <v>7019.5</v>
      </c>
      <c r="I1292" s="60">
        <f>I1293</f>
        <v>7019.5</v>
      </c>
      <c r="J1292" s="60">
        <f>J1293</f>
        <v>2399.1999999999998</v>
      </c>
    </row>
    <row r="1293" spans="1:10" s="3" customFormat="1" x14ac:dyDescent="0.2">
      <c r="A1293" s="31" t="s">
        <v>53</v>
      </c>
      <c r="B1293" s="26" t="s">
        <v>673</v>
      </c>
      <c r="C1293" s="26" t="s">
        <v>492</v>
      </c>
      <c r="D1293" s="27" t="s">
        <v>105</v>
      </c>
      <c r="E1293" s="162" t="s">
        <v>256</v>
      </c>
      <c r="F1293" s="60">
        <f>2587.6-12.1-176.3</f>
        <v>2399.1999999999998</v>
      </c>
      <c r="G1293" s="7"/>
      <c r="H1293" s="60">
        <v>7019.5</v>
      </c>
      <c r="I1293" s="60">
        <v>7019.5</v>
      </c>
      <c r="J1293" s="60">
        <f>2587.6-12.1-176.3</f>
        <v>2399.1999999999998</v>
      </c>
    </row>
    <row r="1294" spans="1:10" s="3" customFormat="1" ht="15.75" customHeight="1" x14ac:dyDescent="0.2">
      <c r="A1294" s="31" t="s">
        <v>50</v>
      </c>
      <c r="B1294" s="26" t="s">
        <v>673</v>
      </c>
      <c r="C1294" s="26" t="s">
        <v>492</v>
      </c>
      <c r="D1294" s="27" t="s">
        <v>758</v>
      </c>
      <c r="E1294" s="162" t="s">
        <v>180</v>
      </c>
      <c r="F1294" s="60">
        <f>F1295</f>
        <v>1037.2</v>
      </c>
      <c r="G1294" s="7"/>
      <c r="H1294" s="60">
        <f>H1295</f>
        <v>0</v>
      </c>
      <c r="I1294" s="60">
        <f>I1295</f>
        <v>0</v>
      </c>
      <c r="J1294" s="60">
        <f>J1295</f>
        <v>1037.2</v>
      </c>
    </row>
    <row r="1295" spans="1:10" s="3" customFormat="1" ht="15.75" customHeight="1" x14ac:dyDescent="0.2">
      <c r="A1295" s="31" t="s">
        <v>53</v>
      </c>
      <c r="B1295" s="26" t="s">
        <v>673</v>
      </c>
      <c r="C1295" s="26" t="s">
        <v>492</v>
      </c>
      <c r="D1295" s="27" t="s">
        <v>758</v>
      </c>
      <c r="E1295" s="162" t="s">
        <v>256</v>
      </c>
      <c r="F1295" s="60">
        <f>860.9+176.3</f>
        <v>1037.2</v>
      </c>
      <c r="G1295" s="7"/>
      <c r="H1295" s="60"/>
      <c r="I1295" s="60"/>
      <c r="J1295" s="60">
        <f>860.9+176.3</f>
        <v>1037.2</v>
      </c>
    </row>
    <row r="1296" spans="1:10" s="3" customFormat="1" ht="63" hidden="1" x14ac:dyDescent="0.2">
      <c r="A1296" s="31" t="s">
        <v>104</v>
      </c>
      <c r="B1296" s="26" t="s">
        <v>673</v>
      </c>
      <c r="C1296" s="26" t="s">
        <v>492</v>
      </c>
      <c r="D1296" s="27" t="s">
        <v>759</v>
      </c>
      <c r="E1296" s="137"/>
      <c r="F1296" s="24">
        <f>F1297</f>
        <v>0</v>
      </c>
      <c r="G1296" s="7"/>
      <c r="H1296" s="24">
        <f t="shared" ref="H1296:J1297" si="153">H1297</f>
        <v>0</v>
      </c>
      <c r="I1296" s="24">
        <f t="shared" si="153"/>
        <v>0</v>
      </c>
      <c r="J1296" s="24">
        <f t="shared" si="153"/>
        <v>0</v>
      </c>
    </row>
    <row r="1297" spans="1:10" s="3" customFormat="1" hidden="1" x14ac:dyDescent="0.2">
      <c r="A1297" s="31" t="s">
        <v>50</v>
      </c>
      <c r="B1297" s="26" t="s">
        <v>673</v>
      </c>
      <c r="C1297" s="26" t="s">
        <v>492</v>
      </c>
      <c r="D1297" s="27" t="s">
        <v>759</v>
      </c>
      <c r="E1297" s="162" t="s">
        <v>180</v>
      </c>
      <c r="F1297" s="24">
        <f>F1298</f>
        <v>0</v>
      </c>
      <c r="G1297" s="7"/>
      <c r="H1297" s="24">
        <f t="shared" si="153"/>
        <v>0</v>
      </c>
      <c r="I1297" s="24">
        <f t="shared" si="153"/>
        <v>0</v>
      </c>
      <c r="J1297" s="24">
        <f t="shared" si="153"/>
        <v>0</v>
      </c>
    </row>
    <row r="1298" spans="1:10" s="3" customFormat="1" hidden="1" x14ac:dyDescent="0.2">
      <c r="A1298" s="31" t="s">
        <v>53</v>
      </c>
      <c r="B1298" s="26" t="s">
        <v>673</v>
      </c>
      <c r="C1298" s="26" t="s">
        <v>492</v>
      </c>
      <c r="D1298" s="27" t="s">
        <v>759</v>
      </c>
      <c r="E1298" s="162">
        <v>870</v>
      </c>
      <c r="F1298" s="24"/>
      <c r="G1298" s="7"/>
      <c r="H1298" s="24"/>
      <c r="I1298" s="24"/>
      <c r="J1298" s="24"/>
    </row>
    <row r="1299" spans="1:10" s="3" customFormat="1" ht="63" hidden="1" x14ac:dyDescent="0.2">
      <c r="A1299" s="31" t="s">
        <v>104</v>
      </c>
      <c r="B1299" s="26" t="s">
        <v>673</v>
      </c>
      <c r="C1299" s="26" t="s">
        <v>492</v>
      </c>
      <c r="D1299" s="27" t="s">
        <v>760</v>
      </c>
      <c r="E1299" s="162"/>
      <c r="F1299" s="60">
        <f>F1300+F1302</f>
        <v>0</v>
      </c>
      <c r="G1299" s="7"/>
      <c r="H1299" s="60">
        <f>H1300+H1302</f>
        <v>0</v>
      </c>
      <c r="I1299" s="60">
        <f>I1300+I1302</f>
        <v>0</v>
      </c>
      <c r="J1299" s="60">
        <f>J1300+J1302</f>
        <v>0</v>
      </c>
    </row>
    <row r="1300" spans="1:10" s="3" customFormat="1" hidden="1" x14ac:dyDescent="0.2">
      <c r="A1300" s="31" t="s">
        <v>688</v>
      </c>
      <c r="B1300" s="26" t="s">
        <v>673</v>
      </c>
      <c r="C1300" s="26" t="s">
        <v>492</v>
      </c>
      <c r="D1300" s="27" t="s">
        <v>760</v>
      </c>
      <c r="E1300" s="162" t="s">
        <v>132</v>
      </c>
      <c r="F1300" s="60">
        <f>F1301</f>
        <v>0</v>
      </c>
      <c r="G1300" s="7"/>
      <c r="H1300" s="60">
        <f>H1301</f>
        <v>0</v>
      </c>
      <c r="I1300" s="60">
        <f>I1301</f>
        <v>0</v>
      </c>
      <c r="J1300" s="60">
        <f>J1301</f>
        <v>0</v>
      </c>
    </row>
    <row r="1301" spans="1:10" s="3" customFormat="1" hidden="1" x14ac:dyDescent="0.2">
      <c r="A1301" s="31" t="s">
        <v>689</v>
      </c>
      <c r="B1301" s="26" t="s">
        <v>673</v>
      </c>
      <c r="C1301" s="26" t="s">
        <v>492</v>
      </c>
      <c r="D1301" s="27" t="s">
        <v>760</v>
      </c>
      <c r="E1301" s="162" t="s">
        <v>690</v>
      </c>
      <c r="F1301" s="60"/>
      <c r="G1301" s="7"/>
      <c r="H1301" s="60"/>
      <c r="I1301" s="60"/>
      <c r="J1301" s="60"/>
    </row>
    <row r="1302" spans="1:10" s="23" customFormat="1" hidden="1" x14ac:dyDescent="0.2">
      <c r="A1302" s="31" t="s">
        <v>50</v>
      </c>
      <c r="B1302" s="26" t="s">
        <v>673</v>
      </c>
      <c r="C1302" s="26" t="s">
        <v>492</v>
      </c>
      <c r="D1302" s="27" t="s">
        <v>760</v>
      </c>
      <c r="E1302" s="162" t="s">
        <v>180</v>
      </c>
      <c r="F1302" s="60">
        <f>F1303</f>
        <v>0</v>
      </c>
      <c r="H1302" s="60">
        <f>H1303</f>
        <v>0</v>
      </c>
      <c r="I1302" s="60">
        <f>I1303</f>
        <v>0</v>
      </c>
      <c r="J1302" s="60">
        <f>J1303</f>
        <v>0</v>
      </c>
    </row>
    <row r="1303" spans="1:10" s="39" customFormat="1" hidden="1" x14ac:dyDescent="0.2">
      <c r="A1303" s="31" t="s">
        <v>53</v>
      </c>
      <c r="B1303" s="26" t="s">
        <v>673</v>
      </c>
      <c r="C1303" s="26" t="s">
        <v>492</v>
      </c>
      <c r="D1303" s="27" t="s">
        <v>760</v>
      </c>
      <c r="E1303" s="162">
        <v>870</v>
      </c>
      <c r="F1303" s="60">
        <v>0</v>
      </c>
      <c r="H1303" s="60">
        <v>0</v>
      </c>
      <c r="I1303" s="60">
        <v>0</v>
      </c>
      <c r="J1303" s="60">
        <v>0</v>
      </c>
    </row>
    <row r="1304" spans="1:10" s="39" customFormat="1" hidden="1" x14ac:dyDescent="0.2">
      <c r="A1304" s="56" t="s">
        <v>124</v>
      </c>
      <c r="B1304" s="173" t="s">
        <v>673</v>
      </c>
      <c r="C1304" s="173" t="s">
        <v>492</v>
      </c>
      <c r="D1304" s="173" t="s">
        <v>125</v>
      </c>
      <c r="E1304" s="174"/>
      <c r="F1304" s="88">
        <f>F1305</f>
        <v>0</v>
      </c>
      <c r="H1304" s="88">
        <f t="shared" ref="H1304:I1307" si="154">H1305</f>
        <v>0</v>
      </c>
      <c r="I1304" s="88">
        <f t="shared" si="154"/>
        <v>0</v>
      </c>
      <c r="J1304" s="88">
        <f>J1305</f>
        <v>0</v>
      </c>
    </row>
    <row r="1305" spans="1:10" s="39" customFormat="1" hidden="1" x14ac:dyDescent="0.2">
      <c r="A1305" s="31" t="s">
        <v>51</v>
      </c>
      <c r="B1305" s="26" t="s">
        <v>673</v>
      </c>
      <c r="C1305" s="26" t="s">
        <v>492</v>
      </c>
      <c r="D1305" s="27" t="s">
        <v>761</v>
      </c>
      <c r="E1305" s="162"/>
      <c r="F1305" s="60">
        <f>F1306</f>
        <v>0</v>
      </c>
      <c r="H1305" s="60">
        <f t="shared" si="154"/>
        <v>0</v>
      </c>
      <c r="I1305" s="60">
        <f t="shared" si="154"/>
        <v>0</v>
      </c>
      <c r="J1305" s="60">
        <f>J1306</f>
        <v>0</v>
      </c>
    </row>
    <row r="1306" spans="1:10" s="39" customFormat="1" hidden="1" x14ac:dyDescent="0.2">
      <c r="A1306" s="31" t="s">
        <v>762</v>
      </c>
      <c r="B1306" s="26" t="s">
        <v>673</v>
      </c>
      <c r="C1306" s="26" t="s">
        <v>492</v>
      </c>
      <c r="D1306" s="27" t="s">
        <v>763</v>
      </c>
      <c r="E1306" s="162"/>
      <c r="F1306" s="60">
        <f>F1307</f>
        <v>0</v>
      </c>
      <c r="H1306" s="60">
        <f t="shared" si="154"/>
        <v>0</v>
      </c>
      <c r="I1306" s="60">
        <f t="shared" si="154"/>
        <v>0</v>
      </c>
      <c r="J1306" s="60">
        <f>J1307</f>
        <v>0</v>
      </c>
    </row>
    <row r="1307" spans="1:10" s="39" customFormat="1" hidden="1" x14ac:dyDescent="0.2">
      <c r="A1307" s="31" t="s">
        <v>688</v>
      </c>
      <c r="B1307" s="26" t="s">
        <v>673</v>
      </c>
      <c r="C1307" s="26" t="s">
        <v>492</v>
      </c>
      <c r="D1307" s="27" t="s">
        <v>763</v>
      </c>
      <c r="E1307" s="162" t="s">
        <v>132</v>
      </c>
      <c r="F1307" s="60">
        <f>F1308</f>
        <v>0</v>
      </c>
      <c r="H1307" s="60">
        <f t="shared" si="154"/>
        <v>0</v>
      </c>
      <c r="I1307" s="60">
        <f t="shared" si="154"/>
        <v>0</v>
      </c>
      <c r="J1307" s="60">
        <f>J1308</f>
        <v>0</v>
      </c>
    </row>
    <row r="1308" spans="1:10" s="39" customFormat="1" hidden="1" x14ac:dyDescent="0.2">
      <c r="A1308" s="31" t="s">
        <v>692</v>
      </c>
      <c r="B1308" s="26" t="s">
        <v>673</v>
      </c>
      <c r="C1308" s="26" t="s">
        <v>492</v>
      </c>
      <c r="D1308" s="27" t="s">
        <v>763</v>
      </c>
      <c r="E1308" s="162" t="s">
        <v>693</v>
      </c>
      <c r="F1308" s="60"/>
      <c r="H1308" s="60"/>
      <c r="I1308" s="60"/>
      <c r="J1308" s="60"/>
    </row>
    <row r="1309" spans="1:10" s="39" customFormat="1" ht="31.5" x14ac:dyDescent="0.2">
      <c r="A1309" s="12" t="s">
        <v>864</v>
      </c>
      <c r="B1309" s="13" t="s">
        <v>673</v>
      </c>
      <c r="C1309" s="13" t="s">
        <v>865</v>
      </c>
      <c r="D1309" s="21"/>
      <c r="E1309" s="13"/>
      <c r="F1309" s="238">
        <f>F1310</f>
        <v>225</v>
      </c>
      <c r="G1309" s="112"/>
      <c r="H1309" s="112"/>
      <c r="I1309" s="112"/>
      <c r="J1309" s="238">
        <f>J1310</f>
        <v>56.3</v>
      </c>
    </row>
    <row r="1310" spans="1:10" s="39" customFormat="1" ht="31.5" x14ac:dyDescent="0.2">
      <c r="A1310" s="31" t="s">
        <v>866</v>
      </c>
      <c r="B1310" s="26" t="s">
        <v>673</v>
      </c>
      <c r="C1310" s="26" t="s">
        <v>867</v>
      </c>
      <c r="D1310" s="27"/>
      <c r="E1310" s="26"/>
      <c r="F1310" s="60">
        <f>F1311</f>
        <v>225</v>
      </c>
      <c r="J1310" s="60">
        <f>J1311</f>
        <v>56.3</v>
      </c>
    </row>
    <row r="1311" spans="1:10" s="39" customFormat="1" x14ac:dyDescent="0.2">
      <c r="A1311" s="31" t="s">
        <v>868</v>
      </c>
      <c r="B1311" s="26" t="s">
        <v>673</v>
      </c>
      <c r="C1311" s="26" t="s">
        <v>867</v>
      </c>
      <c r="D1311" s="27" t="s">
        <v>551</v>
      </c>
      <c r="E1311" s="26"/>
      <c r="F1311" s="60">
        <f>F1312</f>
        <v>225</v>
      </c>
      <c r="J1311" s="60">
        <f>J1312</f>
        <v>56.3</v>
      </c>
    </row>
    <row r="1312" spans="1:10" s="39" customFormat="1" ht="31.5" x14ac:dyDescent="0.2">
      <c r="A1312" s="31" t="s">
        <v>869</v>
      </c>
      <c r="B1312" s="26" t="s">
        <v>673</v>
      </c>
      <c r="C1312" s="26" t="s">
        <v>867</v>
      </c>
      <c r="D1312" s="27" t="s">
        <v>551</v>
      </c>
      <c r="E1312" s="26" t="s">
        <v>870</v>
      </c>
      <c r="F1312" s="60">
        <f>F1313</f>
        <v>225</v>
      </c>
      <c r="J1312" s="60">
        <f>J1313</f>
        <v>56.3</v>
      </c>
    </row>
    <row r="1313" spans="1:12" s="39" customFormat="1" x14ac:dyDescent="0.2">
      <c r="A1313" s="31" t="s">
        <v>868</v>
      </c>
      <c r="B1313" s="26" t="s">
        <v>673</v>
      </c>
      <c r="C1313" s="26" t="s">
        <v>867</v>
      </c>
      <c r="D1313" s="27" t="s">
        <v>551</v>
      </c>
      <c r="E1313" s="26" t="s">
        <v>871</v>
      </c>
      <c r="F1313" s="60">
        <v>225</v>
      </c>
      <c r="G1313" s="39">
        <v>131.25</v>
      </c>
      <c r="J1313" s="60">
        <v>56.3</v>
      </c>
      <c r="K1313" s="267">
        <v>225</v>
      </c>
      <c r="L1313" s="267">
        <v>56.3</v>
      </c>
    </row>
    <row r="1314" spans="1:12" s="23" customFormat="1" ht="47.25" x14ac:dyDescent="0.2">
      <c r="A1314" s="20" t="s">
        <v>764</v>
      </c>
      <c r="B1314" s="13" t="s">
        <v>673</v>
      </c>
      <c r="C1314" s="13" t="s">
        <v>765</v>
      </c>
      <c r="D1314" s="13"/>
      <c r="E1314" s="21"/>
      <c r="F1314" s="88">
        <f>F1315+F1327</f>
        <v>35813.899999999994</v>
      </c>
      <c r="H1314" s="88">
        <f>H1315+H1327</f>
        <v>35481.699999999997</v>
      </c>
      <c r="I1314" s="88">
        <f>I1315+I1327</f>
        <v>25692.7</v>
      </c>
      <c r="J1314" s="88">
        <f>J1315+J1327</f>
        <v>30860.6</v>
      </c>
    </row>
    <row r="1315" spans="1:12" s="39" customFormat="1" ht="47.25" x14ac:dyDescent="0.2">
      <c r="A1315" s="28" t="s">
        <v>766</v>
      </c>
      <c r="B1315" s="199" t="s">
        <v>673</v>
      </c>
      <c r="C1315" s="199" t="s">
        <v>767</v>
      </c>
      <c r="D1315" s="199"/>
      <c r="E1315" s="200"/>
      <c r="F1315" s="30">
        <f>F1322+F1317</f>
        <v>27163.399999999998</v>
      </c>
      <c r="H1315" s="30">
        <f>H1322+H1317</f>
        <v>28972.6</v>
      </c>
      <c r="I1315" s="30">
        <f>I1322+I1317</f>
        <v>25692.7</v>
      </c>
      <c r="J1315" s="30">
        <f>J1322+J1317</f>
        <v>25898</v>
      </c>
    </row>
    <row r="1316" spans="1:12" s="3" customFormat="1" ht="48" customHeight="1" x14ac:dyDescent="0.2">
      <c r="A1316" s="12" t="s">
        <v>768</v>
      </c>
      <c r="B1316" s="13" t="s">
        <v>673</v>
      </c>
      <c r="C1316" s="13" t="s">
        <v>767</v>
      </c>
      <c r="D1316" s="13" t="s">
        <v>681</v>
      </c>
      <c r="E1316" s="13"/>
      <c r="F1316" s="88">
        <f>F1317</f>
        <v>24268.799999999999</v>
      </c>
      <c r="G1316" s="7"/>
      <c r="H1316" s="88">
        <f t="shared" ref="H1316:I1318" si="155">H1317</f>
        <v>22116</v>
      </c>
      <c r="I1316" s="88">
        <f t="shared" si="155"/>
        <v>24268.799999999999</v>
      </c>
      <c r="J1316" s="88">
        <f>J1317</f>
        <v>24643</v>
      </c>
    </row>
    <row r="1317" spans="1:12" s="3" customFormat="1" ht="33.6" customHeight="1" x14ac:dyDescent="0.2">
      <c r="A1317" s="31" t="s">
        <v>682</v>
      </c>
      <c r="B1317" s="26" t="s">
        <v>673</v>
      </c>
      <c r="C1317" s="26" t="s">
        <v>767</v>
      </c>
      <c r="D1317" s="26" t="s">
        <v>683</v>
      </c>
      <c r="E1317" s="26"/>
      <c r="F1317" s="67">
        <f>F1318</f>
        <v>24268.799999999999</v>
      </c>
      <c r="G1317" s="7"/>
      <c r="H1317" s="67">
        <f t="shared" si="155"/>
        <v>22116</v>
      </c>
      <c r="I1317" s="67">
        <f t="shared" si="155"/>
        <v>24268.799999999999</v>
      </c>
      <c r="J1317" s="67">
        <f>J1318</f>
        <v>24643</v>
      </c>
    </row>
    <row r="1318" spans="1:12" s="3" customFormat="1" ht="63" x14ac:dyDescent="0.2">
      <c r="A1318" s="31" t="s">
        <v>769</v>
      </c>
      <c r="B1318" s="26" t="s">
        <v>673</v>
      </c>
      <c r="C1318" s="26" t="s">
        <v>767</v>
      </c>
      <c r="D1318" s="26" t="s">
        <v>770</v>
      </c>
      <c r="E1318" s="26"/>
      <c r="F1318" s="67">
        <f>F1319</f>
        <v>24268.799999999999</v>
      </c>
      <c r="G1318" s="7"/>
      <c r="H1318" s="67">
        <f t="shared" si="155"/>
        <v>22116</v>
      </c>
      <c r="I1318" s="67">
        <f t="shared" si="155"/>
        <v>24268.799999999999</v>
      </c>
      <c r="J1318" s="67">
        <f>J1319</f>
        <v>24643</v>
      </c>
    </row>
    <row r="1319" spans="1:12" s="3" customFormat="1" ht="63" x14ac:dyDescent="0.2">
      <c r="A1319" s="31" t="s">
        <v>771</v>
      </c>
      <c r="B1319" s="26" t="s">
        <v>673</v>
      </c>
      <c r="C1319" s="26" t="s">
        <v>767</v>
      </c>
      <c r="D1319" s="26" t="s">
        <v>772</v>
      </c>
      <c r="E1319" s="26"/>
      <c r="F1319" s="67">
        <f>F1321</f>
        <v>24268.799999999999</v>
      </c>
      <c r="G1319" s="7"/>
      <c r="H1319" s="67">
        <f>H1321</f>
        <v>22116</v>
      </c>
      <c r="I1319" s="67">
        <f>I1321</f>
        <v>24268.799999999999</v>
      </c>
      <c r="J1319" s="67">
        <f>J1321</f>
        <v>24643</v>
      </c>
    </row>
    <row r="1320" spans="1:12" s="23" customFormat="1" x14ac:dyDescent="0.2">
      <c r="A1320" s="31" t="s">
        <v>688</v>
      </c>
      <c r="B1320" s="26" t="s">
        <v>673</v>
      </c>
      <c r="C1320" s="26" t="s">
        <v>767</v>
      </c>
      <c r="D1320" s="26" t="s">
        <v>772</v>
      </c>
      <c r="E1320" s="27" t="s">
        <v>132</v>
      </c>
      <c r="F1320" s="67">
        <f>F1321</f>
        <v>24268.799999999999</v>
      </c>
      <c r="H1320" s="67">
        <f>H1321</f>
        <v>22116</v>
      </c>
      <c r="I1320" s="67">
        <f>I1321</f>
        <v>24268.799999999999</v>
      </c>
      <c r="J1320" s="67">
        <f>J1321</f>
        <v>24643</v>
      </c>
    </row>
    <row r="1321" spans="1:12" s="23" customFormat="1" x14ac:dyDescent="0.2">
      <c r="A1321" s="31" t="s">
        <v>773</v>
      </c>
      <c r="B1321" s="26" t="s">
        <v>673</v>
      </c>
      <c r="C1321" s="26" t="s">
        <v>767</v>
      </c>
      <c r="D1321" s="26" t="s">
        <v>772</v>
      </c>
      <c r="E1321" s="27" t="s">
        <v>774</v>
      </c>
      <c r="F1321" s="67">
        <v>24268.799999999999</v>
      </c>
      <c r="H1321" s="67">
        <v>22116</v>
      </c>
      <c r="I1321" s="67">
        <v>24268.799999999999</v>
      </c>
      <c r="J1321" s="67">
        <v>24643</v>
      </c>
    </row>
    <row r="1322" spans="1:12" s="23" customFormat="1" x14ac:dyDescent="0.2">
      <c r="A1322" s="12" t="s">
        <v>775</v>
      </c>
      <c r="B1322" s="13" t="s">
        <v>673</v>
      </c>
      <c r="C1322" s="13" t="s">
        <v>767</v>
      </c>
      <c r="D1322" s="13" t="s">
        <v>776</v>
      </c>
      <c r="E1322" s="21"/>
      <c r="F1322" s="88">
        <f>F1323</f>
        <v>2894.6</v>
      </c>
      <c r="H1322" s="88">
        <f t="shared" ref="H1322:J1323" si="156">H1323</f>
        <v>6856.6</v>
      </c>
      <c r="I1322" s="88">
        <f t="shared" si="156"/>
        <v>1423.9</v>
      </c>
      <c r="J1322" s="88">
        <f t="shared" si="156"/>
        <v>1255</v>
      </c>
    </row>
    <row r="1323" spans="1:12" s="23" customFormat="1" x14ac:dyDescent="0.2">
      <c r="A1323" s="31" t="s">
        <v>775</v>
      </c>
      <c r="B1323" s="26" t="s">
        <v>673</v>
      </c>
      <c r="C1323" s="26" t="s">
        <v>767</v>
      </c>
      <c r="D1323" s="26" t="s">
        <v>777</v>
      </c>
      <c r="E1323" s="27"/>
      <c r="F1323" s="67">
        <f>F1324</f>
        <v>2894.6</v>
      </c>
      <c r="H1323" s="67">
        <f t="shared" si="156"/>
        <v>6856.6</v>
      </c>
      <c r="I1323" s="67">
        <f t="shared" si="156"/>
        <v>1423.9</v>
      </c>
      <c r="J1323" s="67">
        <f t="shared" si="156"/>
        <v>1255</v>
      </c>
    </row>
    <row r="1324" spans="1:12" s="3" customFormat="1" ht="31.5" x14ac:dyDescent="0.2">
      <c r="A1324" s="31" t="s">
        <v>778</v>
      </c>
      <c r="B1324" s="26" t="s">
        <v>673</v>
      </c>
      <c r="C1324" s="26" t="s">
        <v>767</v>
      </c>
      <c r="D1324" s="26" t="s">
        <v>862</v>
      </c>
      <c r="E1324" s="27"/>
      <c r="F1324" s="67">
        <f>F1326</f>
        <v>2894.6</v>
      </c>
      <c r="G1324" s="7"/>
      <c r="H1324" s="67">
        <f>H1326</f>
        <v>6856.6</v>
      </c>
      <c r="I1324" s="67">
        <f>I1326</f>
        <v>1423.9</v>
      </c>
      <c r="J1324" s="67">
        <f>J1326</f>
        <v>1255</v>
      </c>
    </row>
    <row r="1325" spans="1:12" s="3" customFormat="1" ht="19.5" customHeight="1" x14ac:dyDescent="0.2">
      <c r="A1325" s="31" t="s">
        <v>688</v>
      </c>
      <c r="B1325" s="26" t="s">
        <v>673</v>
      </c>
      <c r="C1325" s="26" t="s">
        <v>767</v>
      </c>
      <c r="D1325" s="26" t="s">
        <v>862</v>
      </c>
      <c r="E1325" s="27">
        <v>500</v>
      </c>
      <c r="F1325" s="67">
        <f>F1326</f>
        <v>2894.6</v>
      </c>
      <c r="G1325" s="7"/>
      <c r="H1325" s="67">
        <f>H1326</f>
        <v>6856.6</v>
      </c>
      <c r="I1325" s="67">
        <f>I1326</f>
        <v>1423.9</v>
      </c>
      <c r="J1325" s="67">
        <f>J1326</f>
        <v>1255</v>
      </c>
    </row>
    <row r="1326" spans="1:12" s="23" customFormat="1" ht="17.25" customHeight="1" x14ac:dyDescent="0.2">
      <c r="A1326" s="31" t="s">
        <v>773</v>
      </c>
      <c r="B1326" s="26" t="s">
        <v>673</v>
      </c>
      <c r="C1326" s="26" t="s">
        <v>767</v>
      </c>
      <c r="D1326" s="26" t="s">
        <v>862</v>
      </c>
      <c r="E1326" s="27" t="s">
        <v>774</v>
      </c>
      <c r="F1326" s="155">
        <v>2894.6</v>
      </c>
      <c r="H1326" s="67">
        <v>6856.6</v>
      </c>
      <c r="I1326" s="67">
        <v>1423.9</v>
      </c>
      <c r="J1326" s="155">
        <v>1255</v>
      </c>
    </row>
    <row r="1327" spans="1:12" s="23" customFormat="1" ht="20.45" customHeight="1" x14ac:dyDescent="0.2">
      <c r="A1327" s="28" t="s">
        <v>780</v>
      </c>
      <c r="B1327" s="199" t="s">
        <v>673</v>
      </c>
      <c r="C1327" s="199" t="s">
        <v>781</v>
      </c>
      <c r="D1327" s="26"/>
      <c r="E1327" s="26"/>
      <c r="F1327" s="61">
        <f>F1328+F1338+F1382+F1389</f>
        <v>8650.5</v>
      </c>
      <c r="H1327" s="61">
        <f>H1328+H1338+H1382+H1389</f>
        <v>6509.1</v>
      </c>
      <c r="I1327" s="61">
        <f>I1328+I1338+I1382+I1389</f>
        <v>0</v>
      </c>
      <c r="J1327" s="61">
        <f>J1328+J1338+J1382+J1389</f>
        <v>4962.6000000000004</v>
      </c>
    </row>
    <row r="1328" spans="1:12" s="23" customFormat="1" hidden="1" x14ac:dyDescent="0.2">
      <c r="A1328" s="20" t="s">
        <v>30</v>
      </c>
      <c r="B1328" s="173" t="s">
        <v>673</v>
      </c>
      <c r="C1328" s="173" t="s">
        <v>781</v>
      </c>
      <c r="D1328" s="13" t="s">
        <v>149</v>
      </c>
      <c r="E1328" s="13"/>
      <c r="F1328" s="88">
        <f>F1331</f>
        <v>0</v>
      </c>
      <c r="H1328" s="88">
        <f>H1331</f>
        <v>0</v>
      </c>
      <c r="I1328" s="88">
        <f>I1331</f>
        <v>0</v>
      </c>
      <c r="J1328" s="88">
        <f>J1331</f>
        <v>0</v>
      </c>
    </row>
    <row r="1329" spans="1:10" s="3" customFormat="1" ht="31.5" hidden="1" customHeight="1" x14ac:dyDescent="0.2">
      <c r="A1329" s="25" t="s">
        <v>434</v>
      </c>
      <c r="B1329" s="162" t="s">
        <v>673</v>
      </c>
      <c r="C1329" s="162" t="s">
        <v>781</v>
      </c>
      <c r="D1329" s="26" t="s">
        <v>782</v>
      </c>
      <c r="E1329" s="26"/>
      <c r="F1329" s="67">
        <f>F1330</f>
        <v>0</v>
      </c>
      <c r="G1329" s="7"/>
      <c r="H1329" s="67">
        <f>H1330</f>
        <v>0</v>
      </c>
      <c r="I1329" s="67">
        <f>I1330</f>
        <v>0</v>
      </c>
      <c r="J1329" s="67">
        <f>J1330</f>
        <v>0</v>
      </c>
    </row>
    <row r="1330" spans="1:10" s="3" customFormat="1" ht="15.75" hidden="1" customHeight="1" x14ac:dyDescent="0.2">
      <c r="A1330" s="25" t="s">
        <v>692</v>
      </c>
      <c r="B1330" s="162" t="s">
        <v>673</v>
      </c>
      <c r="C1330" s="162" t="s">
        <v>781</v>
      </c>
      <c r="D1330" s="26" t="s">
        <v>782</v>
      </c>
      <c r="E1330" s="26" t="s">
        <v>693</v>
      </c>
      <c r="F1330" s="67"/>
      <c r="G1330" s="7"/>
      <c r="H1330" s="67"/>
      <c r="I1330" s="67"/>
      <c r="J1330" s="67"/>
    </row>
    <row r="1331" spans="1:10" s="23" customFormat="1" hidden="1" x14ac:dyDescent="0.2">
      <c r="A1331" s="31" t="s">
        <v>32</v>
      </c>
      <c r="B1331" s="162" t="s">
        <v>673</v>
      </c>
      <c r="C1331" s="26" t="s">
        <v>781</v>
      </c>
      <c r="D1331" s="162" t="s">
        <v>150</v>
      </c>
      <c r="E1331" s="200"/>
      <c r="F1331" s="67">
        <f>F1332</f>
        <v>0</v>
      </c>
      <c r="H1331" s="67">
        <f t="shared" ref="H1331:I1333" si="157">H1332</f>
        <v>0</v>
      </c>
      <c r="I1331" s="67">
        <f t="shared" si="157"/>
        <v>0</v>
      </c>
      <c r="J1331" s="67">
        <f>J1332</f>
        <v>0</v>
      </c>
    </row>
    <row r="1332" spans="1:10" s="3" customFormat="1" ht="31.5" hidden="1" x14ac:dyDescent="0.2">
      <c r="A1332" s="31" t="s">
        <v>259</v>
      </c>
      <c r="B1332" s="162" t="s">
        <v>673</v>
      </c>
      <c r="C1332" s="162" t="s">
        <v>781</v>
      </c>
      <c r="D1332" s="162" t="s">
        <v>152</v>
      </c>
      <c r="E1332" s="200"/>
      <c r="F1332" s="67">
        <f>F1333</f>
        <v>0</v>
      </c>
      <c r="G1332" s="7"/>
      <c r="H1332" s="67">
        <f t="shared" si="157"/>
        <v>0</v>
      </c>
      <c r="I1332" s="67">
        <f t="shared" si="157"/>
        <v>0</v>
      </c>
      <c r="J1332" s="67">
        <f>J1333</f>
        <v>0</v>
      </c>
    </row>
    <row r="1333" spans="1:10" s="3" customFormat="1" ht="15.75" hidden="1" customHeight="1" x14ac:dyDescent="0.2">
      <c r="A1333" s="31" t="s">
        <v>688</v>
      </c>
      <c r="B1333" s="162" t="s">
        <v>673</v>
      </c>
      <c r="C1333" s="162" t="s">
        <v>781</v>
      </c>
      <c r="D1333" s="162" t="s">
        <v>152</v>
      </c>
      <c r="E1333" s="198">
        <v>500</v>
      </c>
      <c r="F1333" s="67">
        <f>F1334</f>
        <v>0</v>
      </c>
      <c r="G1333" s="7"/>
      <c r="H1333" s="67">
        <f t="shared" si="157"/>
        <v>0</v>
      </c>
      <c r="I1333" s="67">
        <f t="shared" si="157"/>
        <v>0</v>
      </c>
      <c r="J1333" s="67">
        <f>J1334</f>
        <v>0</v>
      </c>
    </row>
    <row r="1334" spans="1:10" s="3" customFormat="1" hidden="1" x14ac:dyDescent="0.2">
      <c r="A1334" s="31" t="s">
        <v>692</v>
      </c>
      <c r="B1334" s="162" t="s">
        <v>673</v>
      </c>
      <c r="C1334" s="162" t="s">
        <v>781</v>
      </c>
      <c r="D1334" s="162" t="s">
        <v>152</v>
      </c>
      <c r="E1334" s="198">
        <v>540</v>
      </c>
      <c r="F1334" s="67"/>
      <c r="G1334" s="7"/>
      <c r="H1334" s="67"/>
      <c r="I1334" s="67"/>
      <c r="J1334" s="67"/>
    </row>
    <row r="1335" spans="1:10" s="23" customFormat="1" ht="47.25" hidden="1" customHeight="1" x14ac:dyDescent="0.2">
      <c r="A1335" s="25" t="s">
        <v>213</v>
      </c>
      <c r="B1335" s="173" t="s">
        <v>673</v>
      </c>
      <c r="C1335" s="173" t="s">
        <v>781</v>
      </c>
      <c r="D1335" s="13" t="s">
        <v>783</v>
      </c>
      <c r="E1335" s="26"/>
      <c r="F1335" s="88">
        <f>F1336</f>
        <v>0</v>
      </c>
      <c r="H1335" s="88">
        <f t="shared" ref="H1335:J1336" si="158">H1336</f>
        <v>0</v>
      </c>
      <c r="I1335" s="88">
        <f t="shared" si="158"/>
        <v>0</v>
      </c>
      <c r="J1335" s="88">
        <f t="shared" si="158"/>
        <v>0</v>
      </c>
    </row>
    <row r="1336" spans="1:10" s="23" customFormat="1" ht="47.25" hidden="1" customHeight="1" x14ac:dyDescent="0.2">
      <c r="A1336" s="25" t="s">
        <v>215</v>
      </c>
      <c r="B1336" s="162" t="s">
        <v>673</v>
      </c>
      <c r="C1336" s="162" t="s">
        <v>781</v>
      </c>
      <c r="D1336" s="162" t="s">
        <v>217</v>
      </c>
      <c r="E1336" s="26"/>
      <c r="F1336" s="67">
        <f>F1337</f>
        <v>0</v>
      </c>
      <c r="H1336" s="67">
        <f t="shared" si="158"/>
        <v>0</v>
      </c>
      <c r="I1336" s="67">
        <f t="shared" si="158"/>
        <v>0</v>
      </c>
      <c r="J1336" s="67">
        <f t="shared" si="158"/>
        <v>0</v>
      </c>
    </row>
    <row r="1337" spans="1:10" s="23" customFormat="1" ht="15.75" hidden="1" customHeight="1" x14ac:dyDescent="0.2">
      <c r="A1337" s="25" t="s">
        <v>692</v>
      </c>
      <c r="B1337" s="162" t="s">
        <v>673</v>
      </c>
      <c r="C1337" s="162" t="s">
        <v>781</v>
      </c>
      <c r="D1337" s="162" t="s">
        <v>217</v>
      </c>
      <c r="E1337" s="26" t="s">
        <v>693</v>
      </c>
      <c r="F1337" s="67"/>
      <c r="H1337" s="67"/>
      <c r="I1337" s="67"/>
      <c r="J1337" s="67"/>
    </row>
    <row r="1338" spans="1:10" s="23" customFormat="1" x14ac:dyDescent="0.2">
      <c r="A1338" s="20" t="s">
        <v>707</v>
      </c>
      <c r="B1338" s="13" t="s">
        <v>673</v>
      </c>
      <c r="C1338" s="13" t="s">
        <v>781</v>
      </c>
      <c r="D1338" s="13" t="s">
        <v>708</v>
      </c>
      <c r="E1338" s="13"/>
      <c r="F1338" s="88">
        <f>F1339</f>
        <v>8650.5</v>
      </c>
      <c r="H1338" s="88">
        <f>H1339</f>
        <v>6509.1</v>
      </c>
      <c r="I1338" s="88">
        <f>I1339</f>
        <v>0</v>
      </c>
      <c r="J1338" s="88">
        <f>J1339</f>
        <v>4962.6000000000004</v>
      </c>
    </row>
    <row r="1339" spans="1:10" s="3" customFormat="1" ht="47.25" customHeight="1" x14ac:dyDescent="0.2">
      <c r="A1339" s="25" t="s">
        <v>709</v>
      </c>
      <c r="B1339" s="26" t="s">
        <v>673</v>
      </c>
      <c r="C1339" s="26" t="s">
        <v>781</v>
      </c>
      <c r="D1339" s="26" t="s">
        <v>710</v>
      </c>
      <c r="E1339" s="26"/>
      <c r="F1339" s="67">
        <f>F1340+F1343+F1346+F1349+F1352+F1355+F1358+F1361+F1364+F1367+F1370+F1373+F1376+F1379</f>
        <v>8650.5</v>
      </c>
      <c r="G1339" s="7"/>
      <c r="H1339" s="67">
        <f>H1340+H1343+H1346+H1349+H1352+H1355+H1358+H1361+H1364+H1367+H1370+H1373+H1376+H1379</f>
        <v>6509.1</v>
      </c>
      <c r="I1339" s="67">
        <f>I1340+I1343+I1346+I1349+I1352+I1355+I1358+I1361+I1364+I1367+I1370+I1373+I1376+I1379</f>
        <v>0</v>
      </c>
      <c r="J1339" s="67">
        <f>J1340+J1343+J1346+J1349+J1352+J1355+J1358+J1361+J1364+J1367+J1370+J1373+J1376+J1379</f>
        <v>4962.6000000000004</v>
      </c>
    </row>
    <row r="1340" spans="1:10" s="23" customFormat="1" ht="47.25" x14ac:dyDescent="0.2">
      <c r="A1340" s="25" t="s">
        <v>784</v>
      </c>
      <c r="B1340" s="26" t="s">
        <v>673</v>
      </c>
      <c r="C1340" s="26" t="s">
        <v>781</v>
      </c>
      <c r="D1340" s="26" t="s">
        <v>785</v>
      </c>
      <c r="E1340" s="26"/>
      <c r="F1340" s="67">
        <f>F1342</f>
        <v>8650.5</v>
      </c>
      <c r="H1340" s="67">
        <f>H1342</f>
        <v>6509.1</v>
      </c>
      <c r="I1340" s="67">
        <f>I1342</f>
        <v>0</v>
      </c>
      <c r="J1340" s="67">
        <f>J1342</f>
        <v>4962.6000000000004</v>
      </c>
    </row>
    <row r="1341" spans="1:10" s="23" customFormat="1" x14ac:dyDescent="0.2">
      <c r="A1341" s="31" t="s">
        <v>688</v>
      </c>
      <c r="B1341" s="26" t="s">
        <v>673</v>
      </c>
      <c r="C1341" s="26" t="s">
        <v>781</v>
      </c>
      <c r="D1341" s="26" t="s">
        <v>785</v>
      </c>
      <c r="E1341" s="26" t="s">
        <v>132</v>
      </c>
      <c r="F1341" s="67">
        <f>F1342</f>
        <v>8650.5</v>
      </c>
      <c r="H1341" s="67">
        <f>H1342</f>
        <v>6509.1</v>
      </c>
      <c r="I1341" s="67">
        <f>I1342</f>
        <v>0</v>
      </c>
      <c r="J1341" s="67">
        <f>J1342</f>
        <v>4962.6000000000004</v>
      </c>
    </row>
    <row r="1342" spans="1:10" s="3" customFormat="1" x14ac:dyDescent="0.2">
      <c r="A1342" s="31" t="s">
        <v>692</v>
      </c>
      <c r="B1342" s="26" t="s">
        <v>673</v>
      </c>
      <c r="C1342" s="26" t="s">
        <v>781</v>
      </c>
      <c r="D1342" s="26" t="s">
        <v>785</v>
      </c>
      <c r="E1342" s="26" t="s">
        <v>693</v>
      </c>
      <c r="F1342" s="155">
        <f>7413.2+1237.3</f>
        <v>8650.5</v>
      </c>
      <c r="G1342" s="205"/>
      <c r="H1342" s="155">
        <v>6509.1</v>
      </c>
      <c r="I1342" s="155">
        <v>0</v>
      </c>
      <c r="J1342" s="155">
        <f>3725.3+1237.3</f>
        <v>4962.6000000000004</v>
      </c>
    </row>
    <row r="1343" spans="1:10" s="23" customFormat="1" ht="47.25" hidden="1" x14ac:dyDescent="0.2">
      <c r="A1343" s="25" t="s">
        <v>863</v>
      </c>
      <c r="B1343" s="26" t="s">
        <v>673</v>
      </c>
      <c r="C1343" s="26" t="s">
        <v>781</v>
      </c>
      <c r="D1343" s="26" t="s">
        <v>787</v>
      </c>
      <c r="E1343" s="26"/>
      <c r="F1343" s="67">
        <f>F1345</f>
        <v>0</v>
      </c>
      <c r="H1343" s="67">
        <f>H1345</f>
        <v>0</v>
      </c>
      <c r="I1343" s="67">
        <f>I1345</f>
        <v>0</v>
      </c>
      <c r="J1343" s="67">
        <f>J1345</f>
        <v>0</v>
      </c>
    </row>
    <row r="1344" spans="1:10" s="23" customFormat="1" hidden="1" x14ac:dyDescent="0.2">
      <c r="A1344" s="31" t="s">
        <v>688</v>
      </c>
      <c r="B1344" s="26" t="s">
        <v>673</v>
      </c>
      <c r="C1344" s="26" t="s">
        <v>781</v>
      </c>
      <c r="D1344" s="26" t="s">
        <v>787</v>
      </c>
      <c r="E1344" s="26" t="s">
        <v>132</v>
      </c>
      <c r="F1344" s="67">
        <f>F1345</f>
        <v>0</v>
      </c>
      <c r="H1344" s="67">
        <f>H1345</f>
        <v>0</v>
      </c>
      <c r="I1344" s="67">
        <f>I1345</f>
        <v>0</v>
      </c>
      <c r="J1344" s="67">
        <f>J1345</f>
        <v>0</v>
      </c>
    </row>
    <row r="1345" spans="1:10" s="3" customFormat="1" hidden="1" x14ac:dyDescent="0.2">
      <c r="A1345" s="31" t="s">
        <v>692</v>
      </c>
      <c r="B1345" s="26" t="s">
        <v>673</v>
      </c>
      <c r="C1345" s="26" t="s">
        <v>781</v>
      </c>
      <c r="D1345" s="26" t="s">
        <v>787</v>
      </c>
      <c r="E1345" s="26" t="s">
        <v>693</v>
      </c>
      <c r="F1345" s="67"/>
      <c r="G1345" s="7"/>
      <c r="H1345" s="67"/>
      <c r="I1345" s="67"/>
      <c r="J1345" s="67"/>
    </row>
    <row r="1346" spans="1:10" s="23" customFormat="1" ht="63" hidden="1" x14ac:dyDescent="0.2">
      <c r="A1346" s="25" t="s">
        <v>788</v>
      </c>
      <c r="B1346" s="26" t="s">
        <v>673</v>
      </c>
      <c r="C1346" s="26" t="s">
        <v>781</v>
      </c>
      <c r="D1346" s="26" t="s">
        <v>712</v>
      </c>
      <c r="E1346" s="26"/>
      <c r="F1346" s="67">
        <f>F1348</f>
        <v>0</v>
      </c>
      <c r="H1346" s="67">
        <f>H1348</f>
        <v>0</v>
      </c>
      <c r="I1346" s="67">
        <f>I1348</f>
        <v>0</v>
      </c>
      <c r="J1346" s="67">
        <f>J1348</f>
        <v>0</v>
      </c>
    </row>
    <row r="1347" spans="1:10" s="23" customFormat="1" hidden="1" x14ac:dyDescent="0.2">
      <c r="A1347" s="31" t="s">
        <v>688</v>
      </c>
      <c r="B1347" s="26" t="s">
        <v>673</v>
      </c>
      <c r="C1347" s="26" t="s">
        <v>781</v>
      </c>
      <c r="D1347" s="26" t="s">
        <v>712</v>
      </c>
      <c r="E1347" s="26" t="s">
        <v>132</v>
      </c>
      <c r="F1347" s="67">
        <f>F1348</f>
        <v>0</v>
      </c>
      <c r="H1347" s="67">
        <f>H1348</f>
        <v>0</v>
      </c>
      <c r="I1347" s="67">
        <f>I1348</f>
        <v>0</v>
      </c>
      <c r="J1347" s="67">
        <f>J1348</f>
        <v>0</v>
      </c>
    </row>
    <row r="1348" spans="1:10" s="3" customFormat="1" hidden="1" x14ac:dyDescent="0.2">
      <c r="A1348" s="31" t="s">
        <v>692</v>
      </c>
      <c r="B1348" s="26" t="s">
        <v>673</v>
      </c>
      <c r="C1348" s="26" t="s">
        <v>781</v>
      </c>
      <c r="D1348" s="26" t="s">
        <v>712</v>
      </c>
      <c r="E1348" s="26" t="s">
        <v>693</v>
      </c>
      <c r="F1348" s="67"/>
      <c r="G1348" s="7"/>
      <c r="H1348" s="67"/>
      <c r="I1348" s="67"/>
      <c r="J1348" s="67"/>
    </row>
    <row r="1349" spans="1:10" s="3" customFormat="1" ht="47.25" hidden="1" x14ac:dyDescent="0.2">
      <c r="A1349" s="31" t="s">
        <v>789</v>
      </c>
      <c r="B1349" s="26" t="s">
        <v>673</v>
      </c>
      <c r="C1349" s="26" t="s">
        <v>781</v>
      </c>
      <c r="D1349" s="26" t="s">
        <v>790</v>
      </c>
      <c r="E1349" s="26"/>
      <c r="F1349" s="67">
        <f>F1350</f>
        <v>0</v>
      </c>
      <c r="G1349" s="7"/>
      <c r="H1349" s="67">
        <f t="shared" ref="H1349:J1350" si="159">H1350</f>
        <v>0</v>
      </c>
      <c r="I1349" s="67">
        <f t="shared" si="159"/>
        <v>0</v>
      </c>
      <c r="J1349" s="67">
        <f t="shared" si="159"/>
        <v>0</v>
      </c>
    </row>
    <row r="1350" spans="1:10" s="3" customFormat="1" hidden="1" x14ac:dyDescent="0.2">
      <c r="A1350" s="31" t="s">
        <v>688</v>
      </c>
      <c r="B1350" s="26" t="s">
        <v>673</v>
      </c>
      <c r="C1350" s="26" t="s">
        <v>781</v>
      </c>
      <c r="D1350" s="26" t="s">
        <v>790</v>
      </c>
      <c r="E1350" s="26" t="s">
        <v>132</v>
      </c>
      <c r="F1350" s="67">
        <f>F1351</f>
        <v>0</v>
      </c>
      <c r="G1350" s="7"/>
      <c r="H1350" s="67">
        <f t="shared" si="159"/>
        <v>0</v>
      </c>
      <c r="I1350" s="67">
        <f t="shared" si="159"/>
        <v>0</v>
      </c>
      <c r="J1350" s="67">
        <f t="shared" si="159"/>
        <v>0</v>
      </c>
    </row>
    <row r="1351" spans="1:10" s="3" customFormat="1" hidden="1" x14ac:dyDescent="0.2">
      <c r="A1351" s="31" t="s">
        <v>692</v>
      </c>
      <c r="B1351" s="26" t="s">
        <v>673</v>
      </c>
      <c r="C1351" s="26" t="s">
        <v>781</v>
      </c>
      <c r="D1351" s="26" t="s">
        <v>790</v>
      </c>
      <c r="E1351" s="26" t="s">
        <v>693</v>
      </c>
      <c r="F1351" s="67"/>
      <c r="G1351" s="7"/>
      <c r="H1351" s="67"/>
      <c r="I1351" s="67"/>
      <c r="J1351" s="67"/>
    </row>
    <row r="1352" spans="1:10" s="3" customFormat="1" ht="31.5" hidden="1" x14ac:dyDescent="0.2">
      <c r="A1352" s="31" t="s">
        <v>791</v>
      </c>
      <c r="B1352" s="26" t="s">
        <v>673</v>
      </c>
      <c r="C1352" s="26" t="s">
        <v>781</v>
      </c>
      <c r="D1352" s="26" t="s">
        <v>792</v>
      </c>
      <c r="E1352" s="26"/>
      <c r="F1352" s="67">
        <f>F1353</f>
        <v>0</v>
      </c>
      <c r="G1352" s="7"/>
      <c r="H1352" s="67">
        <f t="shared" ref="H1352:J1353" si="160">H1353</f>
        <v>0</v>
      </c>
      <c r="I1352" s="67">
        <f t="shared" si="160"/>
        <v>0</v>
      </c>
      <c r="J1352" s="67">
        <f t="shared" si="160"/>
        <v>0</v>
      </c>
    </row>
    <row r="1353" spans="1:10" s="3" customFormat="1" hidden="1" x14ac:dyDescent="0.2">
      <c r="A1353" s="31" t="s">
        <v>688</v>
      </c>
      <c r="B1353" s="26" t="s">
        <v>673</v>
      </c>
      <c r="C1353" s="26" t="s">
        <v>781</v>
      </c>
      <c r="D1353" s="26" t="s">
        <v>792</v>
      </c>
      <c r="E1353" s="26" t="s">
        <v>132</v>
      </c>
      <c r="F1353" s="67">
        <f>F1354</f>
        <v>0</v>
      </c>
      <c r="G1353" s="7"/>
      <c r="H1353" s="67">
        <f t="shared" si="160"/>
        <v>0</v>
      </c>
      <c r="I1353" s="67">
        <f t="shared" si="160"/>
        <v>0</v>
      </c>
      <c r="J1353" s="67">
        <f t="shared" si="160"/>
        <v>0</v>
      </c>
    </row>
    <row r="1354" spans="1:10" s="3" customFormat="1" hidden="1" x14ac:dyDescent="0.2">
      <c r="A1354" s="31" t="s">
        <v>692</v>
      </c>
      <c r="B1354" s="26" t="s">
        <v>673</v>
      </c>
      <c r="C1354" s="26" t="s">
        <v>781</v>
      </c>
      <c r="D1354" s="26" t="s">
        <v>792</v>
      </c>
      <c r="E1354" s="26" t="s">
        <v>693</v>
      </c>
      <c r="F1354" s="67"/>
      <c r="G1354" s="7"/>
      <c r="H1354" s="67"/>
      <c r="I1354" s="67"/>
      <c r="J1354" s="67"/>
    </row>
    <row r="1355" spans="1:10" s="3" customFormat="1" ht="31.5" hidden="1" x14ac:dyDescent="0.2">
      <c r="A1355" s="31" t="s">
        <v>793</v>
      </c>
      <c r="B1355" s="26" t="s">
        <v>673</v>
      </c>
      <c r="C1355" s="26" t="s">
        <v>781</v>
      </c>
      <c r="D1355" s="26" t="s">
        <v>794</v>
      </c>
      <c r="E1355" s="26"/>
      <c r="F1355" s="67">
        <f>F1356</f>
        <v>0</v>
      </c>
      <c r="G1355" s="7"/>
      <c r="H1355" s="67">
        <f t="shared" ref="H1355:J1356" si="161">H1356</f>
        <v>0</v>
      </c>
      <c r="I1355" s="67">
        <f t="shared" si="161"/>
        <v>0</v>
      </c>
      <c r="J1355" s="67">
        <f t="shared" si="161"/>
        <v>0</v>
      </c>
    </row>
    <row r="1356" spans="1:10" s="3" customFormat="1" hidden="1" x14ac:dyDescent="0.2">
      <c r="A1356" s="31" t="s">
        <v>688</v>
      </c>
      <c r="B1356" s="26" t="s">
        <v>673</v>
      </c>
      <c r="C1356" s="26" t="s">
        <v>781</v>
      </c>
      <c r="D1356" s="26" t="s">
        <v>794</v>
      </c>
      <c r="E1356" s="26" t="s">
        <v>132</v>
      </c>
      <c r="F1356" s="67">
        <f>F1357</f>
        <v>0</v>
      </c>
      <c r="G1356" s="7"/>
      <c r="H1356" s="67">
        <f t="shared" si="161"/>
        <v>0</v>
      </c>
      <c r="I1356" s="67">
        <f t="shared" si="161"/>
        <v>0</v>
      </c>
      <c r="J1356" s="67">
        <f t="shared" si="161"/>
        <v>0</v>
      </c>
    </row>
    <row r="1357" spans="1:10" s="3" customFormat="1" hidden="1" x14ac:dyDescent="0.2">
      <c r="A1357" s="31" t="s">
        <v>692</v>
      </c>
      <c r="B1357" s="26" t="s">
        <v>673</v>
      </c>
      <c r="C1357" s="26" t="s">
        <v>781</v>
      </c>
      <c r="D1357" s="26" t="s">
        <v>794</v>
      </c>
      <c r="E1357" s="26" t="s">
        <v>693</v>
      </c>
      <c r="F1357" s="67"/>
      <c r="G1357" s="7"/>
      <c r="H1357" s="67"/>
      <c r="I1357" s="67"/>
      <c r="J1357" s="67"/>
    </row>
    <row r="1358" spans="1:10" s="3" customFormat="1" ht="31.5" hidden="1" x14ac:dyDescent="0.2">
      <c r="A1358" s="31" t="s">
        <v>795</v>
      </c>
      <c r="B1358" s="26" t="s">
        <v>673</v>
      </c>
      <c r="C1358" s="26" t="s">
        <v>781</v>
      </c>
      <c r="D1358" s="26" t="s">
        <v>796</v>
      </c>
      <c r="E1358" s="26"/>
      <c r="F1358" s="67">
        <f>F1359</f>
        <v>0</v>
      </c>
      <c r="G1358" s="7"/>
      <c r="H1358" s="67">
        <f t="shared" ref="H1358:J1359" si="162">H1359</f>
        <v>0</v>
      </c>
      <c r="I1358" s="67">
        <f t="shared" si="162"/>
        <v>0</v>
      </c>
      <c r="J1358" s="67">
        <f t="shared" si="162"/>
        <v>0</v>
      </c>
    </row>
    <row r="1359" spans="1:10" s="3" customFormat="1" hidden="1" x14ac:dyDescent="0.2">
      <c r="A1359" s="31" t="s">
        <v>688</v>
      </c>
      <c r="B1359" s="26" t="s">
        <v>673</v>
      </c>
      <c r="C1359" s="26" t="s">
        <v>781</v>
      </c>
      <c r="D1359" s="26" t="s">
        <v>796</v>
      </c>
      <c r="E1359" s="26" t="s">
        <v>132</v>
      </c>
      <c r="F1359" s="67">
        <f>F1360</f>
        <v>0</v>
      </c>
      <c r="G1359" s="7"/>
      <c r="H1359" s="67">
        <f t="shared" si="162"/>
        <v>0</v>
      </c>
      <c r="I1359" s="67">
        <f t="shared" si="162"/>
        <v>0</v>
      </c>
      <c r="J1359" s="67">
        <f t="shared" si="162"/>
        <v>0</v>
      </c>
    </row>
    <row r="1360" spans="1:10" s="3" customFormat="1" hidden="1" x14ac:dyDescent="0.2">
      <c r="A1360" s="31" t="s">
        <v>692</v>
      </c>
      <c r="B1360" s="26" t="s">
        <v>673</v>
      </c>
      <c r="C1360" s="26" t="s">
        <v>781</v>
      </c>
      <c r="D1360" s="26" t="s">
        <v>796</v>
      </c>
      <c r="E1360" s="26" t="s">
        <v>693</v>
      </c>
      <c r="F1360" s="67"/>
      <c r="G1360" s="7"/>
      <c r="H1360" s="67"/>
      <c r="I1360" s="67"/>
      <c r="J1360" s="67"/>
    </row>
    <row r="1361" spans="1:10" s="7" customFormat="1" ht="31.5" hidden="1" x14ac:dyDescent="0.2">
      <c r="A1361" s="31" t="s">
        <v>797</v>
      </c>
      <c r="B1361" s="26" t="s">
        <v>673</v>
      </c>
      <c r="C1361" s="26" t="s">
        <v>781</v>
      </c>
      <c r="D1361" s="26" t="s">
        <v>798</v>
      </c>
      <c r="E1361" s="26"/>
      <c r="F1361" s="67">
        <f>F1362</f>
        <v>0</v>
      </c>
      <c r="H1361" s="67">
        <f t="shared" ref="H1361:J1362" si="163">H1362</f>
        <v>0</v>
      </c>
      <c r="I1361" s="67">
        <f t="shared" si="163"/>
        <v>0</v>
      </c>
      <c r="J1361" s="67">
        <f t="shared" si="163"/>
        <v>0</v>
      </c>
    </row>
    <row r="1362" spans="1:10" s="7" customFormat="1" hidden="1" x14ac:dyDescent="0.2">
      <c r="A1362" s="31" t="s">
        <v>688</v>
      </c>
      <c r="B1362" s="26" t="s">
        <v>673</v>
      </c>
      <c r="C1362" s="26" t="s">
        <v>781</v>
      </c>
      <c r="D1362" s="26" t="s">
        <v>798</v>
      </c>
      <c r="E1362" s="26" t="s">
        <v>132</v>
      </c>
      <c r="F1362" s="67">
        <f>F1363</f>
        <v>0</v>
      </c>
      <c r="H1362" s="67">
        <f t="shared" si="163"/>
        <v>0</v>
      </c>
      <c r="I1362" s="67">
        <f t="shared" si="163"/>
        <v>0</v>
      </c>
      <c r="J1362" s="67">
        <f t="shared" si="163"/>
        <v>0</v>
      </c>
    </row>
    <row r="1363" spans="1:10" s="7" customFormat="1" hidden="1" x14ac:dyDescent="0.2">
      <c r="A1363" s="31" t="s">
        <v>692</v>
      </c>
      <c r="B1363" s="26" t="s">
        <v>673</v>
      </c>
      <c r="C1363" s="26" t="s">
        <v>781</v>
      </c>
      <c r="D1363" s="26" t="s">
        <v>798</v>
      </c>
      <c r="E1363" s="26" t="s">
        <v>693</v>
      </c>
      <c r="F1363" s="67"/>
      <c r="H1363" s="67"/>
      <c r="I1363" s="67"/>
      <c r="J1363" s="67"/>
    </row>
    <row r="1364" spans="1:10" s="7" customFormat="1" ht="47.25" hidden="1" x14ac:dyDescent="0.2">
      <c r="A1364" s="31" t="s">
        <v>799</v>
      </c>
      <c r="B1364" s="26" t="s">
        <v>673</v>
      </c>
      <c r="C1364" s="26" t="s">
        <v>781</v>
      </c>
      <c r="D1364" s="26" t="s">
        <v>800</v>
      </c>
      <c r="E1364" s="26"/>
      <c r="F1364" s="67">
        <f>F1365</f>
        <v>0</v>
      </c>
      <c r="H1364" s="67">
        <f t="shared" ref="H1364:J1365" si="164">H1365</f>
        <v>0</v>
      </c>
      <c r="I1364" s="67">
        <f t="shared" si="164"/>
        <v>0</v>
      </c>
      <c r="J1364" s="67">
        <f t="shared" si="164"/>
        <v>0</v>
      </c>
    </row>
    <row r="1365" spans="1:10" s="7" customFormat="1" hidden="1" x14ac:dyDescent="0.2">
      <c r="A1365" s="31" t="s">
        <v>688</v>
      </c>
      <c r="B1365" s="26" t="s">
        <v>673</v>
      </c>
      <c r="C1365" s="26" t="s">
        <v>781</v>
      </c>
      <c r="D1365" s="26" t="s">
        <v>800</v>
      </c>
      <c r="E1365" s="26" t="s">
        <v>132</v>
      </c>
      <c r="F1365" s="67">
        <f>F1366</f>
        <v>0</v>
      </c>
      <c r="H1365" s="67">
        <f t="shared" si="164"/>
        <v>0</v>
      </c>
      <c r="I1365" s="67">
        <f t="shared" si="164"/>
        <v>0</v>
      </c>
      <c r="J1365" s="67">
        <f t="shared" si="164"/>
        <v>0</v>
      </c>
    </row>
    <row r="1366" spans="1:10" s="7" customFormat="1" hidden="1" x14ac:dyDescent="0.2">
      <c r="A1366" s="31" t="s">
        <v>692</v>
      </c>
      <c r="B1366" s="26" t="s">
        <v>673</v>
      </c>
      <c r="C1366" s="26" t="s">
        <v>781</v>
      </c>
      <c r="D1366" s="26" t="s">
        <v>800</v>
      </c>
      <c r="E1366" s="26" t="s">
        <v>693</v>
      </c>
      <c r="F1366" s="67"/>
      <c r="H1366" s="67"/>
      <c r="I1366" s="67"/>
      <c r="J1366" s="67"/>
    </row>
    <row r="1367" spans="1:10" s="7" customFormat="1" ht="47.25" hidden="1" x14ac:dyDescent="0.2">
      <c r="A1367" s="31" t="s">
        <v>801</v>
      </c>
      <c r="B1367" s="26" t="s">
        <v>673</v>
      </c>
      <c r="C1367" s="26" t="s">
        <v>781</v>
      </c>
      <c r="D1367" s="26" t="s">
        <v>802</v>
      </c>
      <c r="E1367" s="26"/>
      <c r="F1367" s="67">
        <f>F1368</f>
        <v>0</v>
      </c>
      <c r="H1367" s="67">
        <f t="shared" ref="H1367:J1368" si="165">H1368</f>
        <v>0</v>
      </c>
      <c r="I1367" s="67">
        <f t="shared" si="165"/>
        <v>0</v>
      </c>
      <c r="J1367" s="67">
        <f t="shared" si="165"/>
        <v>0</v>
      </c>
    </row>
    <row r="1368" spans="1:10" s="7" customFormat="1" hidden="1" x14ac:dyDescent="0.2">
      <c r="A1368" s="31" t="s">
        <v>688</v>
      </c>
      <c r="B1368" s="26" t="s">
        <v>673</v>
      </c>
      <c r="C1368" s="26" t="s">
        <v>781</v>
      </c>
      <c r="D1368" s="26" t="s">
        <v>802</v>
      </c>
      <c r="E1368" s="26" t="s">
        <v>132</v>
      </c>
      <c r="F1368" s="67">
        <f>F1369</f>
        <v>0</v>
      </c>
      <c r="H1368" s="67">
        <f t="shared" si="165"/>
        <v>0</v>
      </c>
      <c r="I1368" s="67">
        <f t="shared" si="165"/>
        <v>0</v>
      </c>
      <c r="J1368" s="67">
        <f t="shared" si="165"/>
        <v>0</v>
      </c>
    </row>
    <row r="1369" spans="1:10" s="7" customFormat="1" hidden="1" x14ac:dyDescent="0.2">
      <c r="A1369" s="31" t="s">
        <v>692</v>
      </c>
      <c r="B1369" s="26" t="s">
        <v>673</v>
      </c>
      <c r="C1369" s="26" t="s">
        <v>781</v>
      </c>
      <c r="D1369" s="26" t="s">
        <v>802</v>
      </c>
      <c r="E1369" s="26" t="s">
        <v>693</v>
      </c>
      <c r="F1369" s="67"/>
      <c r="H1369" s="67"/>
      <c r="I1369" s="67"/>
      <c r="J1369" s="67"/>
    </row>
    <row r="1370" spans="1:10" s="7" customFormat="1" ht="31.5" hidden="1" x14ac:dyDescent="0.2">
      <c r="A1370" s="31" t="s">
        <v>803</v>
      </c>
      <c r="B1370" s="26" t="s">
        <v>673</v>
      </c>
      <c r="C1370" s="26" t="s">
        <v>781</v>
      </c>
      <c r="D1370" s="26" t="s">
        <v>804</v>
      </c>
      <c r="E1370" s="26"/>
      <c r="F1370" s="67">
        <f>F1371</f>
        <v>0</v>
      </c>
      <c r="H1370" s="67">
        <f t="shared" ref="H1370:J1371" si="166">H1371</f>
        <v>0</v>
      </c>
      <c r="I1370" s="67">
        <f t="shared" si="166"/>
        <v>0</v>
      </c>
      <c r="J1370" s="67">
        <f t="shared" si="166"/>
        <v>0</v>
      </c>
    </row>
    <row r="1371" spans="1:10" s="7" customFormat="1" hidden="1" x14ac:dyDescent="0.2">
      <c r="A1371" s="31" t="s">
        <v>688</v>
      </c>
      <c r="B1371" s="26" t="s">
        <v>673</v>
      </c>
      <c r="C1371" s="26" t="s">
        <v>781</v>
      </c>
      <c r="D1371" s="26" t="s">
        <v>804</v>
      </c>
      <c r="E1371" s="26" t="s">
        <v>132</v>
      </c>
      <c r="F1371" s="67">
        <f>F1372</f>
        <v>0</v>
      </c>
      <c r="H1371" s="67">
        <f t="shared" si="166"/>
        <v>0</v>
      </c>
      <c r="I1371" s="67">
        <f t="shared" si="166"/>
        <v>0</v>
      </c>
      <c r="J1371" s="67">
        <f t="shared" si="166"/>
        <v>0</v>
      </c>
    </row>
    <row r="1372" spans="1:10" s="7" customFormat="1" hidden="1" x14ac:dyDescent="0.2">
      <c r="A1372" s="31" t="s">
        <v>692</v>
      </c>
      <c r="B1372" s="26" t="s">
        <v>673</v>
      </c>
      <c r="C1372" s="26" t="s">
        <v>781</v>
      </c>
      <c r="D1372" s="26" t="s">
        <v>804</v>
      </c>
      <c r="E1372" s="26" t="s">
        <v>693</v>
      </c>
      <c r="F1372" s="67"/>
      <c r="H1372" s="67"/>
      <c r="I1372" s="67"/>
      <c r="J1372" s="67"/>
    </row>
    <row r="1373" spans="1:10" s="7" customFormat="1" ht="47.25" hidden="1" x14ac:dyDescent="0.2">
      <c r="A1373" s="262" t="s">
        <v>805</v>
      </c>
      <c r="B1373" s="241" t="s">
        <v>673</v>
      </c>
      <c r="C1373" s="241" t="s">
        <v>781</v>
      </c>
      <c r="D1373" s="241" t="s">
        <v>806</v>
      </c>
      <c r="E1373" s="241"/>
      <c r="F1373" s="67">
        <f>F1374</f>
        <v>0</v>
      </c>
      <c r="H1373" s="67">
        <f t="shared" ref="H1373:J1374" si="167">H1374</f>
        <v>0</v>
      </c>
      <c r="I1373" s="67">
        <f t="shared" si="167"/>
        <v>0</v>
      </c>
      <c r="J1373" s="67">
        <f t="shared" si="167"/>
        <v>0</v>
      </c>
    </row>
    <row r="1374" spans="1:10" s="7" customFormat="1" hidden="1" x14ac:dyDescent="0.2">
      <c r="A1374" s="262" t="s">
        <v>688</v>
      </c>
      <c r="B1374" s="241" t="s">
        <v>673</v>
      </c>
      <c r="C1374" s="241" t="s">
        <v>781</v>
      </c>
      <c r="D1374" s="241" t="s">
        <v>806</v>
      </c>
      <c r="E1374" s="241" t="s">
        <v>132</v>
      </c>
      <c r="F1374" s="67">
        <f>F1375</f>
        <v>0</v>
      </c>
      <c r="H1374" s="67">
        <f t="shared" si="167"/>
        <v>0</v>
      </c>
      <c r="I1374" s="67">
        <f t="shared" si="167"/>
        <v>0</v>
      </c>
      <c r="J1374" s="67">
        <f t="shared" si="167"/>
        <v>0</v>
      </c>
    </row>
    <row r="1375" spans="1:10" s="7" customFormat="1" hidden="1" x14ac:dyDescent="0.2">
      <c r="A1375" s="262" t="s">
        <v>692</v>
      </c>
      <c r="B1375" s="241" t="s">
        <v>673</v>
      </c>
      <c r="C1375" s="241" t="s">
        <v>781</v>
      </c>
      <c r="D1375" s="241" t="s">
        <v>806</v>
      </c>
      <c r="E1375" s="241" t="s">
        <v>693</v>
      </c>
      <c r="F1375" s="67"/>
      <c r="H1375" s="67"/>
      <c r="I1375" s="67"/>
      <c r="J1375" s="67"/>
    </row>
    <row r="1376" spans="1:10" s="205" customFormat="1" ht="220.5" hidden="1" x14ac:dyDescent="0.2">
      <c r="A1376" s="263" t="s">
        <v>807</v>
      </c>
      <c r="B1376" s="114" t="s">
        <v>673</v>
      </c>
      <c r="C1376" s="114" t="s">
        <v>781</v>
      </c>
      <c r="D1376" s="114" t="s">
        <v>808</v>
      </c>
      <c r="E1376" s="114"/>
      <c r="F1376" s="155">
        <f>F1377</f>
        <v>0</v>
      </c>
      <c r="H1376" s="155">
        <f t="shared" ref="H1376:J1377" si="168">H1377</f>
        <v>0</v>
      </c>
      <c r="I1376" s="155">
        <f t="shared" si="168"/>
        <v>0</v>
      </c>
      <c r="J1376" s="155">
        <f t="shared" si="168"/>
        <v>0</v>
      </c>
    </row>
    <row r="1377" spans="1:10" s="7" customFormat="1" hidden="1" x14ac:dyDescent="0.2">
      <c r="A1377" s="31" t="s">
        <v>688</v>
      </c>
      <c r="B1377" s="26" t="s">
        <v>673</v>
      </c>
      <c r="C1377" s="26" t="s">
        <v>781</v>
      </c>
      <c r="D1377" s="26" t="s">
        <v>808</v>
      </c>
      <c r="E1377" s="26" t="s">
        <v>132</v>
      </c>
      <c r="F1377" s="67">
        <f>F1378</f>
        <v>0</v>
      </c>
      <c r="H1377" s="67">
        <f t="shared" si="168"/>
        <v>0</v>
      </c>
      <c r="I1377" s="67">
        <f t="shared" si="168"/>
        <v>0</v>
      </c>
      <c r="J1377" s="67">
        <f t="shared" si="168"/>
        <v>0</v>
      </c>
    </row>
    <row r="1378" spans="1:10" s="7" customFormat="1" hidden="1" x14ac:dyDescent="0.2">
      <c r="A1378" s="31" t="s">
        <v>692</v>
      </c>
      <c r="B1378" s="26" t="s">
        <v>673</v>
      </c>
      <c r="C1378" s="26" t="s">
        <v>781</v>
      </c>
      <c r="D1378" s="26" t="s">
        <v>808</v>
      </c>
      <c r="E1378" s="26" t="s">
        <v>693</v>
      </c>
      <c r="F1378" s="67"/>
      <c r="H1378" s="67"/>
      <c r="I1378" s="67"/>
      <c r="J1378" s="67"/>
    </row>
    <row r="1379" spans="1:10" s="7" customFormat="1" ht="31.5" hidden="1" x14ac:dyDescent="0.2">
      <c r="A1379" s="31" t="s">
        <v>809</v>
      </c>
      <c r="B1379" s="26" t="s">
        <v>673</v>
      </c>
      <c r="C1379" s="26" t="s">
        <v>781</v>
      </c>
      <c r="D1379" s="26" t="s">
        <v>810</v>
      </c>
      <c r="E1379" s="26"/>
      <c r="F1379" s="67">
        <f>F1380</f>
        <v>0</v>
      </c>
      <c r="H1379" s="67">
        <f t="shared" ref="H1379:J1380" si="169">H1380</f>
        <v>0</v>
      </c>
      <c r="I1379" s="67">
        <f t="shared" si="169"/>
        <v>0</v>
      </c>
      <c r="J1379" s="67">
        <f t="shared" si="169"/>
        <v>0</v>
      </c>
    </row>
    <row r="1380" spans="1:10" s="7" customFormat="1" hidden="1" x14ac:dyDescent="0.2">
      <c r="A1380" s="31" t="s">
        <v>688</v>
      </c>
      <c r="B1380" s="26" t="s">
        <v>673</v>
      </c>
      <c r="C1380" s="26" t="s">
        <v>781</v>
      </c>
      <c r="D1380" s="26" t="s">
        <v>810</v>
      </c>
      <c r="E1380" s="26" t="s">
        <v>132</v>
      </c>
      <c r="F1380" s="67">
        <f>F1381</f>
        <v>0</v>
      </c>
      <c r="H1380" s="67">
        <f t="shared" si="169"/>
        <v>0</v>
      </c>
      <c r="I1380" s="67">
        <f t="shared" si="169"/>
        <v>0</v>
      </c>
      <c r="J1380" s="67">
        <f t="shared" si="169"/>
        <v>0</v>
      </c>
    </row>
    <row r="1381" spans="1:10" s="7" customFormat="1" hidden="1" x14ac:dyDescent="0.2">
      <c r="A1381" s="31" t="s">
        <v>692</v>
      </c>
      <c r="B1381" s="26" t="s">
        <v>673</v>
      </c>
      <c r="C1381" s="26" t="s">
        <v>781</v>
      </c>
      <c r="D1381" s="26" t="s">
        <v>810</v>
      </c>
      <c r="E1381" s="26" t="s">
        <v>693</v>
      </c>
      <c r="F1381" s="67"/>
      <c r="H1381" s="67"/>
      <c r="I1381" s="67"/>
      <c r="J1381" s="67"/>
    </row>
    <row r="1382" spans="1:10" s="23" customFormat="1" hidden="1" x14ac:dyDescent="0.2">
      <c r="A1382" s="20" t="s">
        <v>182</v>
      </c>
      <c r="B1382" s="13" t="s">
        <v>673</v>
      </c>
      <c r="C1382" s="13" t="s">
        <v>781</v>
      </c>
      <c r="D1382" s="13" t="s">
        <v>183</v>
      </c>
      <c r="E1382" s="13"/>
      <c r="F1382" s="88">
        <f>F1383+F1386</f>
        <v>0</v>
      </c>
      <c r="H1382" s="88">
        <f>H1383+H1386</f>
        <v>0</v>
      </c>
      <c r="I1382" s="88">
        <f>I1383+I1386</f>
        <v>0</v>
      </c>
      <c r="J1382" s="88">
        <f>J1383+J1386</f>
        <v>0</v>
      </c>
    </row>
    <row r="1383" spans="1:10" s="23" customFormat="1" ht="63" hidden="1" x14ac:dyDescent="0.2">
      <c r="A1383" s="57" t="s">
        <v>811</v>
      </c>
      <c r="B1383" s="137" t="s">
        <v>673</v>
      </c>
      <c r="C1383" s="26" t="s">
        <v>781</v>
      </c>
      <c r="D1383" s="137" t="s">
        <v>188</v>
      </c>
      <c r="E1383" s="211"/>
      <c r="F1383" s="37">
        <f>F1384</f>
        <v>0</v>
      </c>
      <c r="H1383" s="37">
        <f t="shared" ref="H1383:J1384" si="170">H1384</f>
        <v>0</v>
      </c>
      <c r="I1383" s="37">
        <f t="shared" si="170"/>
        <v>0</v>
      </c>
      <c r="J1383" s="37">
        <f t="shared" si="170"/>
        <v>0</v>
      </c>
    </row>
    <row r="1384" spans="1:10" s="23" customFormat="1" hidden="1" x14ac:dyDescent="0.2">
      <c r="A1384" s="25" t="s">
        <v>688</v>
      </c>
      <c r="B1384" s="162" t="s">
        <v>673</v>
      </c>
      <c r="C1384" s="26" t="s">
        <v>781</v>
      </c>
      <c r="D1384" s="162" t="s">
        <v>188</v>
      </c>
      <c r="E1384" s="198">
        <v>500</v>
      </c>
      <c r="F1384" s="24">
        <f>F1385</f>
        <v>0</v>
      </c>
      <c r="H1384" s="24">
        <f t="shared" si="170"/>
        <v>0</v>
      </c>
      <c r="I1384" s="24">
        <f t="shared" si="170"/>
        <v>0</v>
      </c>
      <c r="J1384" s="24">
        <f t="shared" si="170"/>
        <v>0</v>
      </c>
    </row>
    <row r="1385" spans="1:10" s="23" customFormat="1" hidden="1" x14ac:dyDescent="0.2">
      <c r="A1385" s="25" t="s">
        <v>692</v>
      </c>
      <c r="B1385" s="162" t="s">
        <v>673</v>
      </c>
      <c r="C1385" s="26" t="s">
        <v>781</v>
      </c>
      <c r="D1385" s="162" t="s">
        <v>188</v>
      </c>
      <c r="E1385" s="198">
        <v>540</v>
      </c>
      <c r="F1385" s="24">
        <v>0</v>
      </c>
      <c r="H1385" s="24"/>
      <c r="I1385" s="24"/>
      <c r="J1385" s="24">
        <v>0</v>
      </c>
    </row>
    <row r="1386" spans="1:10" s="3" customFormat="1" ht="78.75" hidden="1" x14ac:dyDescent="0.2">
      <c r="A1386" s="57" t="s">
        <v>812</v>
      </c>
      <c r="B1386" s="137" t="s">
        <v>673</v>
      </c>
      <c r="C1386" s="137" t="s">
        <v>781</v>
      </c>
      <c r="D1386" s="137" t="s">
        <v>200</v>
      </c>
      <c r="E1386" s="211"/>
      <c r="F1386" s="37">
        <f>F1387</f>
        <v>0</v>
      </c>
      <c r="G1386" s="7"/>
      <c r="H1386" s="37">
        <f t="shared" ref="H1386:J1387" si="171">H1387</f>
        <v>0</v>
      </c>
      <c r="I1386" s="37">
        <f t="shared" si="171"/>
        <v>0</v>
      </c>
      <c r="J1386" s="37">
        <f t="shared" si="171"/>
        <v>0</v>
      </c>
    </row>
    <row r="1387" spans="1:10" s="3" customFormat="1" hidden="1" x14ac:dyDescent="0.2">
      <c r="A1387" s="25" t="s">
        <v>688</v>
      </c>
      <c r="B1387" s="162" t="s">
        <v>673</v>
      </c>
      <c r="C1387" s="26" t="s">
        <v>781</v>
      </c>
      <c r="D1387" s="162" t="s">
        <v>200</v>
      </c>
      <c r="E1387" s="198">
        <v>500</v>
      </c>
      <c r="F1387" s="24">
        <f>F1388</f>
        <v>0</v>
      </c>
      <c r="G1387" s="7"/>
      <c r="H1387" s="24">
        <f t="shared" si="171"/>
        <v>0</v>
      </c>
      <c r="I1387" s="24">
        <f t="shared" si="171"/>
        <v>0</v>
      </c>
      <c r="J1387" s="24">
        <f t="shared" si="171"/>
        <v>0</v>
      </c>
    </row>
    <row r="1388" spans="1:10" s="3" customFormat="1" hidden="1" x14ac:dyDescent="0.2">
      <c r="A1388" s="25" t="s">
        <v>692</v>
      </c>
      <c r="B1388" s="162" t="s">
        <v>673</v>
      </c>
      <c r="C1388" s="26" t="s">
        <v>781</v>
      </c>
      <c r="D1388" s="162" t="s">
        <v>200</v>
      </c>
      <c r="E1388" s="198">
        <v>540</v>
      </c>
      <c r="F1388" s="24">
        <v>0</v>
      </c>
      <c r="G1388" s="7"/>
      <c r="H1388" s="24"/>
      <c r="I1388" s="24"/>
      <c r="J1388" s="24">
        <v>0</v>
      </c>
    </row>
    <row r="1389" spans="1:10" s="3" customFormat="1" hidden="1" x14ac:dyDescent="0.2">
      <c r="A1389" s="56" t="s">
        <v>124</v>
      </c>
      <c r="B1389" s="173" t="s">
        <v>673</v>
      </c>
      <c r="C1389" s="173" t="s">
        <v>781</v>
      </c>
      <c r="D1389" s="173" t="s">
        <v>125</v>
      </c>
      <c r="E1389" s="174"/>
      <c r="F1389" s="88">
        <f>F1390+F1393</f>
        <v>0</v>
      </c>
      <c r="G1389" s="7"/>
      <c r="H1389" s="88">
        <f>H1390+H1393</f>
        <v>0</v>
      </c>
      <c r="I1389" s="88">
        <f>I1390+I1393</f>
        <v>0</v>
      </c>
      <c r="J1389" s="88">
        <f>J1390+J1393</f>
        <v>0</v>
      </c>
    </row>
    <row r="1390" spans="1:10" s="3" customFormat="1" ht="31.5" hidden="1" x14ac:dyDescent="0.2">
      <c r="A1390" s="38" t="s">
        <v>470</v>
      </c>
      <c r="B1390" s="162" t="s">
        <v>673</v>
      </c>
      <c r="C1390" s="162" t="s">
        <v>781</v>
      </c>
      <c r="D1390" s="162" t="s">
        <v>471</v>
      </c>
      <c r="E1390" s="198"/>
      <c r="F1390" s="67">
        <f>F1391</f>
        <v>0</v>
      </c>
      <c r="G1390" s="7"/>
      <c r="H1390" s="67">
        <f t="shared" ref="H1390:J1391" si="172">H1391</f>
        <v>0</v>
      </c>
      <c r="I1390" s="67">
        <f t="shared" si="172"/>
        <v>0</v>
      </c>
      <c r="J1390" s="67">
        <f t="shared" si="172"/>
        <v>0</v>
      </c>
    </row>
    <row r="1391" spans="1:10" s="3" customFormat="1" hidden="1" x14ac:dyDescent="0.2">
      <c r="A1391" s="31" t="s">
        <v>688</v>
      </c>
      <c r="B1391" s="162" t="s">
        <v>673</v>
      </c>
      <c r="C1391" s="162" t="s">
        <v>781</v>
      </c>
      <c r="D1391" s="162" t="s">
        <v>471</v>
      </c>
      <c r="E1391" s="198">
        <v>500</v>
      </c>
      <c r="F1391" s="67">
        <f>F1392</f>
        <v>0</v>
      </c>
      <c r="G1391" s="7"/>
      <c r="H1391" s="67">
        <f t="shared" si="172"/>
        <v>0</v>
      </c>
      <c r="I1391" s="67">
        <f t="shared" si="172"/>
        <v>0</v>
      </c>
      <c r="J1391" s="67">
        <f t="shared" si="172"/>
        <v>0</v>
      </c>
    </row>
    <row r="1392" spans="1:10" s="3" customFormat="1" hidden="1" x14ac:dyDescent="0.2">
      <c r="A1392" s="31" t="s">
        <v>692</v>
      </c>
      <c r="B1392" s="162" t="s">
        <v>673</v>
      </c>
      <c r="C1392" s="162" t="s">
        <v>781</v>
      </c>
      <c r="D1392" s="162" t="s">
        <v>471</v>
      </c>
      <c r="E1392" s="198">
        <v>540</v>
      </c>
      <c r="F1392" s="67"/>
      <c r="G1392" s="7"/>
      <c r="H1392" s="67"/>
      <c r="I1392" s="67"/>
      <c r="J1392" s="67"/>
    </row>
    <row r="1393" spans="1:10" s="3" customFormat="1" ht="31.5" hidden="1" x14ac:dyDescent="0.2">
      <c r="A1393" s="38" t="s">
        <v>472</v>
      </c>
      <c r="B1393" s="162" t="s">
        <v>673</v>
      </c>
      <c r="C1393" s="162" t="s">
        <v>781</v>
      </c>
      <c r="D1393" s="162" t="s">
        <v>473</v>
      </c>
      <c r="E1393" s="198"/>
      <c r="F1393" s="67">
        <f>F1394</f>
        <v>0</v>
      </c>
      <c r="G1393" s="7"/>
      <c r="H1393" s="67">
        <f t="shared" ref="H1393:J1394" si="173">H1394</f>
        <v>0</v>
      </c>
      <c r="I1393" s="67">
        <f t="shared" si="173"/>
        <v>0</v>
      </c>
      <c r="J1393" s="67">
        <f t="shared" si="173"/>
        <v>0</v>
      </c>
    </row>
    <row r="1394" spans="1:10" s="3" customFormat="1" hidden="1" x14ac:dyDescent="0.2">
      <c r="A1394" s="31" t="s">
        <v>688</v>
      </c>
      <c r="B1394" s="162" t="s">
        <v>673</v>
      </c>
      <c r="C1394" s="162" t="s">
        <v>781</v>
      </c>
      <c r="D1394" s="162" t="s">
        <v>473</v>
      </c>
      <c r="E1394" s="198">
        <v>500</v>
      </c>
      <c r="F1394" s="67">
        <f>F1395</f>
        <v>0</v>
      </c>
      <c r="G1394" s="7"/>
      <c r="H1394" s="67">
        <f t="shared" si="173"/>
        <v>0</v>
      </c>
      <c r="I1394" s="67">
        <f t="shared" si="173"/>
        <v>0</v>
      </c>
      <c r="J1394" s="67">
        <f t="shared" si="173"/>
        <v>0</v>
      </c>
    </row>
    <row r="1395" spans="1:10" s="3" customFormat="1" hidden="1" x14ac:dyDescent="0.2">
      <c r="A1395" s="31" t="s">
        <v>692</v>
      </c>
      <c r="B1395" s="162" t="s">
        <v>673</v>
      </c>
      <c r="C1395" s="162" t="s">
        <v>781</v>
      </c>
      <c r="D1395" s="162" t="s">
        <v>473</v>
      </c>
      <c r="E1395" s="198">
        <v>540</v>
      </c>
      <c r="F1395" s="67"/>
      <c r="G1395" s="7"/>
      <c r="H1395" s="67"/>
      <c r="I1395" s="67"/>
      <c r="J1395" s="67"/>
    </row>
    <row r="1396" spans="1:10" s="3" customFormat="1" x14ac:dyDescent="0.25">
      <c r="A1396" s="185"/>
      <c r="B1396" s="186"/>
      <c r="C1396" s="186"/>
      <c r="D1396" s="186"/>
      <c r="E1396" s="186"/>
      <c r="F1396" s="187"/>
      <c r="G1396" s="7"/>
      <c r="H1396" s="187"/>
      <c r="I1396" s="187"/>
      <c r="J1396" s="187"/>
    </row>
    <row r="1397" spans="1:10" s="3" customFormat="1" x14ac:dyDescent="0.25">
      <c r="A1397" s="185"/>
      <c r="B1397" s="186"/>
      <c r="C1397" s="186"/>
      <c r="D1397" s="186"/>
      <c r="E1397" s="186"/>
      <c r="F1397" s="187"/>
      <c r="G1397" s="7"/>
      <c r="H1397" s="187"/>
      <c r="I1397" s="187"/>
      <c r="J1397" s="187"/>
    </row>
    <row r="1398" spans="1:10" s="3" customFormat="1" x14ac:dyDescent="0.25">
      <c r="A1398" s="185"/>
      <c r="B1398" s="186"/>
      <c r="C1398" s="186"/>
      <c r="D1398" s="186"/>
      <c r="E1398" s="186"/>
      <c r="F1398" s="187"/>
      <c r="G1398" s="7"/>
      <c r="H1398" s="187"/>
      <c r="I1398" s="187"/>
      <c r="J1398" s="187"/>
    </row>
    <row r="1399" spans="1:10" s="3" customFormat="1" x14ac:dyDescent="0.25">
      <c r="A1399" s="185"/>
      <c r="B1399" s="186"/>
      <c r="C1399" s="186"/>
      <c r="D1399" s="186"/>
      <c r="E1399" s="186"/>
      <c r="F1399" s="187"/>
      <c r="G1399" s="7"/>
      <c r="H1399" s="187"/>
      <c r="I1399" s="187"/>
      <c r="J1399" s="187"/>
    </row>
    <row r="1400" spans="1:10" s="3" customFormat="1" x14ac:dyDescent="0.25">
      <c r="A1400" s="185"/>
      <c r="B1400" s="186"/>
      <c r="C1400" s="186"/>
      <c r="D1400" s="186"/>
      <c r="E1400" s="186"/>
      <c r="F1400" s="187"/>
      <c r="G1400" s="7"/>
      <c r="H1400" s="187"/>
      <c r="I1400" s="187"/>
      <c r="J1400" s="187"/>
    </row>
    <row r="1401" spans="1:10" s="3" customFormat="1" x14ac:dyDescent="0.25">
      <c r="A1401" s="185"/>
      <c r="B1401" s="186"/>
      <c r="C1401" s="186"/>
      <c r="D1401" s="186"/>
      <c r="E1401" s="186"/>
      <c r="F1401" s="187"/>
      <c r="G1401" s="7"/>
      <c r="H1401" s="187"/>
      <c r="I1401" s="187"/>
      <c r="J1401" s="187"/>
    </row>
    <row r="1402" spans="1:10" s="3" customFormat="1" x14ac:dyDescent="0.25">
      <c r="A1402" s="185"/>
      <c r="B1402" s="186"/>
      <c r="C1402" s="186"/>
      <c r="D1402" s="186"/>
      <c r="E1402" s="186"/>
      <c r="F1402" s="187"/>
      <c r="G1402" s="7"/>
      <c r="H1402" s="187"/>
      <c r="I1402" s="187"/>
      <c r="J1402" s="187"/>
    </row>
    <row r="1403" spans="1:10" s="3" customFormat="1" x14ac:dyDescent="0.25">
      <c r="A1403" s="185"/>
      <c r="B1403" s="186"/>
      <c r="C1403" s="186"/>
      <c r="D1403" s="186"/>
      <c r="E1403" s="186"/>
      <c r="F1403" s="187"/>
      <c r="G1403" s="7"/>
      <c r="H1403" s="187"/>
      <c r="I1403" s="187"/>
      <c r="J1403" s="187"/>
    </row>
    <row r="1404" spans="1:10" s="3" customFormat="1" x14ac:dyDescent="0.25">
      <c r="A1404" s="185"/>
      <c r="B1404" s="186"/>
      <c r="C1404" s="186"/>
      <c r="D1404" s="186"/>
      <c r="E1404" s="186"/>
      <c r="F1404" s="187"/>
      <c r="G1404" s="7"/>
      <c r="H1404" s="187"/>
      <c r="I1404" s="187"/>
      <c r="J1404" s="187"/>
    </row>
    <row r="1405" spans="1:10" s="3" customFormat="1" x14ac:dyDescent="0.25">
      <c r="A1405" s="185"/>
      <c r="B1405" s="186"/>
      <c r="C1405" s="186"/>
      <c r="D1405" s="186"/>
      <c r="E1405" s="186"/>
      <c r="F1405" s="187"/>
      <c r="G1405" s="7"/>
      <c r="H1405" s="187"/>
      <c r="I1405" s="187"/>
      <c r="J1405" s="187"/>
    </row>
    <row r="1406" spans="1:10" s="3" customFormat="1" x14ac:dyDescent="0.25">
      <c r="A1406" s="185"/>
      <c r="B1406" s="186"/>
      <c r="C1406" s="186"/>
      <c r="D1406" s="186"/>
      <c r="E1406" s="186"/>
      <c r="F1406" s="187"/>
      <c r="G1406" s="7"/>
      <c r="H1406" s="187"/>
      <c r="I1406" s="187"/>
      <c r="J1406" s="187"/>
    </row>
    <row r="1407" spans="1:10" s="3" customFormat="1" x14ac:dyDescent="0.25">
      <c r="A1407" s="185"/>
      <c r="B1407" s="186"/>
      <c r="C1407" s="186"/>
      <c r="D1407" s="186"/>
      <c r="E1407" s="186"/>
      <c r="F1407" s="187"/>
      <c r="G1407" s="7"/>
      <c r="H1407" s="187"/>
      <c r="I1407" s="187"/>
      <c r="J1407" s="187"/>
    </row>
    <row r="1408" spans="1:10" s="3" customFormat="1" x14ac:dyDescent="0.25">
      <c r="A1408" s="185"/>
      <c r="B1408" s="186"/>
      <c r="C1408" s="186"/>
      <c r="D1408" s="186"/>
      <c r="E1408" s="186"/>
      <c r="F1408" s="187"/>
      <c r="G1408" s="7"/>
      <c r="H1408" s="187"/>
      <c r="I1408" s="187"/>
      <c r="J1408" s="187"/>
    </row>
    <row r="1409" spans="1:10" s="3" customFormat="1" x14ac:dyDescent="0.25">
      <c r="A1409" s="185"/>
      <c r="B1409" s="186"/>
      <c r="C1409" s="186"/>
      <c r="D1409" s="186"/>
      <c r="E1409" s="186"/>
      <c r="F1409" s="187"/>
      <c r="G1409" s="7"/>
      <c r="H1409" s="187"/>
      <c r="I1409" s="187"/>
      <c r="J1409" s="187"/>
    </row>
    <row r="1410" spans="1:10" s="3" customFormat="1" x14ac:dyDescent="0.25">
      <c r="A1410" s="185"/>
      <c r="B1410" s="186"/>
      <c r="C1410" s="186"/>
      <c r="D1410" s="186"/>
      <c r="E1410" s="186"/>
      <c r="F1410" s="187"/>
      <c r="G1410" s="7"/>
      <c r="H1410" s="187"/>
      <c r="I1410" s="187"/>
      <c r="J1410" s="187"/>
    </row>
    <row r="1411" spans="1:10" s="3" customFormat="1" x14ac:dyDescent="0.25">
      <c r="A1411" s="185"/>
      <c r="B1411" s="186"/>
      <c r="C1411" s="186"/>
      <c r="D1411" s="186"/>
      <c r="E1411" s="186"/>
      <c r="F1411" s="187"/>
      <c r="G1411" s="7"/>
      <c r="H1411" s="187"/>
      <c r="I1411" s="187"/>
      <c r="J1411" s="187"/>
    </row>
    <row r="1412" spans="1:10" s="3" customFormat="1" x14ac:dyDescent="0.25">
      <c r="A1412" s="185"/>
      <c r="B1412" s="186"/>
      <c r="C1412" s="186"/>
      <c r="D1412" s="186"/>
      <c r="E1412" s="186"/>
      <c r="F1412" s="187"/>
      <c r="G1412" s="7"/>
      <c r="H1412" s="187"/>
      <c r="I1412" s="187"/>
      <c r="J1412" s="187"/>
    </row>
    <row r="1413" spans="1:10" s="3" customFormat="1" x14ac:dyDescent="0.25">
      <c r="A1413" s="185"/>
      <c r="B1413" s="186"/>
      <c r="C1413" s="186"/>
      <c r="D1413" s="186"/>
      <c r="E1413" s="186"/>
      <c r="F1413" s="187"/>
      <c r="G1413" s="7"/>
      <c r="H1413" s="187"/>
      <c r="I1413" s="187"/>
      <c r="J1413" s="187"/>
    </row>
    <row r="1414" spans="1:10" s="3" customFormat="1" x14ac:dyDescent="0.25">
      <c r="A1414" s="185"/>
      <c r="B1414" s="186"/>
      <c r="C1414" s="186"/>
      <c r="D1414" s="186"/>
      <c r="E1414" s="186"/>
      <c r="F1414" s="187"/>
      <c r="G1414" s="7"/>
      <c r="H1414" s="187"/>
      <c r="I1414" s="187"/>
      <c r="J1414" s="187"/>
    </row>
    <row r="1415" spans="1:10" s="3" customFormat="1" x14ac:dyDescent="0.25">
      <c r="A1415" s="185"/>
      <c r="B1415" s="186"/>
      <c r="C1415" s="186"/>
      <c r="D1415" s="186"/>
      <c r="E1415" s="186"/>
      <c r="F1415" s="187"/>
      <c r="G1415" s="7"/>
      <c r="H1415" s="187"/>
      <c r="I1415" s="187"/>
      <c r="J1415" s="187"/>
    </row>
    <row r="1416" spans="1:10" s="3" customFormat="1" x14ac:dyDescent="0.25">
      <c r="A1416" s="185"/>
      <c r="B1416" s="186"/>
      <c r="C1416" s="186"/>
      <c r="D1416" s="186"/>
      <c r="E1416" s="186"/>
      <c r="F1416" s="187"/>
      <c r="G1416" s="7"/>
      <c r="H1416" s="187"/>
      <c r="I1416" s="187"/>
      <c r="J1416" s="187"/>
    </row>
    <row r="1417" spans="1:10" s="3" customFormat="1" x14ac:dyDescent="0.25">
      <c r="A1417" s="185"/>
      <c r="B1417" s="186"/>
      <c r="C1417" s="186"/>
      <c r="D1417" s="186"/>
      <c r="E1417" s="186"/>
      <c r="F1417" s="187"/>
      <c r="G1417" s="7"/>
      <c r="H1417" s="187"/>
      <c r="I1417" s="187"/>
      <c r="J1417" s="187"/>
    </row>
    <row r="1418" spans="1:10" s="3" customFormat="1" x14ac:dyDescent="0.25">
      <c r="A1418" s="185"/>
      <c r="B1418" s="186"/>
      <c r="C1418" s="186"/>
      <c r="D1418" s="186"/>
      <c r="E1418" s="186"/>
      <c r="F1418" s="187"/>
      <c r="G1418" s="7"/>
      <c r="H1418" s="187"/>
      <c r="I1418" s="187"/>
      <c r="J1418" s="187"/>
    </row>
    <row r="1419" spans="1:10" s="3" customFormat="1" x14ac:dyDescent="0.25">
      <c r="A1419" s="185"/>
      <c r="B1419" s="186"/>
      <c r="C1419" s="186"/>
      <c r="D1419" s="186"/>
      <c r="E1419" s="186"/>
      <c r="F1419" s="187"/>
      <c r="G1419" s="7"/>
      <c r="H1419" s="187"/>
      <c r="I1419" s="187"/>
      <c r="J1419" s="187"/>
    </row>
    <row r="1420" spans="1:10" s="3" customFormat="1" x14ac:dyDescent="0.25">
      <c r="A1420" s="185"/>
      <c r="B1420" s="186"/>
      <c r="C1420" s="186"/>
      <c r="D1420" s="186"/>
      <c r="E1420" s="186"/>
      <c r="F1420" s="187"/>
      <c r="G1420" s="7"/>
      <c r="H1420" s="187"/>
      <c r="I1420" s="187"/>
      <c r="J1420" s="187"/>
    </row>
    <row r="1421" spans="1:10" s="3" customFormat="1" x14ac:dyDescent="0.25">
      <c r="A1421" s="185"/>
      <c r="B1421" s="186"/>
      <c r="C1421" s="186"/>
      <c r="D1421" s="186"/>
      <c r="E1421" s="186"/>
      <c r="F1421" s="187"/>
      <c r="G1421" s="7"/>
      <c r="H1421" s="187"/>
      <c r="I1421" s="187"/>
      <c r="J1421" s="187"/>
    </row>
    <row r="1422" spans="1:10" s="3" customFormat="1" x14ac:dyDescent="0.25">
      <c r="A1422" s="185"/>
      <c r="B1422" s="186"/>
      <c r="C1422" s="186"/>
      <c r="D1422" s="186"/>
      <c r="E1422" s="186"/>
      <c r="F1422" s="187"/>
      <c r="G1422" s="7"/>
      <c r="H1422" s="187"/>
      <c r="I1422" s="187"/>
      <c r="J1422" s="187"/>
    </row>
    <row r="1423" spans="1:10" s="3" customFormat="1" x14ac:dyDescent="0.25">
      <c r="A1423" s="185"/>
      <c r="B1423" s="186"/>
      <c r="C1423" s="186"/>
      <c r="D1423" s="186"/>
      <c r="E1423" s="186"/>
      <c r="F1423" s="187"/>
      <c r="G1423" s="7"/>
      <c r="H1423" s="187"/>
      <c r="I1423" s="187"/>
      <c r="J1423" s="187"/>
    </row>
    <row r="1424" spans="1:10" s="3" customFormat="1" x14ac:dyDescent="0.25">
      <c r="A1424" s="185"/>
      <c r="B1424" s="186"/>
      <c r="C1424" s="186"/>
      <c r="D1424" s="186"/>
      <c r="E1424" s="186"/>
      <c r="F1424" s="187"/>
      <c r="G1424" s="7"/>
      <c r="H1424" s="187"/>
      <c r="I1424" s="187"/>
      <c r="J1424" s="187"/>
    </row>
    <row r="1425" spans="1:10" s="3" customFormat="1" x14ac:dyDescent="0.25">
      <c r="A1425" s="185"/>
      <c r="B1425" s="186"/>
      <c r="C1425" s="186"/>
      <c r="D1425" s="186"/>
      <c r="E1425" s="186"/>
      <c r="F1425" s="187"/>
      <c r="G1425" s="7"/>
      <c r="H1425" s="187"/>
      <c r="I1425" s="187"/>
      <c r="J1425" s="187"/>
    </row>
    <row r="1426" spans="1:10" s="3" customFormat="1" x14ac:dyDescent="0.25">
      <c r="A1426" s="185"/>
      <c r="B1426" s="186"/>
      <c r="C1426" s="186"/>
      <c r="D1426" s="186"/>
      <c r="E1426" s="186"/>
      <c r="F1426" s="187"/>
      <c r="G1426" s="7"/>
      <c r="H1426" s="187"/>
      <c r="I1426" s="187"/>
      <c r="J1426" s="187"/>
    </row>
    <row r="1427" spans="1:10" s="3" customFormat="1" x14ac:dyDescent="0.25">
      <c r="A1427" s="185"/>
      <c r="B1427" s="186"/>
      <c r="C1427" s="186"/>
      <c r="D1427" s="186"/>
      <c r="E1427" s="186"/>
      <c r="F1427" s="187"/>
      <c r="G1427" s="7"/>
      <c r="H1427" s="187"/>
      <c r="I1427" s="187"/>
      <c r="J1427" s="187"/>
    </row>
    <row r="1428" spans="1:10" s="3" customFormat="1" x14ac:dyDescent="0.25">
      <c r="A1428" s="185"/>
      <c r="B1428" s="186"/>
      <c r="C1428" s="186"/>
      <c r="D1428" s="186"/>
      <c r="E1428" s="186"/>
      <c r="F1428" s="187"/>
      <c r="G1428" s="7"/>
      <c r="H1428" s="187"/>
      <c r="I1428" s="187"/>
      <c r="J1428" s="187"/>
    </row>
    <row r="1429" spans="1:10" s="3" customFormat="1" x14ac:dyDescent="0.25">
      <c r="A1429" s="185"/>
      <c r="B1429" s="186"/>
      <c r="C1429" s="186"/>
      <c r="D1429" s="186"/>
      <c r="E1429" s="186"/>
      <c r="F1429" s="187"/>
      <c r="G1429" s="7"/>
      <c r="H1429" s="187"/>
      <c r="I1429" s="187"/>
      <c r="J1429" s="187"/>
    </row>
    <row r="1430" spans="1:10" s="3" customFormat="1" x14ac:dyDescent="0.25">
      <c r="A1430" s="185"/>
      <c r="B1430" s="186"/>
      <c r="C1430" s="186"/>
      <c r="D1430" s="186"/>
      <c r="E1430" s="186"/>
      <c r="F1430" s="187"/>
      <c r="G1430" s="7"/>
      <c r="H1430" s="187"/>
      <c r="I1430" s="187"/>
      <c r="J1430" s="187"/>
    </row>
    <row r="1431" spans="1:10" s="3" customFormat="1" x14ac:dyDescent="0.25">
      <c r="A1431" s="185"/>
      <c r="B1431" s="186"/>
      <c r="C1431" s="186"/>
      <c r="D1431" s="186"/>
      <c r="E1431" s="186"/>
      <c r="F1431" s="187"/>
      <c r="G1431" s="7"/>
      <c r="H1431" s="187"/>
      <c r="I1431" s="187"/>
      <c r="J1431" s="187"/>
    </row>
    <row r="1432" spans="1:10" s="3" customFormat="1" x14ac:dyDescent="0.25">
      <c r="A1432" s="185"/>
      <c r="B1432" s="186"/>
      <c r="C1432" s="186"/>
      <c r="D1432" s="186"/>
      <c r="E1432" s="186"/>
      <c r="F1432" s="187"/>
      <c r="G1432" s="7"/>
      <c r="H1432" s="187"/>
      <c r="I1432" s="187"/>
      <c r="J1432" s="187"/>
    </row>
    <row r="1433" spans="1:10" s="3" customFormat="1" x14ac:dyDescent="0.25">
      <c r="A1433" s="185"/>
      <c r="B1433" s="186"/>
      <c r="C1433" s="186"/>
      <c r="D1433" s="186"/>
      <c r="E1433" s="186"/>
      <c r="F1433" s="187"/>
      <c r="G1433" s="7"/>
      <c r="H1433" s="187"/>
      <c r="I1433" s="187"/>
      <c r="J1433" s="187"/>
    </row>
    <row r="1434" spans="1:10" s="3" customFormat="1" x14ac:dyDescent="0.25">
      <c r="A1434" s="185"/>
      <c r="B1434" s="186"/>
      <c r="C1434" s="186"/>
      <c r="D1434" s="186"/>
      <c r="E1434" s="186"/>
      <c r="F1434" s="187"/>
      <c r="G1434" s="7"/>
      <c r="H1434" s="187"/>
      <c r="I1434" s="187"/>
      <c r="J1434" s="187"/>
    </row>
    <row r="1435" spans="1:10" s="3" customFormat="1" x14ac:dyDescent="0.25">
      <c r="A1435" s="185"/>
      <c r="B1435" s="186"/>
      <c r="C1435" s="186"/>
      <c r="D1435" s="186"/>
      <c r="E1435" s="186"/>
      <c r="F1435" s="187"/>
      <c r="G1435" s="7"/>
      <c r="H1435" s="187"/>
      <c r="I1435" s="187"/>
      <c r="J1435" s="187"/>
    </row>
    <row r="1436" spans="1:10" s="3" customFormat="1" x14ac:dyDescent="0.25">
      <c r="A1436" s="185"/>
      <c r="B1436" s="186"/>
      <c r="C1436" s="186"/>
      <c r="D1436" s="186"/>
      <c r="E1436" s="186"/>
      <c r="F1436" s="187"/>
      <c r="G1436" s="7"/>
      <c r="H1436" s="187"/>
      <c r="I1436" s="187"/>
      <c r="J1436" s="187"/>
    </row>
    <row r="1437" spans="1:10" s="3" customFormat="1" x14ac:dyDescent="0.25">
      <c r="A1437" s="185"/>
      <c r="B1437" s="186"/>
      <c r="C1437" s="186"/>
      <c r="D1437" s="186"/>
      <c r="E1437" s="186"/>
      <c r="F1437" s="187"/>
      <c r="G1437" s="7"/>
      <c r="H1437" s="187"/>
      <c r="I1437" s="187"/>
      <c r="J1437" s="187"/>
    </row>
    <row r="1438" spans="1:10" s="3" customFormat="1" x14ac:dyDescent="0.25">
      <c r="A1438" s="185"/>
      <c r="B1438" s="186"/>
      <c r="C1438" s="186"/>
      <c r="D1438" s="186"/>
      <c r="E1438" s="186"/>
      <c r="F1438" s="187"/>
      <c r="G1438" s="7"/>
      <c r="H1438" s="187"/>
      <c r="I1438" s="187"/>
      <c r="J1438" s="187"/>
    </row>
    <row r="1439" spans="1:10" s="3" customFormat="1" x14ac:dyDescent="0.25">
      <c r="A1439" s="185"/>
      <c r="B1439" s="186"/>
      <c r="C1439" s="186"/>
      <c r="D1439" s="186"/>
      <c r="E1439" s="186"/>
      <c r="F1439" s="187"/>
      <c r="G1439" s="7"/>
      <c r="H1439" s="187"/>
      <c r="I1439" s="187"/>
      <c r="J1439" s="187"/>
    </row>
    <row r="1440" spans="1:10" s="3" customFormat="1" x14ac:dyDescent="0.25">
      <c r="A1440" s="185"/>
      <c r="B1440" s="186"/>
      <c r="C1440" s="186"/>
      <c r="D1440" s="186"/>
      <c r="E1440" s="186"/>
      <c r="F1440" s="187"/>
      <c r="G1440" s="7"/>
      <c r="H1440" s="187"/>
      <c r="I1440" s="187"/>
      <c r="J1440" s="187"/>
    </row>
    <row r="1441" spans="1:10" s="3" customFormat="1" x14ac:dyDescent="0.25">
      <c r="A1441" s="185"/>
      <c r="B1441" s="186"/>
      <c r="C1441" s="186"/>
      <c r="D1441" s="186"/>
      <c r="E1441" s="186"/>
      <c r="F1441" s="187"/>
      <c r="G1441" s="7"/>
      <c r="H1441" s="187"/>
      <c r="I1441" s="187"/>
      <c r="J1441" s="187"/>
    </row>
    <row r="1442" spans="1:10" s="3" customFormat="1" x14ac:dyDescent="0.25">
      <c r="A1442" s="185"/>
      <c r="B1442" s="186"/>
      <c r="C1442" s="186"/>
      <c r="D1442" s="186"/>
      <c r="E1442" s="186"/>
      <c r="F1442" s="187"/>
      <c r="G1442" s="7"/>
      <c r="H1442" s="187"/>
      <c r="I1442" s="187"/>
      <c r="J1442" s="187"/>
    </row>
    <row r="1443" spans="1:10" s="3" customFormat="1" x14ac:dyDescent="0.25">
      <c r="A1443" s="185"/>
      <c r="B1443" s="186"/>
      <c r="C1443" s="186"/>
      <c r="D1443" s="186"/>
      <c r="E1443" s="186"/>
      <c r="F1443" s="187"/>
      <c r="G1443" s="7"/>
      <c r="H1443" s="187"/>
      <c r="I1443" s="187"/>
      <c r="J1443" s="187"/>
    </row>
    <row r="1444" spans="1:10" s="3" customFormat="1" x14ac:dyDescent="0.25">
      <c r="A1444" s="185"/>
      <c r="B1444" s="186"/>
      <c r="C1444" s="186"/>
      <c r="D1444" s="186"/>
      <c r="E1444" s="186"/>
      <c r="F1444" s="187"/>
      <c r="G1444" s="7"/>
      <c r="H1444" s="187"/>
      <c r="I1444" s="187"/>
      <c r="J1444" s="187"/>
    </row>
    <row r="1445" spans="1:10" s="3" customFormat="1" x14ac:dyDescent="0.25">
      <c r="A1445" s="185"/>
      <c r="B1445" s="186"/>
      <c r="C1445" s="186"/>
      <c r="D1445" s="186"/>
      <c r="E1445" s="186"/>
      <c r="F1445" s="187"/>
      <c r="G1445" s="7"/>
      <c r="H1445" s="187"/>
      <c r="I1445" s="187"/>
      <c r="J1445" s="187"/>
    </row>
    <row r="1446" spans="1:10" s="3" customFormat="1" x14ac:dyDescent="0.25">
      <c r="A1446" s="185"/>
      <c r="B1446" s="186"/>
      <c r="C1446" s="186"/>
      <c r="D1446" s="186"/>
      <c r="E1446" s="186"/>
      <c r="F1446" s="187"/>
      <c r="G1446" s="7"/>
      <c r="H1446" s="187"/>
      <c r="I1446" s="187"/>
      <c r="J1446" s="187"/>
    </row>
    <row r="1447" spans="1:10" s="3" customFormat="1" x14ac:dyDescent="0.25">
      <c r="A1447" s="185"/>
      <c r="B1447" s="186"/>
      <c r="C1447" s="186"/>
      <c r="D1447" s="186"/>
      <c r="E1447" s="186"/>
      <c r="F1447" s="187"/>
      <c r="G1447" s="7"/>
      <c r="H1447" s="187"/>
      <c r="I1447" s="187"/>
      <c r="J1447" s="187"/>
    </row>
    <row r="1448" spans="1:10" s="3" customFormat="1" x14ac:dyDescent="0.25">
      <c r="A1448" s="185"/>
      <c r="B1448" s="186"/>
      <c r="C1448" s="186"/>
      <c r="D1448" s="186"/>
      <c r="E1448" s="186"/>
      <c r="F1448" s="187"/>
      <c r="G1448" s="7"/>
      <c r="H1448" s="187"/>
      <c r="I1448" s="187"/>
      <c r="J1448" s="187"/>
    </row>
    <row r="1449" spans="1:10" s="3" customFormat="1" x14ac:dyDescent="0.25">
      <c r="A1449" s="185"/>
      <c r="B1449" s="186"/>
      <c r="C1449" s="186"/>
      <c r="D1449" s="186"/>
      <c r="E1449" s="186"/>
      <c r="F1449" s="187"/>
      <c r="G1449" s="7"/>
      <c r="H1449" s="187"/>
      <c r="I1449" s="187"/>
      <c r="J1449" s="187"/>
    </row>
    <row r="1450" spans="1:10" s="3" customFormat="1" x14ac:dyDescent="0.25">
      <c r="A1450" s="185"/>
      <c r="B1450" s="186"/>
      <c r="C1450" s="186"/>
      <c r="D1450" s="186"/>
      <c r="E1450" s="186"/>
      <c r="F1450" s="187"/>
      <c r="G1450" s="7"/>
      <c r="H1450" s="187"/>
      <c r="I1450" s="187"/>
      <c r="J1450" s="187"/>
    </row>
    <row r="1451" spans="1:10" s="3" customFormat="1" x14ac:dyDescent="0.25">
      <c r="A1451" s="185"/>
      <c r="B1451" s="186"/>
      <c r="C1451" s="186"/>
      <c r="D1451" s="186"/>
      <c r="E1451" s="186"/>
      <c r="F1451" s="187"/>
      <c r="G1451" s="7"/>
      <c r="H1451" s="187"/>
      <c r="I1451" s="187"/>
      <c r="J1451" s="187"/>
    </row>
    <row r="1452" spans="1:10" s="3" customFormat="1" x14ac:dyDescent="0.25">
      <c r="A1452" s="185"/>
      <c r="B1452" s="186"/>
      <c r="C1452" s="186"/>
      <c r="D1452" s="186"/>
      <c r="E1452" s="186"/>
      <c r="F1452" s="187"/>
      <c r="G1452" s="7"/>
      <c r="H1452" s="187"/>
      <c r="I1452" s="187"/>
      <c r="J1452" s="187"/>
    </row>
    <row r="1453" spans="1:10" s="3" customFormat="1" x14ac:dyDescent="0.25">
      <c r="A1453" s="185"/>
      <c r="B1453" s="186"/>
      <c r="C1453" s="186"/>
      <c r="D1453" s="186"/>
      <c r="E1453" s="186"/>
      <c r="F1453" s="187"/>
      <c r="G1453" s="7"/>
      <c r="H1453" s="187"/>
      <c r="I1453" s="187"/>
      <c r="J1453" s="187"/>
    </row>
    <row r="1454" spans="1:10" s="3" customFormat="1" x14ac:dyDescent="0.25">
      <c r="A1454" s="185"/>
      <c r="B1454" s="186"/>
      <c r="C1454" s="186"/>
      <c r="D1454" s="186"/>
      <c r="E1454" s="186"/>
      <c r="F1454" s="187"/>
      <c r="G1454" s="7"/>
      <c r="H1454" s="187"/>
      <c r="I1454" s="187"/>
      <c r="J1454" s="187"/>
    </row>
    <row r="1455" spans="1:10" s="3" customFormat="1" x14ac:dyDescent="0.25">
      <c r="A1455" s="185"/>
      <c r="B1455" s="186"/>
      <c r="C1455" s="186"/>
      <c r="D1455" s="186"/>
      <c r="E1455" s="186"/>
      <c r="F1455" s="187"/>
      <c r="G1455" s="7"/>
      <c r="H1455" s="187"/>
      <c r="I1455" s="187"/>
      <c r="J1455" s="187"/>
    </row>
    <row r="1456" spans="1:10" s="3" customFormat="1" x14ac:dyDescent="0.25">
      <c r="A1456" s="185"/>
      <c r="B1456" s="186"/>
      <c r="C1456" s="186"/>
      <c r="D1456" s="186"/>
      <c r="E1456" s="186"/>
      <c r="F1456" s="187"/>
      <c r="G1456" s="7"/>
      <c r="H1456" s="187"/>
      <c r="I1456" s="187"/>
      <c r="J1456" s="187"/>
    </row>
    <row r="1457" spans="1:10" s="3" customFormat="1" x14ac:dyDescent="0.25">
      <c r="A1457" s="185"/>
      <c r="B1457" s="186"/>
      <c r="C1457" s="186"/>
      <c r="D1457" s="186"/>
      <c r="E1457" s="186"/>
      <c r="F1457" s="187"/>
      <c r="G1457" s="7"/>
      <c r="H1457" s="187"/>
      <c r="I1457" s="187"/>
      <c r="J1457" s="187"/>
    </row>
    <row r="1458" spans="1:10" s="3" customFormat="1" x14ac:dyDescent="0.25">
      <c r="A1458" s="185"/>
      <c r="B1458" s="186"/>
      <c r="C1458" s="186"/>
      <c r="D1458" s="186"/>
      <c r="E1458" s="186"/>
      <c r="F1458" s="187"/>
      <c r="G1458" s="7"/>
      <c r="H1458" s="187"/>
      <c r="I1458" s="187"/>
      <c r="J1458" s="187"/>
    </row>
    <row r="1459" spans="1:10" s="3" customFormat="1" x14ac:dyDescent="0.25">
      <c r="A1459" s="185"/>
      <c r="B1459" s="186"/>
      <c r="C1459" s="186"/>
      <c r="D1459" s="186"/>
      <c r="E1459" s="186"/>
      <c r="F1459" s="187"/>
      <c r="G1459" s="7"/>
      <c r="H1459" s="187"/>
      <c r="I1459" s="187"/>
      <c r="J1459" s="187"/>
    </row>
    <row r="1460" spans="1:10" s="3" customFormat="1" x14ac:dyDescent="0.25">
      <c r="A1460" s="185"/>
      <c r="B1460" s="186"/>
      <c r="C1460" s="186"/>
      <c r="D1460" s="186"/>
      <c r="E1460" s="186"/>
      <c r="F1460" s="187"/>
      <c r="G1460" s="7"/>
      <c r="H1460" s="187"/>
      <c r="I1460" s="187"/>
      <c r="J1460" s="187"/>
    </row>
    <row r="1461" spans="1:10" s="3" customFormat="1" x14ac:dyDescent="0.25">
      <c r="A1461" s="185"/>
      <c r="B1461" s="186"/>
      <c r="C1461" s="186"/>
      <c r="D1461" s="186"/>
      <c r="E1461" s="186"/>
      <c r="F1461" s="187"/>
      <c r="G1461" s="7"/>
      <c r="H1461" s="187"/>
      <c r="I1461" s="187"/>
      <c r="J1461" s="187"/>
    </row>
    <row r="1462" spans="1:10" s="3" customFormat="1" x14ac:dyDescent="0.25">
      <c r="A1462" s="185"/>
      <c r="B1462" s="186"/>
      <c r="C1462" s="186"/>
      <c r="D1462" s="186"/>
      <c r="E1462" s="186"/>
      <c r="F1462" s="188"/>
      <c r="G1462" s="7"/>
      <c r="H1462" s="188"/>
      <c r="I1462" s="188"/>
      <c r="J1462" s="188"/>
    </row>
    <row r="1463" spans="1:10" s="3" customFormat="1" x14ac:dyDescent="0.25">
      <c r="A1463" s="185"/>
      <c r="B1463" s="189"/>
      <c r="C1463" s="189"/>
      <c r="D1463" s="189"/>
      <c r="E1463" s="189"/>
      <c r="F1463" s="188"/>
      <c r="G1463" s="7"/>
      <c r="H1463" s="188"/>
      <c r="I1463" s="188"/>
      <c r="J1463" s="188"/>
    </row>
    <row r="1464" spans="1:10" s="3" customFormat="1" x14ac:dyDescent="0.25">
      <c r="A1464" s="185"/>
      <c r="B1464" s="189"/>
      <c r="C1464" s="189"/>
      <c r="D1464" s="189"/>
      <c r="E1464" s="189"/>
      <c r="F1464" s="188"/>
      <c r="G1464" s="7"/>
      <c r="H1464" s="188"/>
      <c r="I1464" s="188"/>
      <c r="J1464" s="188"/>
    </row>
    <row r="1465" spans="1:10" s="3" customFormat="1" x14ac:dyDescent="0.25">
      <c r="A1465" s="185"/>
      <c r="B1465" s="189"/>
      <c r="C1465" s="189"/>
      <c r="D1465" s="189"/>
      <c r="E1465" s="189"/>
      <c r="F1465" s="188"/>
      <c r="G1465" s="7"/>
      <c r="H1465" s="188"/>
      <c r="I1465" s="188"/>
      <c r="J1465" s="188"/>
    </row>
    <row r="1466" spans="1:10" s="3" customFormat="1" x14ac:dyDescent="0.25">
      <c r="A1466" s="185"/>
      <c r="B1466" s="189"/>
      <c r="C1466" s="189"/>
      <c r="D1466" s="189"/>
      <c r="E1466" s="189"/>
      <c r="F1466" s="188"/>
      <c r="G1466" s="7"/>
      <c r="H1466" s="188"/>
      <c r="I1466" s="188"/>
      <c r="J1466" s="188"/>
    </row>
    <row r="1467" spans="1:10" s="3" customFormat="1" x14ac:dyDescent="0.25">
      <c r="A1467" s="185"/>
      <c r="B1467" s="189"/>
      <c r="C1467" s="189"/>
      <c r="D1467" s="189"/>
      <c r="E1467" s="189"/>
      <c r="F1467" s="188"/>
      <c r="G1467" s="7"/>
      <c r="H1467" s="188"/>
      <c r="I1467" s="188"/>
      <c r="J1467" s="188"/>
    </row>
    <row r="1468" spans="1:10" s="3" customFormat="1" x14ac:dyDescent="0.25">
      <c r="A1468" s="185"/>
      <c r="B1468" s="189"/>
      <c r="C1468" s="189"/>
      <c r="D1468" s="189"/>
      <c r="E1468" s="189"/>
      <c r="F1468" s="188"/>
      <c r="G1468" s="7"/>
      <c r="H1468" s="188"/>
      <c r="I1468" s="188"/>
      <c r="J1468" s="188"/>
    </row>
    <row r="1469" spans="1:10" s="3" customFormat="1" x14ac:dyDescent="0.25">
      <c r="A1469" s="185"/>
      <c r="B1469" s="189"/>
      <c r="C1469" s="189"/>
      <c r="D1469" s="189"/>
      <c r="E1469" s="189"/>
      <c r="F1469" s="188"/>
      <c r="G1469" s="7"/>
      <c r="H1469" s="188"/>
      <c r="I1469" s="188"/>
      <c r="J1469" s="188"/>
    </row>
    <row r="1470" spans="1:10" s="3" customFormat="1" x14ac:dyDescent="0.25">
      <c r="A1470" s="185"/>
      <c r="B1470" s="189"/>
      <c r="C1470" s="189"/>
      <c r="D1470" s="189"/>
      <c r="E1470" s="189"/>
      <c r="F1470" s="188"/>
      <c r="G1470" s="7"/>
      <c r="H1470" s="188"/>
      <c r="I1470" s="188"/>
      <c r="J1470" s="188"/>
    </row>
    <row r="1471" spans="1:10" s="3" customFormat="1" x14ac:dyDescent="0.25">
      <c r="A1471" s="185"/>
      <c r="B1471" s="189"/>
      <c r="C1471" s="189"/>
      <c r="D1471" s="189"/>
      <c r="E1471" s="189"/>
      <c r="F1471" s="188"/>
      <c r="G1471" s="7"/>
      <c r="H1471" s="188"/>
      <c r="I1471" s="188"/>
      <c r="J1471" s="188"/>
    </row>
    <row r="1472" spans="1:10" s="3" customFormat="1" x14ac:dyDescent="0.25">
      <c r="A1472" s="185"/>
      <c r="B1472" s="189"/>
      <c r="C1472" s="189"/>
      <c r="D1472" s="189"/>
      <c r="E1472" s="189"/>
      <c r="F1472" s="188"/>
      <c r="G1472" s="7"/>
      <c r="H1472" s="188"/>
      <c r="I1472" s="188"/>
      <c r="J1472" s="188"/>
    </row>
    <row r="1473" spans="1:10" s="3" customFormat="1" x14ac:dyDescent="0.25">
      <c r="A1473" s="185"/>
      <c r="B1473" s="189"/>
      <c r="C1473" s="189"/>
      <c r="D1473" s="189"/>
      <c r="E1473" s="189"/>
      <c r="F1473" s="188"/>
      <c r="G1473" s="7"/>
      <c r="H1473" s="188"/>
      <c r="I1473" s="188"/>
      <c r="J1473" s="188"/>
    </row>
    <row r="1474" spans="1:10" s="3" customFormat="1" x14ac:dyDescent="0.25">
      <c r="A1474" s="185"/>
      <c r="B1474" s="189"/>
      <c r="C1474" s="189"/>
      <c r="D1474" s="189"/>
      <c r="E1474" s="189"/>
      <c r="F1474" s="188"/>
      <c r="G1474" s="7"/>
      <c r="H1474" s="188"/>
      <c r="I1474" s="188"/>
      <c r="J1474" s="188"/>
    </row>
    <row r="1475" spans="1:10" s="3" customFormat="1" x14ac:dyDescent="0.25">
      <c r="A1475" s="185"/>
      <c r="B1475" s="189"/>
      <c r="C1475" s="189"/>
      <c r="D1475" s="189"/>
      <c r="E1475" s="189"/>
      <c r="F1475" s="188"/>
      <c r="G1475" s="7"/>
      <c r="H1475" s="188"/>
      <c r="I1475" s="188"/>
      <c r="J1475" s="188"/>
    </row>
    <row r="1476" spans="1:10" s="3" customFormat="1" x14ac:dyDescent="0.25">
      <c r="A1476" s="185"/>
      <c r="B1476" s="189"/>
      <c r="C1476" s="189"/>
      <c r="D1476" s="189"/>
      <c r="E1476" s="189"/>
      <c r="F1476" s="188"/>
      <c r="G1476" s="7"/>
      <c r="H1476" s="188"/>
      <c r="I1476" s="188"/>
      <c r="J1476" s="188"/>
    </row>
    <row r="1477" spans="1:10" s="3" customFormat="1" x14ac:dyDescent="0.25">
      <c r="A1477" s="185"/>
      <c r="B1477" s="189"/>
      <c r="C1477" s="189"/>
      <c r="D1477" s="189"/>
      <c r="E1477" s="189"/>
      <c r="F1477" s="188"/>
      <c r="G1477" s="7"/>
      <c r="H1477" s="188"/>
      <c r="I1477" s="188"/>
      <c r="J1477" s="188"/>
    </row>
    <row r="1478" spans="1:10" s="3" customFormat="1" x14ac:dyDescent="0.25">
      <c r="A1478" s="185"/>
      <c r="B1478" s="189"/>
      <c r="C1478" s="189"/>
      <c r="D1478" s="189"/>
      <c r="E1478" s="189"/>
      <c r="F1478" s="188"/>
      <c r="G1478" s="7"/>
      <c r="H1478" s="188"/>
      <c r="I1478" s="188"/>
      <c r="J1478" s="188"/>
    </row>
    <row r="1479" spans="1:10" s="3" customFormat="1" x14ac:dyDescent="0.25">
      <c r="A1479" s="185"/>
      <c r="B1479" s="189"/>
      <c r="C1479" s="189"/>
      <c r="D1479" s="189"/>
      <c r="E1479" s="189"/>
      <c r="F1479" s="188"/>
      <c r="G1479" s="7"/>
      <c r="H1479" s="188"/>
      <c r="I1479" s="188"/>
      <c r="J1479" s="188"/>
    </row>
    <row r="1480" spans="1:10" s="3" customFormat="1" x14ac:dyDescent="0.25">
      <c r="A1480" s="185"/>
      <c r="B1480" s="189"/>
      <c r="C1480" s="189"/>
      <c r="D1480" s="189"/>
      <c r="E1480" s="189"/>
      <c r="F1480" s="188"/>
      <c r="G1480" s="7"/>
      <c r="H1480" s="188"/>
      <c r="I1480" s="188"/>
      <c r="J1480" s="188"/>
    </row>
    <row r="1481" spans="1:10" s="3" customFormat="1" x14ac:dyDescent="0.25">
      <c r="A1481" s="185"/>
      <c r="B1481" s="189"/>
      <c r="C1481" s="189"/>
      <c r="D1481" s="189"/>
      <c r="E1481" s="189"/>
      <c r="F1481" s="188"/>
      <c r="G1481" s="7"/>
      <c r="H1481" s="188"/>
      <c r="I1481" s="188"/>
      <c r="J1481" s="188"/>
    </row>
    <row r="1482" spans="1:10" s="3" customFormat="1" x14ac:dyDescent="0.25">
      <c r="A1482" s="185"/>
      <c r="B1482" s="189"/>
      <c r="C1482" s="189"/>
      <c r="D1482" s="189"/>
      <c r="E1482" s="189"/>
      <c r="F1482" s="188"/>
      <c r="G1482" s="7"/>
      <c r="H1482" s="188"/>
      <c r="I1482" s="188"/>
      <c r="J1482" s="188"/>
    </row>
    <row r="1483" spans="1:10" s="3" customFormat="1" x14ac:dyDescent="0.25">
      <c r="A1483" s="185"/>
      <c r="B1483" s="189"/>
      <c r="C1483" s="189"/>
      <c r="D1483" s="189"/>
      <c r="E1483" s="189"/>
      <c r="F1483" s="188"/>
      <c r="G1483" s="7"/>
      <c r="H1483" s="188"/>
      <c r="I1483" s="188"/>
      <c r="J1483" s="188"/>
    </row>
    <row r="1484" spans="1:10" s="3" customFormat="1" x14ac:dyDescent="0.25">
      <c r="A1484" s="185"/>
      <c r="B1484" s="189"/>
      <c r="C1484" s="189"/>
      <c r="D1484" s="189"/>
      <c r="E1484" s="189"/>
      <c r="F1484" s="188"/>
      <c r="G1484" s="7"/>
      <c r="H1484" s="188"/>
      <c r="I1484" s="188"/>
      <c r="J1484" s="188"/>
    </row>
    <row r="1485" spans="1:10" s="3" customFormat="1" x14ac:dyDescent="0.25">
      <c r="A1485" s="185"/>
      <c r="B1485" s="189"/>
      <c r="C1485" s="189"/>
      <c r="D1485" s="189"/>
      <c r="E1485" s="189"/>
      <c r="F1485" s="188"/>
      <c r="G1485" s="7"/>
      <c r="H1485" s="188"/>
      <c r="I1485" s="188"/>
      <c r="J1485" s="188"/>
    </row>
    <row r="1486" spans="1:10" s="3" customFormat="1" x14ac:dyDescent="0.25">
      <c r="A1486" s="185"/>
      <c r="B1486" s="189"/>
      <c r="C1486" s="189"/>
      <c r="D1486" s="189"/>
      <c r="E1486" s="189"/>
      <c r="F1486" s="188"/>
      <c r="G1486" s="7"/>
      <c r="H1486" s="188"/>
      <c r="I1486" s="188"/>
      <c r="J1486" s="188"/>
    </row>
    <row r="1487" spans="1:10" s="3" customFormat="1" x14ac:dyDescent="0.25">
      <c r="A1487" s="185"/>
      <c r="B1487" s="189"/>
      <c r="C1487" s="189"/>
      <c r="D1487" s="189"/>
      <c r="E1487" s="189"/>
      <c r="F1487" s="188"/>
      <c r="G1487" s="7"/>
      <c r="H1487" s="188"/>
      <c r="I1487" s="188"/>
      <c r="J1487" s="188"/>
    </row>
    <row r="1488" spans="1:10" s="3" customFormat="1" x14ac:dyDescent="0.25">
      <c r="A1488" s="185"/>
      <c r="B1488" s="189"/>
      <c r="C1488" s="189"/>
      <c r="D1488" s="189"/>
      <c r="E1488" s="189"/>
      <c r="F1488" s="188"/>
      <c r="G1488" s="7"/>
      <c r="H1488" s="188"/>
      <c r="I1488" s="188"/>
      <c r="J1488" s="188"/>
    </row>
    <row r="1489" spans="1:10" s="3" customFormat="1" x14ac:dyDescent="0.25">
      <c r="A1489" s="185"/>
      <c r="B1489" s="189"/>
      <c r="C1489" s="189"/>
      <c r="D1489" s="189"/>
      <c r="E1489" s="189"/>
      <c r="F1489" s="188"/>
      <c r="G1489" s="7"/>
      <c r="H1489" s="188"/>
      <c r="I1489" s="188"/>
      <c r="J1489" s="188"/>
    </row>
    <row r="1490" spans="1:10" s="3" customFormat="1" x14ac:dyDescent="0.25">
      <c r="A1490" s="185"/>
      <c r="B1490" s="189"/>
      <c r="C1490" s="189"/>
      <c r="D1490" s="189"/>
      <c r="E1490" s="189"/>
      <c r="F1490" s="188"/>
      <c r="G1490" s="7"/>
      <c r="H1490" s="188"/>
      <c r="I1490" s="188"/>
      <c r="J1490" s="188"/>
    </row>
    <row r="1491" spans="1:10" s="3" customFormat="1" x14ac:dyDescent="0.25">
      <c r="A1491" s="185"/>
      <c r="B1491" s="189"/>
      <c r="C1491" s="189"/>
      <c r="D1491" s="189"/>
      <c r="E1491" s="189"/>
      <c r="F1491" s="188"/>
      <c r="G1491" s="7"/>
      <c r="H1491" s="188"/>
      <c r="I1491" s="188"/>
      <c r="J1491" s="188"/>
    </row>
    <row r="1492" spans="1:10" s="3" customFormat="1" x14ac:dyDescent="0.25">
      <c r="A1492" s="185"/>
      <c r="B1492" s="189"/>
      <c r="C1492" s="189"/>
      <c r="D1492" s="189"/>
      <c r="E1492" s="189"/>
      <c r="F1492" s="188"/>
      <c r="G1492" s="7"/>
      <c r="H1492" s="188"/>
      <c r="I1492" s="188"/>
      <c r="J1492" s="188"/>
    </row>
    <row r="1493" spans="1:10" s="3" customFormat="1" x14ac:dyDescent="0.25">
      <c r="A1493" s="185"/>
      <c r="B1493" s="189"/>
      <c r="C1493" s="189"/>
      <c r="D1493" s="189"/>
      <c r="E1493" s="189"/>
      <c r="F1493" s="188"/>
      <c r="G1493" s="7"/>
      <c r="H1493" s="188"/>
      <c r="I1493" s="188"/>
      <c r="J1493" s="188"/>
    </row>
    <row r="1494" spans="1:10" s="3" customFormat="1" x14ac:dyDescent="0.25">
      <c r="A1494" s="185"/>
      <c r="B1494" s="189"/>
      <c r="C1494" s="189"/>
      <c r="D1494" s="189"/>
      <c r="E1494" s="189"/>
      <c r="F1494" s="188"/>
      <c r="G1494" s="7"/>
      <c r="H1494" s="188"/>
      <c r="I1494" s="188"/>
      <c r="J1494" s="188"/>
    </row>
    <row r="1495" spans="1:10" s="3" customFormat="1" x14ac:dyDescent="0.25">
      <c r="A1495" s="185"/>
      <c r="B1495" s="189"/>
      <c r="C1495" s="189"/>
      <c r="D1495" s="189"/>
      <c r="E1495" s="189"/>
      <c r="F1495" s="188"/>
      <c r="G1495" s="7"/>
      <c r="H1495" s="188"/>
      <c r="I1495" s="188"/>
      <c r="J1495" s="188"/>
    </row>
    <row r="1496" spans="1:10" s="3" customFormat="1" x14ac:dyDescent="0.25">
      <c r="A1496" s="185"/>
      <c r="B1496" s="189"/>
      <c r="C1496" s="189"/>
      <c r="D1496" s="189"/>
      <c r="E1496" s="189"/>
      <c r="F1496" s="188"/>
      <c r="G1496" s="7"/>
      <c r="H1496" s="188"/>
      <c r="I1496" s="188"/>
      <c r="J1496" s="188"/>
    </row>
    <row r="1497" spans="1:10" s="3" customFormat="1" x14ac:dyDescent="0.25">
      <c r="A1497" s="185"/>
      <c r="B1497" s="189"/>
      <c r="C1497" s="189"/>
      <c r="D1497" s="189"/>
      <c r="E1497" s="189"/>
      <c r="F1497" s="188"/>
      <c r="G1497" s="7"/>
      <c r="H1497" s="188"/>
      <c r="I1497" s="188"/>
      <c r="J1497" s="188"/>
    </row>
    <row r="1498" spans="1:10" s="3" customFormat="1" x14ac:dyDescent="0.25">
      <c r="A1498" s="185"/>
      <c r="B1498" s="189"/>
      <c r="C1498" s="189"/>
      <c r="D1498" s="189"/>
      <c r="E1498" s="189"/>
      <c r="F1498" s="188"/>
      <c r="G1498" s="7"/>
      <c r="H1498" s="188"/>
      <c r="I1498" s="188"/>
      <c r="J1498" s="188"/>
    </row>
    <row r="1499" spans="1:10" s="3" customFormat="1" x14ac:dyDescent="0.25">
      <c r="A1499" s="185"/>
      <c r="B1499" s="189"/>
      <c r="C1499" s="189"/>
      <c r="D1499" s="189"/>
      <c r="E1499" s="189"/>
      <c r="F1499" s="188"/>
      <c r="G1499" s="7"/>
      <c r="H1499" s="188"/>
      <c r="I1499" s="188"/>
      <c r="J1499" s="188"/>
    </row>
    <row r="1500" spans="1:10" s="3" customFormat="1" x14ac:dyDescent="0.25">
      <c r="A1500" s="185"/>
      <c r="B1500" s="189"/>
      <c r="C1500" s="189"/>
      <c r="D1500" s="189"/>
      <c r="E1500" s="189"/>
      <c r="F1500" s="188"/>
      <c r="G1500" s="7"/>
      <c r="H1500" s="188"/>
      <c r="I1500" s="188"/>
      <c r="J1500" s="188"/>
    </row>
    <row r="1501" spans="1:10" s="3" customFormat="1" x14ac:dyDescent="0.25">
      <c r="A1501" s="185"/>
      <c r="B1501" s="189"/>
      <c r="C1501" s="189"/>
      <c r="D1501" s="189"/>
      <c r="E1501" s="189"/>
      <c r="F1501" s="188"/>
      <c r="G1501" s="7"/>
      <c r="H1501" s="188"/>
      <c r="I1501" s="188"/>
      <c r="J1501" s="188"/>
    </row>
    <row r="1502" spans="1:10" s="3" customFormat="1" x14ac:dyDescent="0.25">
      <c r="A1502" s="185"/>
      <c r="B1502" s="189"/>
      <c r="C1502" s="189"/>
      <c r="D1502" s="189"/>
      <c r="E1502" s="189"/>
      <c r="F1502" s="188"/>
      <c r="G1502" s="7"/>
      <c r="H1502" s="188"/>
      <c r="I1502" s="188"/>
      <c r="J1502" s="188"/>
    </row>
    <row r="1503" spans="1:10" s="3" customFormat="1" x14ac:dyDescent="0.25">
      <c r="A1503" s="185"/>
      <c r="B1503" s="189"/>
      <c r="C1503" s="189"/>
      <c r="D1503" s="189"/>
      <c r="E1503" s="189"/>
      <c r="F1503" s="188"/>
      <c r="G1503" s="7"/>
      <c r="H1503" s="188"/>
      <c r="I1503" s="188"/>
      <c r="J1503" s="188"/>
    </row>
    <row r="1504" spans="1:10" s="3" customFormat="1" x14ac:dyDescent="0.25">
      <c r="A1504" s="185"/>
      <c r="B1504" s="189"/>
      <c r="C1504" s="189"/>
      <c r="D1504" s="189"/>
      <c r="E1504" s="189"/>
      <c r="F1504" s="188"/>
      <c r="G1504" s="7"/>
      <c r="H1504" s="188"/>
      <c r="I1504" s="188"/>
      <c r="J1504" s="188"/>
    </row>
    <row r="1505" spans="1:10" s="3" customFormat="1" x14ac:dyDescent="0.25">
      <c r="A1505" s="185"/>
      <c r="B1505" s="189"/>
      <c r="C1505" s="189"/>
      <c r="D1505" s="189"/>
      <c r="E1505" s="189"/>
      <c r="F1505" s="188"/>
      <c r="G1505" s="7"/>
      <c r="H1505" s="188"/>
      <c r="I1505" s="188"/>
      <c r="J1505" s="188"/>
    </row>
    <row r="1506" spans="1:10" s="3" customFormat="1" x14ac:dyDescent="0.25">
      <c r="A1506" s="185"/>
      <c r="B1506" s="189"/>
      <c r="C1506" s="189"/>
      <c r="D1506" s="189"/>
      <c r="E1506" s="189"/>
      <c r="F1506" s="188"/>
      <c r="G1506" s="7"/>
      <c r="H1506" s="188"/>
      <c r="I1506" s="188"/>
      <c r="J1506" s="188"/>
    </row>
    <row r="1507" spans="1:10" s="3" customFormat="1" x14ac:dyDescent="0.25">
      <c r="A1507" s="185"/>
      <c r="B1507" s="189"/>
      <c r="C1507" s="189"/>
      <c r="D1507" s="189"/>
      <c r="E1507" s="189"/>
      <c r="F1507" s="188"/>
      <c r="G1507" s="7"/>
      <c r="H1507" s="188"/>
      <c r="I1507" s="188"/>
      <c r="J1507" s="188"/>
    </row>
    <row r="1508" spans="1:10" s="3" customFormat="1" x14ac:dyDescent="0.25">
      <c r="A1508" s="185"/>
      <c r="B1508" s="189"/>
      <c r="C1508" s="189"/>
      <c r="D1508" s="189"/>
      <c r="E1508" s="189"/>
      <c r="F1508" s="188"/>
      <c r="G1508" s="7"/>
      <c r="H1508" s="188"/>
      <c r="I1508" s="188"/>
      <c r="J1508" s="188"/>
    </row>
    <row r="1509" spans="1:10" s="3" customFormat="1" x14ac:dyDescent="0.25">
      <c r="A1509" s="185"/>
      <c r="B1509" s="189"/>
      <c r="C1509" s="189"/>
      <c r="D1509" s="189"/>
      <c r="E1509" s="189"/>
      <c r="F1509" s="188"/>
      <c r="G1509" s="7"/>
      <c r="H1509" s="188"/>
      <c r="I1509" s="188"/>
      <c r="J1509" s="188"/>
    </row>
    <row r="1510" spans="1:10" s="3" customFormat="1" x14ac:dyDescent="0.25">
      <c r="A1510" s="185"/>
      <c r="B1510" s="189"/>
      <c r="C1510" s="189"/>
      <c r="D1510" s="189"/>
      <c r="E1510" s="189"/>
      <c r="F1510" s="188"/>
      <c r="G1510" s="7"/>
      <c r="H1510" s="188"/>
      <c r="I1510" s="188"/>
      <c r="J1510" s="188"/>
    </row>
    <row r="1511" spans="1:10" s="3" customFormat="1" x14ac:dyDescent="0.25">
      <c r="A1511" s="185"/>
      <c r="B1511" s="189"/>
      <c r="C1511" s="189"/>
      <c r="D1511" s="189"/>
      <c r="E1511" s="189"/>
      <c r="F1511" s="188"/>
      <c r="G1511" s="7"/>
      <c r="H1511" s="188"/>
      <c r="I1511" s="188"/>
      <c r="J1511" s="188"/>
    </row>
    <row r="1512" spans="1:10" s="3" customFormat="1" x14ac:dyDescent="0.25">
      <c r="A1512" s="185"/>
      <c r="B1512" s="189"/>
      <c r="C1512" s="189"/>
      <c r="D1512" s="189"/>
      <c r="E1512" s="189"/>
      <c r="F1512" s="188"/>
      <c r="G1512" s="7"/>
      <c r="H1512" s="188"/>
      <c r="I1512" s="188"/>
      <c r="J1512" s="188"/>
    </row>
    <row r="1513" spans="1:10" s="3" customFormat="1" x14ac:dyDescent="0.25">
      <c r="A1513" s="185"/>
      <c r="B1513" s="189"/>
      <c r="C1513" s="189"/>
      <c r="D1513" s="189"/>
      <c r="E1513" s="189"/>
      <c r="F1513" s="188"/>
      <c r="G1513" s="7"/>
      <c r="H1513" s="188"/>
      <c r="I1513" s="188"/>
      <c r="J1513" s="188"/>
    </row>
    <row r="1514" spans="1:10" s="3" customFormat="1" x14ac:dyDescent="0.25">
      <c r="A1514" s="185"/>
      <c r="B1514" s="189"/>
      <c r="C1514" s="189"/>
      <c r="D1514" s="189"/>
      <c r="E1514" s="189"/>
      <c r="F1514" s="188"/>
      <c r="G1514" s="7"/>
      <c r="H1514" s="188"/>
      <c r="I1514" s="188"/>
      <c r="J1514" s="188"/>
    </row>
    <row r="1515" spans="1:10" s="3" customFormat="1" x14ac:dyDescent="0.25">
      <c r="A1515" s="185"/>
      <c r="B1515" s="189"/>
      <c r="C1515" s="189"/>
      <c r="D1515" s="189"/>
      <c r="E1515" s="189"/>
      <c r="F1515" s="188"/>
      <c r="G1515" s="7"/>
      <c r="H1515" s="188"/>
      <c r="I1515" s="188"/>
      <c r="J1515" s="188"/>
    </row>
    <row r="1516" spans="1:10" s="3" customFormat="1" x14ac:dyDescent="0.25">
      <c r="A1516" s="185"/>
      <c r="B1516" s="189"/>
      <c r="C1516" s="189"/>
      <c r="D1516" s="189"/>
      <c r="E1516" s="189"/>
      <c r="F1516" s="188"/>
      <c r="G1516" s="7"/>
      <c r="H1516" s="188"/>
      <c r="I1516" s="188"/>
      <c r="J1516" s="188"/>
    </row>
    <row r="1517" spans="1:10" s="3" customFormat="1" x14ac:dyDescent="0.25">
      <c r="A1517" s="185"/>
      <c r="B1517" s="189"/>
      <c r="C1517" s="189"/>
      <c r="D1517" s="189"/>
      <c r="E1517" s="189"/>
      <c r="F1517" s="188"/>
      <c r="G1517" s="7"/>
      <c r="H1517" s="188"/>
      <c r="I1517" s="188"/>
      <c r="J1517" s="188"/>
    </row>
    <row r="1518" spans="1:10" s="3" customFormat="1" x14ac:dyDescent="0.25">
      <c r="A1518" s="185"/>
      <c r="B1518" s="189"/>
      <c r="C1518" s="189"/>
      <c r="D1518" s="189"/>
      <c r="E1518" s="189"/>
      <c r="F1518" s="188"/>
      <c r="G1518" s="7"/>
      <c r="H1518" s="188"/>
      <c r="I1518" s="188"/>
      <c r="J1518" s="188"/>
    </row>
    <row r="1519" spans="1:10" s="3" customFormat="1" x14ac:dyDescent="0.25">
      <c r="A1519" s="185"/>
      <c r="B1519" s="189"/>
      <c r="C1519" s="189"/>
      <c r="D1519" s="189"/>
      <c r="E1519" s="189"/>
      <c r="F1519" s="188"/>
      <c r="G1519" s="7"/>
      <c r="H1519" s="188"/>
      <c r="I1519" s="188"/>
      <c r="J1519" s="188"/>
    </row>
    <row r="1520" spans="1:10" s="3" customFormat="1" x14ac:dyDescent="0.25">
      <c r="A1520" s="185"/>
      <c r="B1520" s="189"/>
      <c r="C1520" s="189"/>
      <c r="D1520" s="189"/>
      <c r="E1520" s="189"/>
      <c r="F1520" s="188"/>
      <c r="G1520" s="7"/>
      <c r="H1520" s="188"/>
      <c r="I1520" s="188"/>
      <c r="J1520" s="188"/>
    </row>
    <row r="1521" spans="1:10" s="3" customFormat="1" x14ac:dyDescent="0.25">
      <c r="A1521" s="185"/>
      <c r="B1521" s="189"/>
      <c r="C1521" s="189"/>
      <c r="D1521" s="189"/>
      <c r="E1521" s="189"/>
      <c r="F1521" s="188"/>
      <c r="G1521" s="7"/>
      <c r="H1521" s="188"/>
      <c r="I1521" s="188"/>
      <c r="J1521" s="188"/>
    </row>
    <row r="1522" spans="1:10" s="3" customFormat="1" x14ac:dyDescent="0.25">
      <c r="A1522" s="185"/>
      <c r="B1522" s="189"/>
      <c r="C1522" s="189"/>
      <c r="D1522" s="189"/>
      <c r="E1522" s="189"/>
      <c r="F1522" s="188"/>
      <c r="G1522" s="7"/>
      <c r="H1522" s="188"/>
      <c r="I1522" s="188"/>
      <c r="J1522" s="188"/>
    </row>
    <row r="1523" spans="1:10" s="3" customFormat="1" x14ac:dyDescent="0.25">
      <c r="A1523" s="185"/>
      <c r="B1523" s="189"/>
      <c r="C1523" s="189"/>
      <c r="D1523" s="189"/>
      <c r="E1523" s="189"/>
      <c r="F1523" s="188"/>
      <c r="G1523" s="7"/>
      <c r="H1523" s="188"/>
      <c r="I1523" s="188"/>
      <c r="J1523" s="188"/>
    </row>
    <row r="1524" spans="1:10" s="3" customFormat="1" x14ac:dyDescent="0.25">
      <c r="A1524" s="185"/>
      <c r="B1524" s="189"/>
      <c r="C1524" s="189"/>
      <c r="D1524" s="189"/>
      <c r="E1524" s="189"/>
      <c r="F1524" s="188"/>
      <c r="G1524" s="7"/>
      <c r="H1524" s="188"/>
      <c r="I1524" s="188"/>
      <c r="J1524" s="188"/>
    </row>
    <row r="1525" spans="1:10" s="3" customFormat="1" x14ac:dyDescent="0.25">
      <c r="A1525" s="185"/>
      <c r="B1525" s="189"/>
      <c r="C1525" s="189"/>
      <c r="D1525" s="189"/>
      <c r="E1525" s="189"/>
      <c r="F1525" s="188"/>
      <c r="G1525" s="7"/>
      <c r="H1525" s="188"/>
      <c r="I1525" s="188"/>
      <c r="J1525" s="188"/>
    </row>
    <row r="1526" spans="1:10" s="3" customFormat="1" x14ac:dyDescent="0.25">
      <c r="A1526" s="185"/>
      <c r="B1526" s="189"/>
      <c r="C1526" s="189"/>
      <c r="D1526" s="189"/>
      <c r="E1526" s="189"/>
      <c r="F1526" s="188"/>
      <c r="G1526" s="7"/>
      <c r="H1526" s="188"/>
      <c r="I1526" s="188"/>
      <c r="J1526" s="188"/>
    </row>
    <row r="1527" spans="1:10" s="3" customFormat="1" x14ac:dyDescent="0.25">
      <c r="A1527" s="185"/>
      <c r="B1527" s="189"/>
      <c r="C1527" s="189"/>
      <c r="D1527" s="189"/>
      <c r="E1527" s="189"/>
      <c r="F1527" s="188"/>
      <c r="G1527" s="7"/>
      <c r="H1527" s="188"/>
      <c r="I1527" s="188"/>
      <c r="J1527" s="188"/>
    </row>
    <row r="1528" spans="1:10" s="3" customFormat="1" x14ac:dyDescent="0.25">
      <c r="A1528" s="185"/>
      <c r="B1528" s="189"/>
      <c r="C1528" s="189"/>
      <c r="D1528" s="189"/>
      <c r="E1528" s="189"/>
      <c r="F1528" s="188"/>
      <c r="G1528" s="7"/>
      <c r="H1528" s="188"/>
      <c r="I1528" s="188"/>
      <c r="J1528" s="188"/>
    </row>
    <row r="1529" spans="1:10" s="3" customFormat="1" x14ac:dyDescent="0.25">
      <c r="A1529" s="185"/>
      <c r="B1529" s="189"/>
      <c r="C1529" s="189"/>
      <c r="D1529" s="189"/>
      <c r="E1529" s="189"/>
      <c r="F1529" s="188"/>
      <c r="G1529" s="7"/>
      <c r="H1529" s="188"/>
      <c r="I1529" s="188"/>
      <c r="J1529" s="188"/>
    </row>
    <row r="1530" spans="1:10" s="3" customFormat="1" x14ac:dyDescent="0.25">
      <c r="A1530" s="185"/>
      <c r="B1530" s="189"/>
      <c r="C1530" s="189"/>
      <c r="D1530" s="189"/>
      <c r="E1530" s="189"/>
      <c r="F1530" s="188"/>
      <c r="G1530" s="7"/>
      <c r="H1530" s="188"/>
      <c r="I1530" s="188"/>
      <c r="J1530" s="188"/>
    </row>
    <row r="1531" spans="1:10" s="3" customFormat="1" x14ac:dyDescent="0.25">
      <c r="A1531" s="185"/>
      <c r="B1531" s="189"/>
      <c r="C1531" s="189"/>
      <c r="D1531" s="189"/>
      <c r="E1531" s="189"/>
      <c r="F1531" s="188"/>
      <c r="G1531" s="7"/>
      <c r="H1531" s="188"/>
      <c r="I1531" s="188"/>
      <c r="J1531" s="188"/>
    </row>
    <row r="1532" spans="1:10" s="3" customFormat="1" x14ac:dyDescent="0.25">
      <c r="A1532" s="185"/>
      <c r="B1532" s="189"/>
      <c r="C1532" s="189"/>
      <c r="D1532" s="189"/>
      <c r="E1532" s="189"/>
      <c r="F1532" s="188"/>
      <c r="G1532" s="7"/>
      <c r="H1532" s="188"/>
      <c r="I1532" s="188"/>
      <c r="J1532" s="188"/>
    </row>
    <row r="1533" spans="1:10" s="3" customFormat="1" x14ac:dyDescent="0.25">
      <c r="A1533" s="185"/>
      <c r="B1533" s="189"/>
      <c r="C1533" s="189"/>
      <c r="D1533" s="189"/>
      <c r="E1533" s="189"/>
      <c r="F1533" s="188"/>
      <c r="G1533" s="7"/>
      <c r="H1533" s="188"/>
      <c r="I1533" s="188"/>
      <c r="J1533" s="188"/>
    </row>
    <row r="1534" spans="1:10" s="3" customFormat="1" x14ac:dyDescent="0.25">
      <c r="A1534" s="185"/>
      <c r="B1534" s="189"/>
      <c r="C1534" s="189"/>
      <c r="D1534" s="189"/>
      <c r="E1534" s="189"/>
      <c r="F1534" s="188"/>
      <c r="G1534" s="7"/>
      <c r="H1534" s="188"/>
      <c r="I1534" s="188"/>
      <c r="J1534" s="188"/>
    </row>
    <row r="1535" spans="1:10" s="3" customFormat="1" x14ac:dyDescent="0.25">
      <c r="A1535" s="185"/>
      <c r="B1535" s="189"/>
      <c r="C1535" s="189"/>
      <c r="D1535" s="189"/>
      <c r="E1535" s="189"/>
      <c r="F1535" s="188"/>
      <c r="G1535" s="7"/>
      <c r="H1535" s="188"/>
      <c r="I1535" s="188"/>
      <c r="J1535" s="188"/>
    </row>
    <row r="1536" spans="1:10" s="3" customFormat="1" x14ac:dyDescent="0.25">
      <c r="A1536" s="185"/>
      <c r="B1536" s="189"/>
      <c r="C1536" s="189"/>
      <c r="D1536" s="189"/>
      <c r="E1536" s="189"/>
      <c r="F1536" s="188"/>
      <c r="G1536" s="7"/>
      <c r="H1536" s="188"/>
      <c r="I1536" s="188"/>
      <c r="J1536" s="188"/>
    </row>
    <row r="1537" spans="1:10" s="82" customFormat="1" x14ac:dyDescent="0.25">
      <c r="A1537" s="185"/>
      <c r="B1537" s="189"/>
      <c r="C1537" s="189"/>
      <c r="D1537" s="189"/>
      <c r="E1537" s="189"/>
      <c r="F1537" s="188"/>
      <c r="G1537" s="7"/>
      <c r="H1537" s="188"/>
      <c r="I1537" s="188"/>
      <c r="J1537" s="188"/>
    </row>
    <row r="1538" spans="1:10" s="82" customFormat="1" x14ac:dyDescent="0.25">
      <c r="A1538" s="185"/>
      <c r="B1538" s="189"/>
      <c r="C1538" s="189"/>
      <c r="D1538" s="189"/>
      <c r="E1538" s="189"/>
      <c r="F1538" s="188"/>
      <c r="G1538" s="7"/>
      <c r="H1538" s="188"/>
      <c r="I1538" s="188"/>
      <c r="J1538" s="188"/>
    </row>
    <row r="1539" spans="1:10" s="82" customFormat="1" x14ac:dyDescent="0.25">
      <c r="A1539" s="185"/>
      <c r="B1539" s="189"/>
      <c r="C1539" s="189"/>
      <c r="D1539" s="189"/>
      <c r="E1539" s="189"/>
      <c r="F1539" s="188"/>
      <c r="G1539" s="7"/>
      <c r="H1539" s="188"/>
      <c r="I1539" s="188"/>
      <c r="J1539" s="188"/>
    </row>
    <row r="1540" spans="1:10" s="82" customFormat="1" x14ac:dyDescent="0.25">
      <c r="A1540" s="185"/>
      <c r="B1540" s="189"/>
      <c r="C1540" s="189"/>
      <c r="D1540" s="189"/>
      <c r="E1540" s="189"/>
      <c r="F1540" s="188"/>
      <c r="G1540" s="7"/>
      <c r="H1540" s="188"/>
      <c r="I1540" s="188"/>
      <c r="J1540" s="188"/>
    </row>
    <row r="1541" spans="1:10" s="82" customFormat="1" x14ac:dyDescent="0.25">
      <c r="A1541" s="185"/>
      <c r="B1541" s="189"/>
      <c r="C1541" s="189"/>
      <c r="D1541" s="189"/>
      <c r="E1541" s="189"/>
      <c r="F1541" s="188"/>
      <c r="G1541" s="7"/>
      <c r="H1541" s="188"/>
      <c r="I1541" s="188"/>
      <c r="J1541" s="188"/>
    </row>
    <row r="1542" spans="1:10" s="82" customFormat="1" x14ac:dyDescent="0.25">
      <c r="A1542" s="185"/>
      <c r="B1542" s="189"/>
      <c r="C1542" s="189"/>
      <c r="D1542" s="189"/>
      <c r="E1542" s="189"/>
      <c r="F1542" s="188"/>
      <c r="G1542" s="7"/>
      <c r="H1542" s="188"/>
      <c r="I1542" s="188"/>
      <c r="J1542" s="188"/>
    </row>
    <row r="1543" spans="1:10" s="190" customFormat="1" x14ac:dyDescent="0.25">
      <c r="A1543" s="185"/>
      <c r="B1543" s="189"/>
      <c r="C1543" s="189"/>
      <c r="D1543" s="189"/>
      <c r="E1543" s="189"/>
      <c r="F1543" s="188"/>
      <c r="G1543" s="205"/>
      <c r="H1543" s="188"/>
      <c r="I1543" s="188"/>
      <c r="J1543" s="188"/>
    </row>
    <row r="1544" spans="1:10" s="190" customFormat="1" x14ac:dyDescent="0.25">
      <c r="A1544" s="185"/>
      <c r="B1544" s="189"/>
      <c r="C1544" s="189"/>
      <c r="D1544" s="189"/>
      <c r="E1544" s="189"/>
      <c r="F1544" s="188"/>
      <c r="G1544" s="205"/>
      <c r="H1544" s="188"/>
      <c r="I1544" s="188"/>
      <c r="J1544" s="188"/>
    </row>
    <row r="1545" spans="1:10" s="190" customFormat="1" x14ac:dyDescent="0.25">
      <c r="A1545" s="185"/>
      <c r="B1545" s="189"/>
      <c r="C1545" s="189"/>
      <c r="D1545" s="189"/>
      <c r="E1545" s="189"/>
      <c r="F1545" s="188"/>
      <c r="G1545" s="205"/>
      <c r="H1545" s="188"/>
      <c r="I1545" s="188"/>
      <c r="J1545" s="188"/>
    </row>
    <row r="1546" spans="1:10" s="190" customFormat="1" x14ac:dyDescent="0.25">
      <c r="A1546" s="185"/>
      <c r="B1546" s="189"/>
      <c r="C1546" s="189"/>
      <c r="D1546" s="189"/>
      <c r="E1546" s="189"/>
      <c r="F1546" s="188"/>
      <c r="G1546" s="205"/>
      <c r="H1546" s="188"/>
      <c r="I1546" s="188"/>
      <c r="J1546" s="188"/>
    </row>
    <row r="1547" spans="1:10" s="190" customFormat="1" x14ac:dyDescent="0.25">
      <c r="A1547" s="185"/>
      <c r="B1547" s="189"/>
      <c r="C1547" s="189"/>
      <c r="D1547" s="189"/>
      <c r="E1547" s="189"/>
      <c r="F1547" s="188"/>
      <c r="G1547" s="205"/>
      <c r="H1547" s="188"/>
      <c r="I1547" s="188"/>
      <c r="J1547" s="188"/>
    </row>
    <row r="1548" spans="1:10" s="190" customFormat="1" x14ac:dyDescent="0.25">
      <c r="A1548" s="185"/>
      <c r="B1548" s="189"/>
      <c r="C1548" s="189"/>
      <c r="D1548" s="189"/>
      <c r="E1548" s="189"/>
      <c r="F1548" s="188"/>
      <c r="G1548" s="205"/>
      <c r="H1548" s="188"/>
      <c r="I1548" s="188"/>
      <c r="J1548" s="188"/>
    </row>
    <row r="1549" spans="1:10" s="190" customFormat="1" x14ac:dyDescent="0.25">
      <c r="A1549" s="185"/>
      <c r="B1549" s="189"/>
      <c r="C1549" s="189"/>
      <c r="D1549" s="189"/>
      <c r="E1549" s="189"/>
      <c r="F1549" s="188"/>
      <c r="G1549" s="205"/>
      <c r="H1549" s="188"/>
      <c r="I1549" s="188"/>
      <c r="J1549" s="188"/>
    </row>
    <row r="1550" spans="1:10" s="190" customFormat="1" x14ac:dyDescent="0.25">
      <c r="A1550" s="185"/>
      <c r="B1550" s="189"/>
      <c r="C1550" s="189"/>
      <c r="D1550" s="189"/>
      <c r="E1550" s="189"/>
      <c r="F1550" s="188"/>
      <c r="G1550" s="205"/>
      <c r="H1550" s="188"/>
      <c r="I1550" s="188"/>
      <c r="J1550" s="188"/>
    </row>
    <row r="1551" spans="1:10" s="190" customFormat="1" x14ac:dyDescent="0.25">
      <c r="A1551" s="185"/>
      <c r="B1551" s="189"/>
      <c r="C1551" s="189"/>
      <c r="D1551" s="189"/>
      <c r="E1551" s="189"/>
      <c r="F1551" s="188"/>
      <c r="G1551" s="205"/>
      <c r="H1551" s="188"/>
      <c r="I1551" s="188"/>
      <c r="J1551" s="188"/>
    </row>
    <row r="1552" spans="1:10" s="190" customFormat="1" x14ac:dyDescent="0.25">
      <c r="A1552" s="185"/>
      <c r="B1552" s="189"/>
      <c r="C1552" s="189"/>
      <c r="D1552" s="189"/>
      <c r="E1552" s="189"/>
      <c r="F1552" s="188"/>
      <c r="G1552" s="205"/>
      <c r="H1552" s="188"/>
      <c r="I1552" s="188"/>
      <c r="J1552" s="188"/>
    </row>
    <row r="1553" spans="1:10" s="190" customFormat="1" x14ac:dyDescent="0.25">
      <c r="A1553" s="185"/>
      <c r="B1553" s="189"/>
      <c r="C1553" s="189"/>
      <c r="D1553" s="189"/>
      <c r="E1553" s="189"/>
      <c r="F1553" s="188"/>
      <c r="G1553" s="205"/>
      <c r="H1553" s="188"/>
      <c r="I1553" s="188"/>
      <c r="J1553" s="188"/>
    </row>
    <row r="1554" spans="1:10" s="190" customFormat="1" x14ac:dyDescent="0.25">
      <c r="A1554" s="185"/>
      <c r="B1554" s="189"/>
      <c r="C1554" s="189"/>
      <c r="D1554" s="189"/>
      <c r="E1554" s="189"/>
      <c r="F1554" s="188"/>
      <c r="G1554" s="205"/>
      <c r="H1554" s="188"/>
      <c r="I1554" s="188"/>
      <c r="J1554" s="188"/>
    </row>
    <row r="1555" spans="1:10" s="190" customFormat="1" x14ac:dyDescent="0.25">
      <c r="A1555" s="185"/>
      <c r="B1555" s="189"/>
      <c r="C1555" s="189"/>
      <c r="D1555" s="189"/>
      <c r="E1555" s="189"/>
      <c r="F1555" s="188"/>
      <c r="G1555" s="205"/>
      <c r="H1555" s="188"/>
      <c r="I1555" s="188"/>
      <c r="J1555" s="188"/>
    </row>
    <row r="1556" spans="1:10" s="190" customFormat="1" x14ac:dyDescent="0.25">
      <c r="A1556" s="185"/>
      <c r="B1556" s="189"/>
      <c r="C1556" s="189"/>
      <c r="D1556" s="189"/>
      <c r="E1556" s="189"/>
      <c r="F1556" s="188"/>
      <c r="G1556" s="205"/>
      <c r="H1556" s="188"/>
      <c r="I1556" s="188"/>
      <c r="J1556" s="188"/>
    </row>
    <row r="1557" spans="1:10" s="190" customFormat="1" x14ac:dyDescent="0.25">
      <c r="A1557" s="185"/>
      <c r="B1557" s="189"/>
      <c r="C1557" s="189"/>
      <c r="D1557" s="189"/>
      <c r="E1557" s="189"/>
      <c r="F1557" s="188"/>
      <c r="G1557" s="205"/>
      <c r="H1557" s="188"/>
      <c r="I1557" s="188"/>
      <c r="J1557" s="188"/>
    </row>
    <row r="1558" spans="1:10" s="190" customFormat="1" x14ac:dyDescent="0.25">
      <c r="A1558" s="185"/>
      <c r="B1558" s="189"/>
      <c r="C1558" s="189"/>
      <c r="D1558" s="189"/>
      <c r="E1558" s="189"/>
      <c r="F1558" s="188"/>
      <c r="G1558" s="205"/>
      <c r="H1558" s="188"/>
      <c r="I1558" s="188"/>
      <c r="J1558" s="188"/>
    </row>
    <row r="1559" spans="1:10" s="190" customFormat="1" x14ac:dyDescent="0.25">
      <c r="A1559" s="185"/>
      <c r="B1559" s="189"/>
      <c r="C1559" s="189"/>
      <c r="D1559" s="189"/>
      <c r="E1559" s="189"/>
      <c r="F1559" s="188"/>
      <c r="G1559" s="205"/>
      <c r="H1559" s="188"/>
      <c r="I1559" s="188"/>
      <c r="J1559" s="188"/>
    </row>
    <row r="1560" spans="1:10" s="190" customFormat="1" x14ac:dyDescent="0.25">
      <c r="A1560" s="185"/>
      <c r="B1560" s="189"/>
      <c r="C1560" s="189"/>
      <c r="D1560" s="189"/>
      <c r="E1560" s="189"/>
      <c r="F1560" s="188"/>
      <c r="G1560" s="205"/>
      <c r="H1560" s="188"/>
      <c r="I1560" s="188"/>
      <c r="J1560" s="188"/>
    </row>
    <row r="1561" spans="1:10" s="190" customFormat="1" x14ac:dyDescent="0.25">
      <c r="A1561" s="185"/>
      <c r="B1561" s="189"/>
      <c r="C1561" s="189"/>
      <c r="D1561" s="189"/>
      <c r="E1561" s="189"/>
      <c r="F1561" s="188"/>
      <c r="G1561" s="205"/>
      <c r="H1561" s="188"/>
      <c r="I1561" s="188"/>
      <c r="J1561" s="188"/>
    </row>
    <row r="1562" spans="1:10" s="190" customFormat="1" x14ac:dyDescent="0.25">
      <c r="A1562" s="185"/>
      <c r="B1562" s="189"/>
      <c r="C1562" s="189"/>
      <c r="D1562" s="189"/>
      <c r="E1562" s="189"/>
      <c r="F1562" s="188"/>
      <c r="G1562" s="205"/>
      <c r="H1562" s="188"/>
      <c r="I1562" s="188"/>
      <c r="J1562" s="188"/>
    </row>
    <row r="1563" spans="1:10" s="190" customFormat="1" x14ac:dyDescent="0.25">
      <c r="A1563" s="185"/>
      <c r="B1563" s="189"/>
      <c r="C1563" s="189"/>
      <c r="D1563" s="189"/>
      <c r="E1563" s="189"/>
      <c r="F1563" s="188"/>
      <c r="G1563" s="205"/>
      <c r="H1563" s="188"/>
      <c r="I1563" s="188"/>
      <c r="J1563" s="188"/>
    </row>
    <row r="1564" spans="1:10" s="190" customFormat="1" x14ac:dyDescent="0.25">
      <c r="A1564" s="185"/>
      <c r="B1564" s="189"/>
      <c r="C1564" s="189"/>
      <c r="D1564" s="189"/>
      <c r="E1564" s="189"/>
      <c r="F1564" s="188"/>
      <c r="G1564" s="205"/>
      <c r="H1564" s="188"/>
      <c r="I1564" s="188"/>
      <c r="J1564" s="188"/>
    </row>
    <row r="1565" spans="1:10" s="190" customFormat="1" x14ac:dyDescent="0.25">
      <c r="A1565" s="185"/>
      <c r="B1565" s="189"/>
      <c r="C1565" s="189"/>
      <c r="D1565" s="189"/>
      <c r="E1565" s="189"/>
      <c r="F1565" s="188"/>
      <c r="G1565" s="205"/>
      <c r="H1565" s="188"/>
      <c r="I1565" s="188"/>
      <c r="J1565" s="188"/>
    </row>
    <row r="1566" spans="1:10" s="190" customFormat="1" x14ac:dyDescent="0.25">
      <c r="A1566" s="185"/>
      <c r="B1566" s="189"/>
      <c r="C1566" s="189"/>
      <c r="D1566" s="189"/>
      <c r="E1566" s="189"/>
      <c r="F1566" s="188"/>
      <c r="G1566" s="205"/>
      <c r="H1566" s="188"/>
      <c r="I1566" s="188"/>
      <c r="J1566" s="188"/>
    </row>
    <row r="1567" spans="1:10" s="190" customFormat="1" x14ac:dyDescent="0.25">
      <c r="A1567" s="185"/>
      <c r="B1567" s="189"/>
      <c r="C1567" s="189"/>
      <c r="D1567" s="189"/>
      <c r="E1567" s="189"/>
      <c r="F1567" s="188"/>
      <c r="G1567" s="205"/>
      <c r="H1567" s="188"/>
      <c r="I1567" s="188"/>
      <c r="J1567" s="188"/>
    </row>
    <row r="1568" spans="1:10" s="190" customFormat="1" x14ac:dyDescent="0.25">
      <c r="A1568" s="185"/>
      <c r="B1568" s="189"/>
      <c r="C1568" s="189"/>
      <c r="D1568" s="189"/>
      <c r="E1568" s="189"/>
      <c r="F1568" s="188"/>
      <c r="G1568" s="205"/>
      <c r="H1568" s="188"/>
      <c r="I1568" s="188"/>
      <c r="J1568" s="188"/>
    </row>
    <row r="1569" spans="1:10" s="190" customFormat="1" x14ac:dyDescent="0.25">
      <c r="A1569" s="185"/>
      <c r="B1569" s="189"/>
      <c r="C1569" s="189"/>
      <c r="D1569" s="189"/>
      <c r="E1569" s="189"/>
      <c r="F1569" s="188"/>
      <c r="G1569" s="205"/>
      <c r="H1569" s="188"/>
      <c r="I1569" s="188"/>
      <c r="J1569" s="188"/>
    </row>
    <row r="1570" spans="1:10" s="190" customFormat="1" x14ac:dyDescent="0.25">
      <c r="A1570" s="185"/>
      <c r="B1570" s="189"/>
      <c r="C1570" s="189"/>
      <c r="D1570" s="189"/>
      <c r="E1570" s="189"/>
      <c r="F1570" s="188"/>
      <c r="G1570" s="205"/>
      <c r="H1570" s="188"/>
      <c r="I1570" s="188"/>
      <c r="J1570" s="188"/>
    </row>
    <row r="1571" spans="1:10" s="190" customFormat="1" x14ac:dyDescent="0.25">
      <c r="A1571" s="185"/>
      <c r="B1571" s="189"/>
      <c r="C1571" s="189"/>
      <c r="D1571" s="189"/>
      <c r="E1571" s="189"/>
      <c r="F1571" s="188"/>
      <c r="G1571" s="205"/>
      <c r="H1571" s="188"/>
      <c r="I1571" s="188"/>
      <c r="J1571" s="188"/>
    </row>
    <row r="1572" spans="1:10" s="190" customFormat="1" x14ac:dyDescent="0.25">
      <c r="A1572" s="185"/>
      <c r="B1572" s="189"/>
      <c r="C1572" s="189"/>
      <c r="D1572" s="189"/>
      <c r="E1572" s="189"/>
      <c r="F1572" s="188"/>
      <c r="G1572" s="205"/>
      <c r="H1572" s="188"/>
      <c r="I1572" s="188"/>
      <c r="J1572" s="188"/>
    </row>
    <row r="1573" spans="1:10" s="190" customFormat="1" x14ac:dyDescent="0.25">
      <c r="A1573" s="185"/>
      <c r="B1573" s="189"/>
      <c r="C1573" s="189"/>
      <c r="D1573" s="189"/>
      <c r="E1573" s="189"/>
      <c r="F1573" s="188"/>
      <c r="G1573" s="205"/>
      <c r="H1573" s="188"/>
      <c r="I1573" s="188"/>
      <c r="J1573" s="188"/>
    </row>
    <row r="1574" spans="1:10" s="190" customFormat="1" x14ac:dyDescent="0.25">
      <c r="A1574" s="185"/>
      <c r="B1574" s="189"/>
      <c r="C1574" s="189"/>
      <c r="D1574" s="189"/>
      <c r="E1574" s="189"/>
      <c r="F1574" s="188"/>
      <c r="G1574" s="205"/>
      <c r="H1574" s="188"/>
      <c r="I1574" s="188"/>
      <c r="J1574" s="188"/>
    </row>
    <row r="1575" spans="1:10" s="190" customFormat="1" x14ac:dyDescent="0.25">
      <c r="A1575" s="185"/>
      <c r="B1575" s="189"/>
      <c r="C1575" s="189"/>
      <c r="D1575" s="189"/>
      <c r="E1575" s="189"/>
      <c r="F1575" s="188"/>
      <c r="G1575" s="205"/>
      <c r="H1575" s="188"/>
      <c r="I1575" s="188"/>
      <c r="J1575" s="188"/>
    </row>
    <row r="1576" spans="1:10" s="190" customFormat="1" x14ac:dyDescent="0.25">
      <c r="A1576" s="185"/>
      <c r="B1576" s="189"/>
      <c r="C1576" s="189"/>
      <c r="D1576" s="189"/>
      <c r="E1576" s="189"/>
      <c r="F1576" s="188"/>
      <c r="G1576" s="205"/>
      <c r="H1576" s="188"/>
      <c r="I1576" s="188"/>
      <c r="J1576" s="188"/>
    </row>
    <row r="1577" spans="1:10" s="190" customFormat="1" x14ac:dyDescent="0.25">
      <c r="A1577" s="185"/>
      <c r="B1577" s="189"/>
      <c r="C1577" s="189"/>
      <c r="D1577" s="189"/>
      <c r="E1577" s="189"/>
      <c r="F1577" s="188"/>
      <c r="G1577" s="205"/>
      <c r="H1577" s="188"/>
      <c r="I1577" s="188"/>
      <c r="J1577" s="188"/>
    </row>
    <row r="1578" spans="1:10" s="190" customFormat="1" x14ac:dyDescent="0.25">
      <c r="A1578" s="185"/>
      <c r="B1578" s="189"/>
      <c r="C1578" s="189"/>
      <c r="D1578" s="189"/>
      <c r="E1578" s="189"/>
      <c r="F1578" s="188"/>
      <c r="G1578" s="205"/>
      <c r="H1578" s="188"/>
      <c r="I1578" s="188"/>
      <c r="J1578" s="188"/>
    </row>
    <row r="1579" spans="1:10" s="190" customFormat="1" x14ac:dyDescent="0.25">
      <c r="A1579" s="185"/>
      <c r="B1579" s="189"/>
      <c r="C1579" s="189"/>
      <c r="D1579" s="189"/>
      <c r="E1579" s="189"/>
      <c r="F1579" s="188"/>
      <c r="G1579" s="205"/>
      <c r="H1579" s="188"/>
      <c r="I1579" s="188"/>
      <c r="J1579" s="188"/>
    </row>
    <row r="1580" spans="1:10" s="190" customFormat="1" x14ac:dyDescent="0.25">
      <c r="A1580" s="185"/>
      <c r="B1580" s="189"/>
      <c r="C1580" s="189"/>
      <c r="D1580" s="189"/>
      <c r="E1580" s="189"/>
      <c r="F1580" s="188"/>
      <c r="G1580" s="205"/>
      <c r="H1580" s="188"/>
      <c r="I1580" s="188"/>
      <c r="J1580" s="188"/>
    </row>
    <row r="1581" spans="1:10" s="190" customFormat="1" x14ac:dyDescent="0.25">
      <c r="A1581" s="185"/>
      <c r="B1581" s="189"/>
      <c r="C1581" s="189"/>
      <c r="D1581" s="189"/>
      <c r="E1581" s="189"/>
      <c r="F1581" s="188"/>
      <c r="G1581" s="205"/>
      <c r="H1581" s="188"/>
      <c r="I1581" s="188"/>
      <c r="J1581" s="188"/>
    </row>
    <row r="1582" spans="1:10" s="190" customFormat="1" x14ac:dyDescent="0.25">
      <c r="A1582" s="185"/>
      <c r="B1582" s="189"/>
      <c r="C1582" s="189"/>
      <c r="D1582" s="189"/>
      <c r="E1582" s="189"/>
      <c r="F1582" s="188"/>
      <c r="G1582" s="205"/>
      <c r="H1582" s="188"/>
      <c r="I1582" s="188"/>
      <c r="J1582" s="188"/>
    </row>
    <row r="1583" spans="1:10" s="190" customFormat="1" x14ac:dyDescent="0.25">
      <c r="A1583" s="185"/>
      <c r="B1583" s="189"/>
      <c r="C1583" s="189"/>
      <c r="D1583" s="189"/>
      <c r="E1583" s="189"/>
      <c r="F1583" s="188"/>
      <c r="G1583" s="205"/>
      <c r="H1583" s="188"/>
      <c r="I1583" s="188"/>
      <c r="J1583" s="188"/>
    </row>
    <row r="1584" spans="1:10" s="190" customFormat="1" x14ac:dyDescent="0.25">
      <c r="A1584" s="185"/>
      <c r="B1584" s="189"/>
      <c r="C1584" s="189"/>
      <c r="D1584" s="189"/>
      <c r="E1584" s="189"/>
      <c r="F1584" s="188"/>
      <c r="G1584" s="205"/>
      <c r="H1584" s="188"/>
      <c r="I1584" s="188"/>
      <c r="J1584" s="188"/>
    </row>
    <row r="1585" spans="1:10" s="190" customFormat="1" x14ac:dyDescent="0.25">
      <c r="A1585" s="185"/>
      <c r="B1585" s="189"/>
      <c r="C1585" s="189"/>
      <c r="D1585" s="189"/>
      <c r="E1585" s="189"/>
      <c r="F1585" s="188"/>
      <c r="G1585" s="205"/>
      <c r="H1585" s="188"/>
      <c r="I1585" s="188"/>
      <c r="J1585" s="188"/>
    </row>
    <row r="1586" spans="1:10" s="190" customFormat="1" x14ac:dyDescent="0.25">
      <c r="A1586" s="185"/>
      <c r="B1586" s="189"/>
      <c r="C1586" s="189"/>
      <c r="D1586" s="189"/>
      <c r="E1586" s="189"/>
      <c r="F1586" s="188"/>
      <c r="G1586" s="205"/>
      <c r="H1586" s="188"/>
      <c r="I1586" s="188"/>
      <c r="J1586" s="188"/>
    </row>
    <row r="1587" spans="1:10" s="190" customFormat="1" x14ac:dyDescent="0.25">
      <c r="A1587" s="185"/>
      <c r="B1587" s="189"/>
      <c r="C1587" s="189"/>
      <c r="D1587" s="189"/>
      <c r="E1587" s="189"/>
      <c r="F1587" s="188"/>
      <c r="G1587" s="205"/>
      <c r="H1587" s="188"/>
      <c r="I1587" s="188"/>
      <c r="J1587" s="188"/>
    </row>
    <row r="1588" spans="1:10" s="190" customFormat="1" x14ac:dyDescent="0.25">
      <c r="A1588" s="185"/>
      <c r="B1588" s="189"/>
      <c r="C1588" s="189"/>
      <c r="D1588" s="189"/>
      <c r="E1588" s="189"/>
      <c r="F1588" s="188"/>
      <c r="G1588" s="205"/>
      <c r="H1588" s="188"/>
      <c r="I1588" s="188"/>
      <c r="J1588" s="188"/>
    </row>
    <row r="1589" spans="1:10" s="190" customFormat="1" x14ac:dyDescent="0.25">
      <c r="A1589" s="185"/>
      <c r="B1589" s="189"/>
      <c r="C1589" s="189"/>
      <c r="D1589" s="189"/>
      <c r="E1589" s="189"/>
      <c r="F1589" s="188"/>
      <c r="G1589" s="205"/>
      <c r="H1589" s="188"/>
      <c r="I1589" s="188"/>
      <c r="J1589" s="188"/>
    </row>
    <row r="1590" spans="1:10" s="190" customFormat="1" x14ac:dyDescent="0.25">
      <c r="A1590" s="185"/>
      <c r="B1590" s="189"/>
      <c r="C1590" s="189"/>
      <c r="D1590" s="189"/>
      <c r="E1590" s="189"/>
      <c r="F1590" s="188"/>
      <c r="G1590" s="205"/>
      <c r="H1590" s="188"/>
      <c r="I1590" s="188"/>
      <c r="J1590" s="188"/>
    </row>
    <row r="1591" spans="1:10" s="190" customFormat="1" x14ac:dyDescent="0.25">
      <c r="A1591" s="185"/>
      <c r="B1591" s="189"/>
      <c r="C1591" s="189"/>
      <c r="D1591" s="189"/>
      <c r="E1591" s="189"/>
      <c r="F1591" s="188"/>
      <c r="G1591" s="205"/>
      <c r="H1591" s="188"/>
      <c r="I1591" s="188"/>
      <c r="J1591" s="188"/>
    </row>
    <row r="1592" spans="1:10" s="190" customFormat="1" x14ac:dyDescent="0.25">
      <c r="A1592" s="185"/>
      <c r="B1592" s="189"/>
      <c r="C1592" s="189"/>
      <c r="D1592" s="189"/>
      <c r="E1592" s="189"/>
      <c r="F1592" s="188"/>
      <c r="G1592" s="205"/>
      <c r="H1592" s="188"/>
      <c r="I1592" s="188"/>
      <c r="J1592" s="188"/>
    </row>
    <row r="1593" spans="1:10" s="190" customFormat="1" x14ac:dyDescent="0.25">
      <c r="A1593" s="185"/>
      <c r="B1593" s="189"/>
      <c r="C1593" s="189"/>
      <c r="D1593" s="189"/>
      <c r="E1593" s="189"/>
      <c r="F1593" s="188"/>
      <c r="G1593" s="205"/>
      <c r="H1593" s="188"/>
      <c r="I1593" s="188"/>
      <c r="J1593" s="188"/>
    </row>
    <row r="1594" spans="1:10" s="190" customFormat="1" x14ac:dyDescent="0.25">
      <c r="A1594" s="185"/>
      <c r="B1594" s="189"/>
      <c r="C1594" s="189"/>
      <c r="D1594" s="189"/>
      <c r="E1594" s="189"/>
      <c r="F1594" s="188"/>
      <c r="G1594" s="205"/>
      <c r="H1594" s="188"/>
      <c r="I1594" s="188"/>
      <c r="J1594" s="188"/>
    </row>
    <row r="1595" spans="1:10" s="190" customFormat="1" x14ac:dyDescent="0.25">
      <c r="A1595" s="185"/>
      <c r="B1595" s="189"/>
      <c r="C1595" s="189"/>
      <c r="D1595" s="189"/>
      <c r="E1595" s="189"/>
      <c r="F1595" s="188"/>
      <c r="G1595" s="205"/>
      <c r="H1595" s="188"/>
      <c r="I1595" s="188"/>
      <c r="J1595" s="188"/>
    </row>
    <row r="1596" spans="1:10" s="190" customFormat="1" x14ac:dyDescent="0.25">
      <c r="A1596" s="185"/>
      <c r="B1596" s="189"/>
      <c r="C1596" s="189"/>
      <c r="D1596" s="189"/>
      <c r="E1596" s="189"/>
      <c r="F1596" s="188"/>
      <c r="G1596" s="205"/>
      <c r="H1596" s="188"/>
      <c r="I1596" s="188"/>
      <c r="J1596" s="188"/>
    </row>
    <row r="1597" spans="1:10" s="190" customFormat="1" x14ac:dyDescent="0.25">
      <c r="A1597" s="185"/>
      <c r="B1597" s="189"/>
      <c r="C1597" s="189"/>
      <c r="D1597" s="189"/>
      <c r="E1597" s="189"/>
      <c r="F1597" s="188"/>
      <c r="G1597" s="205"/>
      <c r="H1597" s="188"/>
      <c r="I1597" s="188"/>
      <c r="J1597" s="188"/>
    </row>
    <row r="1598" spans="1:10" s="190" customFormat="1" x14ac:dyDescent="0.25">
      <c r="A1598" s="185"/>
      <c r="B1598" s="189"/>
      <c r="C1598" s="189"/>
      <c r="D1598" s="189"/>
      <c r="E1598" s="189"/>
      <c r="F1598" s="188"/>
      <c r="G1598" s="205"/>
      <c r="H1598" s="188"/>
      <c r="I1598" s="188"/>
      <c r="J1598" s="188"/>
    </row>
    <row r="1599" spans="1:10" s="190" customFormat="1" x14ac:dyDescent="0.25">
      <c r="A1599" s="185"/>
      <c r="B1599" s="189"/>
      <c r="C1599" s="189"/>
      <c r="D1599" s="189"/>
      <c r="E1599" s="189"/>
      <c r="F1599" s="188"/>
      <c r="G1599" s="205"/>
      <c r="H1599" s="188"/>
      <c r="I1599" s="188"/>
      <c r="J1599" s="188"/>
    </row>
    <row r="1600" spans="1:10" s="190" customFormat="1" x14ac:dyDescent="0.25">
      <c r="A1600" s="185"/>
      <c r="B1600" s="189"/>
      <c r="C1600" s="189"/>
      <c r="D1600" s="189"/>
      <c r="E1600" s="189"/>
      <c r="F1600" s="188"/>
      <c r="G1600" s="205"/>
      <c r="H1600" s="188"/>
      <c r="I1600" s="188"/>
      <c r="J1600" s="188"/>
    </row>
    <row r="1601" spans="1:10" s="190" customFormat="1" x14ac:dyDescent="0.25">
      <c r="A1601" s="185"/>
      <c r="B1601" s="189"/>
      <c r="C1601" s="189"/>
      <c r="D1601" s="189"/>
      <c r="E1601" s="189"/>
      <c r="F1601" s="188"/>
      <c r="G1601" s="205"/>
      <c r="H1601" s="188"/>
      <c r="I1601" s="188"/>
      <c r="J1601" s="188"/>
    </row>
    <row r="1602" spans="1:10" s="190" customFormat="1" x14ac:dyDescent="0.25">
      <c r="A1602" s="185"/>
      <c r="B1602" s="189"/>
      <c r="C1602" s="189"/>
      <c r="D1602" s="189"/>
      <c r="E1602" s="189"/>
      <c r="F1602" s="188"/>
      <c r="G1602" s="205"/>
      <c r="H1602" s="188"/>
      <c r="I1602" s="188"/>
      <c r="J1602" s="188"/>
    </row>
    <row r="1603" spans="1:10" s="190" customFormat="1" x14ac:dyDescent="0.25">
      <c r="A1603" s="185"/>
      <c r="B1603" s="189"/>
      <c r="C1603" s="189"/>
      <c r="D1603" s="189"/>
      <c r="E1603" s="189"/>
      <c r="F1603" s="188"/>
      <c r="G1603" s="205"/>
      <c r="H1603" s="188"/>
      <c r="I1603" s="188"/>
      <c r="J1603" s="188"/>
    </row>
    <row r="1604" spans="1:10" s="190" customFormat="1" x14ac:dyDescent="0.25">
      <c r="A1604" s="185"/>
      <c r="B1604" s="189"/>
      <c r="C1604" s="189"/>
      <c r="D1604" s="189"/>
      <c r="E1604" s="189"/>
      <c r="F1604" s="188"/>
      <c r="G1604" s="205"/>
      <c r="H1604" s="188"/>
      <c r="I1604" s="188"/>
      <c r="J1604" s="188"/>
    </row>
    <row r="1605" spans="1:10" s="190" customFormat="1" x14ac:dyDescent="0.25">
      <c r="A1605" s="185"/>
      <c r="B1605" s="189"/>
      <c r="C1605" s="189"/>
      <c r="D1605" s="189"/>
      <c r="E1605" s="189"/>
      <c r="F1605" s="188"/>
      <c r="G1605" s="205"/>
      <c r="H1605" s="188"/>
      <c r="I1605" s="188"/>
      <c r="J1605" s="188"/>
    </row>
    <row r="1606" spans="1:10" s="190" customFormat="1" x14ac:dyDescent="0.25">
      <c r="A1606" s="185"/>
      <c r="B1606" s="189"/>
      <c r="C1606" s="189"/>
      <c r="D1606" s="189"/>
      <c r="E1606" s="189"/>
      <c r="F1606" s="188"/>
      <c r="G1606" s="205"/>
      <c r="H1606" s="188"/>
      <c r="I1606" s="188"/>
      <c r="J1606" s="188"/>
    </row>
    <row r="1607" spans="1:10" s="190" customFormat="1" x14ac:dyDescent="0.25">
      <c r="A1607" s="185"/>
      <c r="B1607" s="189"/>
      <c r="C1607" s="189"/>
      <c r="D1607" s="189"/>
      <c r="E1607" s="189"/>
      <c r="F1607" s="188"/>
      <c r="G1607" s="205"/>
      <c r="H1607" s="188"/>
      <c r="I1607" s="188"/>
      <c r="J1607" s="188"/>
    </row>
    <row r="1608" spans="1:10" s="190" customFormat="1" x14ac:dyDescent="0.25">
      <c r="A1608" s="185"/>
      <c r="B1608" s="189"/>
      <c r="C1608" s="189"/>
      <c r="D1608" s="189"/>
      <c r="E1608" s="189"/>
      <c r="F1608" s="188"/>
      <c r="G1608" s="205"/>
      <c r="H1608" s="188"/>
      <c r="I1608" s="188"/>
      <c r="J1608" s="188"/>
    </row>
    <row r="1609" spans="1:10" s="190" customFormat="1" x14ac:dyDescent="0.25">
      <c r="A1609" s="185"/>
      <c r="B1609" s="189"/>
      <c r="C1609" s="189"/>
      <c r="D1609" s="189"/>
      <c r="E1609" s="189"/>
      <c r="F1609" s="188"/>
      <c r="G1609" s="205"/>
      <c r="H1609" s="188"/>
      <c r="I1609" s="188"/>
      <c r="J1609" s="188"/>
    </row>
    <row r="1610" spans="1:10" s="190" customFormat="1" x14ac:dyDescent="0.25">
      <c r="A1610" s="185"/>
      <c r="B1610" s="189"/>
      <c r="C1610" s="189"/>
      <c r="D1610" s="189"/>
      <c r="E1610" s="189"/>
      <c r="F1610" s="188"/>
      <c r="G1610" s="205"/>
      <c r="H1610" s="188"/>
      <c r="I1610" s="188"/>
      <c r="J1610" s="188"/>
    </row>
    <row r="1611" spans="1:10" s="190" customFormat="1" x14ac:dyDescent="0.25">
      <c r="A1611" s="185"/>
      <c r="B1611" s="189"/>
      <c r="C1611" s="189"/>
      <c r="D1611" s="189"/>
      <c r="E1611" s="189"/>
      <c r="F1611" s="188"/>
      <c r="G1611" s="205"/>
      <c r="H1611" s="188"/>
      <c r="I1611" s="188"/>
      <c r="J1611" s="188"/>
    </row>
    <row r="1612" spans="1:10" s="190" customFormat="1" x14ac:dyDescent="0.25">
      <c r="A1612" s="185"/>
      <c r="B1612" s="189"/>
      <c r="C1612" s="189"/>
      <c r="D1612" s="189"/>
      <c r="E1612" s="189"/>
      <c r="F1612" s="188"/>
      <c r="G1612" s="205"/>
      <c r="H1612" s="188"/>
      <c r="I1612" s="188"/>
      <c r="J1612" s="188"/>
    </row>
    <row r="1613" spans="1:10" s="190" customFormat="1" x14ac:dyDescent="0.25">
      <c r="A1613" s="185"/>
      <c r="B1613" s="189"/>
      <c r="C1613" s="189"/>
      <c r="D1613" s="189"/>
      <c r="E1613" s="189"/>
      <c r="F1613" s="188"/>
      <c r="G1613" s="205"/>
      <c r="H1613" s="188"/>
      <c r="I1613" s="188"/>
      <c r="J1613" s="188"/>
    </row>
    <row r="1614" spans="1:10" s="190" customFormat="1" x14ac:dyDescent="0.25">
      <c r="A1614" s="185"/>
      <c r="B1614" s="189"/>
      <c r="C1614" s="189"/>
      <c r="D1614" s="189"/>
      <c r="E1614" s="189"/>
      <c r="F1614" s="188"/>
      <c r="G1614" s="205"/>
      <c r="H1614" s="188"/>
      <c r="I1614" s="188"/>
      <c r="J1614" s="188"/>
    </row>
    <row r="1615" spans="1:10" s="190" customFormat="1" x14ac:dyDescent="0.25">
      <c r="A1615" s="185"/>
      <c r="B1615" s="189"/>
      <c r="C1615" s="189"/>
      <c r="D1615" s="189"/>
      <c r="E1615" s="189"/>
      <c r="F1615" s="188"/>
      <c r="G1615" s="205"/>
      <c r="H1615" s="188"/>
      <c r="I1615" s="188"/>
      <c r="J1615" s="188"/>
    </row>
    <row r="1616" spans="1:10" s="190" customFormat="1" x14ac:dyDescent="0.25">
      <c r="A1616" s="185"/>
      <c r="B1616" s="189"/>
      <c r="C1616" s="189"/>
      <c r="D1616" s="189"/>
      <c r="E1616" s="189"/>
      <c r="F1616" s="188"/>
      <c r="G1616" s="205"/>
      <c r="H1616" s="188"/>
      <c r="I1616" s="188"/>
      <c r="J1616" s="188"/>
    </row>
    <row r="1617" spans="1:10" s="190" customFormat="1" x14ac:dyDescent="0.25">
      <c r="A1617" s="185"/>
      <c r="B1617" s="189"/>
      <c r="C1617" s="189"/>
      <c r="D1617" s="189"/>
      <c r="E1617" s="189"/>
      <c r="F1617" s="188"/>
      <c r="G1617" s="205"/>
      <c r="H1617" s="188"/>
      <c r="I1617" s="188"/>
      <c r="J1617" s="188"/>
    </row>
    <row r="1618" spans="1:10" s="190" customFormat="1" x14ac:dyDescent="0.25">
      <c r="A1618" s="185"/>
      <c r="B1618" s="189"/>
      <c r="C1618" s="189"/>
      <c r="D1618" s="189"/>
      <c r="E1618" s="189"/>
      <c r="F1618" s="188"/>
      <c r="G1618" s="205"/>
      <c r="H1618" s="188"/>
      <c r="I1618" s="188"/>
      <c r="J1618" s="188"/>
    </row>
    <row r="1619" spans="1:10" s="190" customFormat="1" x14ac:dyDescent="0.25">
      <c r="A1619" s="185"/>
      <c r="B1619" s="189"/>
      <c r="C1619" s="189"/>
      <c r="D1619" s="189"/>
      <c r="E1619" s="189"/>
      <c r="F1619" s="188"/>
      <c r="G1619" s="205"/>
      <c r="H1619" s="188"/>
      <c r="I1619" s="188"/>
      <c r="J1619" s="188"/>
    </row>
    <row r="1620" spans="1:10" s="190" customFormat="1" x14ac:dyDescent="0.25">
      <c r="A1620" s="185"/>
      <c r="B1620" s="189"/>
      <c r="C1620" s="189"/>
      <c r="D1620" s="189"/>
      <c r="E1620" s="189"/>
      <c r="F1620" s="188"/>
      <c r="G1620" s="205"/>
      <c r="H1620" s="188"/>
      <c r="I1620" s="188"/>
      <c r="J1620" s="188"/>
    </row>
    <row r="1621" spans="1:10" s="190" customFormat="1" x14ac:dyDescent="0.25">
      <c r="A1621" s="185"/>
      <c r="B1621" s="189"/>
      <c r="C1621" s="189"/>
      <c r="D1621" s="189"/>
      <c r="E1621" s="189"/>
      <c r="F1621" s="188"/>
      <c r="G1621" s="205"/>
      <c r="H1621" s="188"/>
      <c r="I1621" s="188"/>
      <c r="J1621" s="188"/>
    </row>
    <row r="1622" spans="1:10" s="190" customFormat="1" x14ac:dyDescent="0.25">
      <c r="A1622" s="185"/>
      <c r="B1622" s="189"/>
      <c r="C1622" s="189"/>
      <c r="D1622" s="189"/>
      <c r="E1622" s="189"/>
      <c r="F1622" s="188"/>
      <c r="G1622" s="205"/>
      <c r="H1622" s="188"/>
      <c r="I1622" s="188"/>
      <c r="J1622" s="188"/>
    </row>
    <row r="1623" spans="1:10" s="190" customFormat="1" x14ac:dyDescent="0.25">
      <c r="A1623" s="185"/>
      <c r="B1623" s="189"/>
      <c r="C1623" s="189"/>
      <c r="D1623" s="189"/>
      <c r="E1623" s="189"/>
      <c r="F1623" s="188"/>
      <c r="G1623" s="205"/>
      <c r="H1623" s="188"/>
      <c r="I1623" s="188"/>
      <c r="J1623" s="188"/>
    </row>
    <row r="1624" spans="1:10" s="190" customFormat="1" x14ac:dyDescent="0.25">
      <c r="A1624" s="185"/>
      <c r="B1624" s="189"/>
      <c r="C1624" s="189"/>
      <c r="D1624" s="189"/>
      <c r="E1624" s="189"/>
      <c r="F1624" s="188"/>
      <c r="G1624" s="205"/>
      <c r="H1624" s="188"/>
      <c r="I1624" s="188"/>
      <c r="J1624" s="188"/>
    </row>
    <row r="1625" spans="1:10" s="190" customFormat="1" x14ac:dyDescent="0.25">
      <c r="A1625" s="185"/>
      <c r="B1625" s="189"/>
      <c r="C1625" s="189"/>
      <c r="D1625" s="189"/>
      <c r="E1625" s="189"/>
      <c r="F1625" s="188"/>
      <c r="G1625" s="205"/>
      <c r="H1625" s="188"/>
      <c r="I1625" s="188"/>
      <c r="J1625" s="188"/>
    </row>
    <row r="1626" spans="1:10" s="190" customFormat="1" x14ac:dyDescent="0.25">
      <c r="A1626" s="185"/>
      <c r="B1626" s="189"/>
      <c r="C1626" s="189"/>
      <c r="D1626" s="189"/>
      <c r="E1626" s="189"/>
      <c r="F1626" s="188"/>
      <c r="G1626" s="205"/>
      <c r="H1626" s="188"/>
      <c r="I1626" s="188"/>
      <c r="J1626" s="188"/>
    </row>
    <row r="1627" spans="1:10" s="190" customFormat="1" x14ac:dyDescent="0.25">
      <c r="A1627" s="185"/>
      <c r="B1627" s="189"/>
      <c r="C1627" s="189"/>
      <c r="D1627" s="189"/>
      <c r="E1627" s="189"/>
      <c r="F1627" s="188"/>
      <c r="G1627" s="205"/>
      <c r="H1627" s="188"/>
      <c r="I1627" s="188"/>
      <c r="J1627" s="188"/>
    </row>
    <row r="1628" spans="1:10" s="190" customFormat="1" x14ac:dyDescent="0.25">
      <c r="A1628" s="185"/>
      <c r="B1628" s="189"/>
      <c r="C1628" s="189"/>
      <c r="D1628" s="189"/>
      <c r="E1628" s="189"/>
      <c r="F1628" s="188"/>
      <c r="G1628" s="205"/>
      <c r="H1628" s="188"/>
      <c r="I1628" s="188"/>
      <c r="J1628" s="188"/>
    </row>
    <row r="1629" spans="1:10" s="190" customFormat="1" x14ac:dyDescent="0.25">
      <c r="A1629" s="185"/>
      <c r="B1629" s="189"/>
      <c r="C1629" s="189"/>
      <c r="D1629" s="189"/>
      <c r="E1629" s="189"/>
      <c r="F1629" s="188"/>
      <c r="G1629" s="205"/>
      <c r="H1629" s="188"/>
      <c r="I1629" s="188"/>
      <c r="J1629" s="188"/>
    </row>
    <row r="1630" spans="1:10" s="190" customFormat="1" x14ac:dyDescent="0.25">
      <c r="A1630" s="185"/>
      <c r="B1630" s="189"/>
      <c r="C1630" s="189"/>
      <c r="D1630" s="189"/>
      <c r="E1630" s="189"/>
      <c r="F1630" s="188"/>
      <c r="G1630" s="205"/>
      <c r="H1630" s="188"/>
      <c r="I1630" s="188"/>
      <c r="J1630" s="188"/>
    </row>
    <row r="1631" spans="1:10" s="190" customFormat="1" x14ac:dyDescent="0.25">
      <c r="A1631" s="185"/>
      <c r="B1631" s="189"/>
      <c r="C1631" s="189"/>
      <c r="D1631" s="189"/>
      <c r="E1631" s="189"/>
      <c r="F1631" s="188"/>
      <c r="G1631" s="205"/>
      <c r="H1631" s="188"/>
      <c r="I1631" s="188"/>
      <c r="J1631" s="188"/>
    </row>
    <row r="1632" spans="1:10" s="190" customFormat="1" x14ac:dyDescent="0.25">
      <c r="A1632" s="185"/>
      <c r="B1632" s="189"/>
      <c r="C1632" s="189"/>
      <c r="D1632" s="189"/>
      <c r="E1632" s="189"/>
      <c r="F1632" s="188"/>
      <c r="G1632" s="205"/>
      <c r="H1632" s="188"/>
      <c r="I1632" s="188"/>
      <c r="J1632" s="188"/>
    </row>
    <row r="1633" spans="1:10" s="190" customFormat="1" x14ac:dyDescent="0.25">
      <c r="A1633" s="185"/>
      <c r="B1633" s="189"/>
      <c r="C1633" s="189"/>
      <c r="D1633" s="189"/>
      <c r="E1633" s="189"/>
      <c r="F1633" s="188"/>
      <c r="G1633" s="205"/>
      <c r="H1633" s="188"/>
      <c r="I1633" s="188"/>
      <c r="J1633" s="188"/>
    </row>
    <row r="1634" spans="1:10" s="190" customFormat="1" x14ac:dyDescent="0.25">
      <c r="A1634" s="185"/>
      <c r="B1634" s="189"/>
      <c r="C1634" s="189"/>
      <c r="D1634" s="189"/>
      <c r="E1634" s="189"/>
      <c r="F1634" s="188"/>
      <c r="G1634" s="205"/>
      <c r="H1634" s="188"/>
      <c r="I1634" s="188"/>
      <c r="J1634" s="188"/>
    </row>
    <row r="1635" spans="1:10" s="190" customFormat="1" x14ac:dyDescent="0.25">
      <c r="A1635" s="185"/>
      <c r="B1635" s="189"/>
      <c r="C1635" s="189"/>
      <c r="D1635" s="189"/>
      <c r="E1635" s="189"/>
      <c r="F1635" s="188"/>
      <c r="G1635" s="205"/>
      <c r="H1635" s="188"/>
      <c r="I1635" s="188"/>
      <c r="J1635" s="188"/>
    </row>
    <row r="1636" spans="1:10" s="190" customFormat="1" x14ac:dyDescent="0.25">
      <c r="A1636" s="185"/>
      <c r="B1636" s="189"/>
      <c r="C1636" s="189"/>
      <c r="D1636" s="189"/>
      <c r="E1636" s="189"/>
      <c r="F1636" s="188"/>
      <c r="G1636" s="205"/>
      <c r="H1636" s="188"/>
      <c r="I1636" s="188"/>
      <c r="J1636" s="188"/>
    </row>
    <row r="1637" spans="1:10" s="190" customFormat="1" x14ac:dyDescent="0.25">
      <c r="A1637" s="185"/>
      <c r="B1637" s="189"/>
      <c r="C1637" s="189"/>
      <c r="D1637" s="189"/>
      <c r="E1637" s="189"/>
      <c r="F1637" s="188"/>
      <c r="G1637" s="205"/>
      <c r="H1637" s="188"/>
      <c r="I1637" s="188"/>
      <c r="J1637" s="188"/>
    </row>
    <row r="1638" spans="1:10" s="190" customFormat="1" x14ac:dyDescent="0.25">
      <c r="A1638" s="185"/>
      <c r="B1638" s="189"/>
      <c r="C1638" s="189"/>
      <c r="D1638" s="189"/>
      <c r="E1638" s="189"/>
      <c r="F1638" s="188"/>
      <c r="G1638" s="205"/>
      <c r="H1638" s="188"/>
      <c r="I1638" s="188"/>
      <c r="J1638" s="188"/>
    </row>
    <row r="1639" spans="1:10" s="190" customFormat="1" x14ac:dyDescent="0.25">
      <c r="A1639" s="185"/>
      <c r="B1639" s="189"/>
      <c r="C1639" s="189"/>
      <c r="D1639" s="189"/>
      <c r="E1639" s="189"/>
      <c r="F1639" s="188"/>
      <c r="G1639" s="205"/>
      <c r="H1639" s="188"/>
      <c r="I1639" s="188"/>
      <c r="J1639" s="188"/>
    </row>
    <row r="1640" spans="1:10" s="190" customFormat="1" x14ac:dyDescent="0.25">
      <c r="A1640" s="185"/>
      <c r="B1640" s="189"/>
      <c r="C1640" s="189"/>
      <c r="D1640" s="189"/>
      <c r="E1640" s="189"/>
      <c r="F1640" s="188"/>
      <c r="G1640" s="205"/>
      <c r="H1640" s="188"/>
      <c r="I1640" s="188"/>
      <c r="J1640" s="188"/>
    </row>
    <row r="1641" spans="1:10" s="190" customFormat="1" x14ac:dyDescent="0.25">
      <c r="A1641" s="185"/>
      <c r="B1641" s="189"/>
      <c r="C1641" s="189"/>
      <c r="D1641" s="189"/>
      <c r="E1641" s="189"/>
      <c r="F1641" s="188"/>
      <c r="G1641" s="205"/>
      <c r="H1641" s="188"/>
      <c r="I1641" s="188"/>
      <c r="J1641" s="188"/>
    </row>
    <row r="1642" spans="1:10" s="190" customFormat="1" x14ac:dyDescent="0.25">
      <c r="A1642" s="185"/>
      <c r="B1642" s="189"/>
      <c r="C1642" s="189"/>
      <c r="D1642" s="189"/>
      <c r="E1642" s="189"/>
      <c r="F1642" s="188"/>
      <c r="G1642" s="205"/>
      <c r="H1642" s="188"/>
      <c r="I1642" s="188"/>
      <c r="J1642" s="188"/>
    </row>
    <row r="1643" spans="1:10" s="190" customFormat="1" x14ac:dyDescent="0.25">
      <c r="A1643" s="185"/>
      <c r="B1643" s="189"/>
      <c r="C1643" s="189"/>
      <c r="D1643" s="189"/>
      <c r="E1643" s="189"/>
      <c r="F1643" s="188"/>
      <c r="G1643" s="205"/>
      <c r="H1643" s="188"/>
      <c r="I1643" s="188"/>
      <c r="J1643" s="188"/>
    </row>
    <row r="1644" spans="1:10" s="190" customFormat="1" x14ac:dyDescent="0.25">
      <c r="A1644" s="185"/>
      <c r="B1644" s="189"/>
      <c r="C1644" s="189"/>
      <c r="D1644" s="189"/>
      <c r="E1644" s="189"/>
      <c r="F1644" s="188"/>
      <c r="G1644" s="205"/>
      <c r="H1644" s="188"/>
      <c r="I1644" s="188"/>
      <c r="J1644" s="188"/>
    </row>
    <row r="1645" spans="1:10" s="190" customFormat="1" x14ac:dyDescent="0.25">
      <c r="A1645" s="185"/>
      <c r="B1645" s="189"/>
      <c r="C1645" s="189"/>
      <c r="D1645" s="189"/>
      <c r="E1645" s="189"/>
      <c r="F1645" s="188"/>
      <c r="G1645" s="205"/>
      <c r="H1645" s="188"/>
      <c r="I1645" s="188"/>
      <c r="J1645" s="188"/>
    </row>
    <row r="1646" spans="1:10" s="190" customFormat="1" x14ac:dyDescent="0.25">
      <c r="A1646" s="185"/>
      <c r="B1646" s="189"/>
      <c r="C1646" s="189"/>
      <c r="D1646" s="189"/>
      <c r="E1646" s="189"/>
      <c r="F1646" s="188"/>
      <c r="G1646" s="205"/>
      <c r="H1646" s="188"/>
      <c r="I1646" s="188"/>
      <c r="J1646" s="188"/>
    </row>
    <row r="1647" spans="1:10" s="190" customFormat="1" x14ac:dyDescent="0.25">
      <c r="A1647" s="185"/>
      <c r="B1647" s="189"/>
      <c r="C1647" s="189"/>
      <c r="D1647" s="189"/>
      <c r="E1647" s="189"/>
      <c r="F1647" s="188"/>
      <c r="G1647" s="205"/>
      <c r="H1647" s="188"/>
      <c r="I1647" s="188"/>
      <c r="J1647" s="188"/>
    </row>
    <row r="1648" spans="1:10" s="190" customFormat="1" x14ac:dyDescent="0.25">
      <c r="A1648" s="185"/>
      <c r="B1648" s="189"/>
      <c r="C1648" s="189"/>
      <c r="D1648" s="189"/>
      <c r="E1648" s="189"/>
      <c r="F1648" s="188"/>
      <c r="G1648" s="205"/>
      <c r="H1648" s="188"/>
      <c r="I1648" s="188"/>
      <c r="J1648" s="188"/>
    </row>
    <row r="1649" spans="1:10" s="190" customFormat="1" x14ac:dyDescent="0.25">
      <c r="A1649" s="185"/>
      <c r="B1649" s="189"/>
      <c r="C1649" s="189"/>
      <c r="D1649" s="189"/>
      <c r="E1649" s="189"/>
      <c r="F1649" s="188"/>
      <c r="G1649" s="205"/>
      <c r="H1649" s="188"/>
      <c r="I1649" s="188"/>
      <c r="J1649" s="188"/>
    </row>
    <row r="1650" spans="1:10" s="190" customFormat="1" x14ac:dyDescent="0.25">
      <c r="A1650" s="185"/>
      <c r="B1650" s="189"/>
      <c r="C1650" s="189"/>
      <c r="D1650" s="189"/>
      <c r="E1650" s="189"/>
      <c r="F1650" s="188"/>
      <c r="G1650" s="205"/>
      <c r="H1650" s="188"/>
      <c r="I1650" s="188"/>
      <c r="J1650" s="188"/>
    </row>
    <row r="1651" spans="1:10" s="190" customFormat="1" x14ac:dyDescent="0.25">
      <c r="A1651" s="185"/>
      <c r="B1651" s="189"/>
      <c r="C1651" s="189"/>
      <c r="D1651" s="189"/>
      <c r="E1651" s="189"/>
      <c r="F1651" s="188"/>
      <c r="G1651" s="205"/>
      <c r="H1651" s="188"/>
      <c r="I1651" s="188"/>
      <c r="J1651" s="188"/>
    </row>
    <row r="1652" spans="1:10" s="190" customFormat="1" x14ac:dyDescent="0.25">
      <c r="A1652" s="185"/>
      <c r="B1652" s="189"/>
      <c r="C1652" s="189"/>
      <c r="D1652" s="189"/>
      <c r="E1652" s="189"/>
      <c r="F1652" s="188"/>
      <c r="G1652" s="205"/>
      <c r="H1652" s="188"/>
      <c r="I1652" s="188"/>
      <c r="J1652" s="188"/>
    </row>
    <row r="1653" spans="1:10" s="190" customFormat="1" x14ac:dyDescent="0.25">
      <c r="A1653" s="185"/>
      <c r="B1653" s="189"/>
      <c r="C1653" s="189"/>
      <c r="D1653" s="189"/>
      <c r="E1653" s="189"/>
      <c r="F1653" s="188"/>
      <c r="G1653" s="205"/>
      <c r="H1653" s="188"/>
      <c r="I1653" s="188"/>
      <c r="J1653" s="188"/>
    </row>
    <row r="1654" spans="1:10" s="190" customFormat="1" x14ac:dyDescent="0.25">
      <c r="A1654" s="185"/>
      <c r="B1654" s="189"/>
      <c r="C1654" s="189"/>
      <c r="D1654" s="189"/>
      <c r="E1654" s="189"/>
      <c r="F1654" s="188"/>
      <c r="G1654" s="205"/>
      <c r="H1654" s="188"/>
      <c r="I1654" s="188"/>
      <c r="J1654" s="188"/>
    </row>
    <row r="1655" spans="1:10" s="190" customFormat="1" x14ac:dyDescent="0.25">
      <c r="A1655" s="185"/>
      <c r="B1655" s="189"/>
      <c r="C1655" s="189"/>
      <c r="D1655" s="189"/>
      <c r="E1655" s="189"/>
      <c r="F1655" s="188"/>
      <c r="G1655" s="205"/>
      <c r="H1655" s="188"/>
      <c r="I1655" s="188"/>
      <c r="J1655" s="188"/>
    </row>
    <row r="1656" spans="1:10" s="190" customFormat="1" x14ac:dyDescent="0.25">
      <c r="A1656" s="185"/>
      <c r="B1656" s="189"/>
      <c r="C1656" s="189"/>
      <c r="D1656" s="189"/>
      <c r="E1656" s="189"/>
      <c r="F1656" s="188"/>
      <c r="G1656" s="205"/>
      <c r="H1656" s="188"/>
      <c r="I1656" s="188"/>
      <c r="J1656" s="188"/>
    </row>
    <row r="1657" spans="1:10" s="190" customFormat="1" x14ac:dyDescent="0.25">
      <c r="A1657" s="185"/>
      <c r="B1657" s="189"/>
      <c r="C1657" s="189"/>
      <c r="D1657" s="189"/>
      <c r="E1657" s="189"/>
      <c r="F1657" s="188"/>
      <c r="G1657" s="205"/>
      <c r="H1657" s="188"/>
      <c r="I1657" s="188"/>
      <c r="J1657" s="188"/>
    </row>
    <row r="1658" spans="1:10" s="190" customFormat="1" x14ac:dyDescent="0.25">
      <c r="A1658" s="185"/>
      <c r="B1658" s="189"/>
      <c r="C1658" s="189"/>
      <c r="D1658" s="189"/>
      <c r="E1658" s="189"/>
      <c r="F1658" s="188"/>
      <c r="G1658" s="205"/>
      <c r="H1658" s="188"/>
      <c r="I1658" s="188"/>
      <c r="J1658" s="188"/>
    </row>
    <row r="1659" spans="1:10" s="190" customFormat="1" x14ac:dyDescent="0.25">
      <c r="A1659" s="185"/>
      <c r="B1659" s="189"/>
      <c r="C1659" s="189"/>
      <c r="D1659" s="189"/>
      <c r="E1659" s="189"/>
      <c r="F1659" s="188"/>
      <c r="G1659" s="205"/>
      <c r="H1659" s="188"/>
      <c r="I1659" s="188"/>
      <c r="J1659" s="188"/>
    </row>
    <row r="1660" spans="1:10" s="190" customFormat="1" x14ac:dyDescent="0.25">
      <c r="A1660" s="185"/>
      <c r="B1660" s="189"/>
      <c r="C1660" s="189"/>
      <c r="D1660" s="189"/>
      <c r="E1660" s="189"/>
      <c r="F1660" s="188"/>
      <c r="G1660" s="205"/>
      <c r="H1660" s="188"/>
      <c r="I1660" s="188"/>
      <c r="J1660" s="188"/>
    </row>
    <row r="1661" spans="1:10" s="190" customFormat="1" x14ac:dyDescent="0.25">
      <c r="A1661" s="185"/>
      <c r="B1661" s="189"/>
      <c r="C1661" s="189"/>
      <c r="D1661" s="189"/>
      <c r="E1661" s="189"/>
      <c r="F1661" s="188"/>
      <c r="G1661" s="205"/>
      <c r="H1661" s="188"/>
      <c r="I1661" s="188"/>
      <c r="J1661" s="188"/>
    </row>
    <row r="1662" spans="1:10" s="190" customFormat="1" x14ac:dyDescent="0.25">
      <c r="A1662" s="185"/>
      <c r="B1662" s="189"/>
      <c r="C1662" s="189"/>
      <c r="D1662" s="189"/>
      <c r="E1662" s="189"/>
      <c r="F1662" s="188"/>
      <c r="G1662" s="205"/>
      <c r="H1662" s="188"/>
      <c r="I1662" s="188"/>
      <c r="J1662" s="188"/>
    </row>
    <row r="1663" spans="1:10" s="190" customFormat="1" x14ac:dyDescent="0.25">
      <c r="A1663" s="185"/>
      <c r="B1663" s="189"/>
      <c r="C1663" s="189"/>
      <c r="D1663" s="189"/>
      <c r="E1663" s="189"/>
      <c r="F1663" s="188"/>
      <c r="G1663" s="205"/>
      <c r="H1663" s="188"/>
      <c r="I1663" s="188"/>
      <c r="J1663" s="188"/>
    </row>
    <row r="1664" spans="1:10" s="190" customFormat="1" x14ac:dyDescent="0.25">
      <c r="A1664" s="185"/>
      <c r="B1664" s="189"/>
      <c r="C1664" s="189"/>
      <c r="D1664" s="189"/>
      <c r="E1664" s="189"/>
      <c r="F1664" s="188"/>
      <c r="G1664" s="205"/>
      <c r="H1664" s="188"/>
      <c r="I1664" s="188"/>
      <c r="J1664" s="188"/>
    </row>
    <row r="1665" spans="1:10" s="190" customFormat="1" x14ac:dyDescent="0.25">
      <c r="A1665" s="185"/>
      <c r="B1665" s="189"/>
      <c r="C1665" s="189"/>
      <c r="D1665" s="189"/>
      <c r="E1665" s="189"/>
      <c r="F1665" s="188"/>
      <c r="G1665" s="205"/>
      <c r="H1665" s="188"/>
      <c r="I1665" s="188"/>
      <c r="J1665" s="188"/>
    </row>
    <row r="1666" spans="1:10" s="190" customFormat="1" x14ac:dyDescent="0.25">
      <c r="A1666" s="185"/>
      <c r="B1666" s="189"/>
      <c r="C1666" s="189"/>
      <c r="D1666" s="189"/>
      <c r="E1666" s="189"/>
      <c r="F1666" s="188"/>
      <c r="G1666" s="205"/>
      <c r="H1666" s="188"/>
      <c r="I1666" s="188"/>
      <c r="J1666" s="188"/>
    </row>
    <row r="1667" spans="1:10" s="190" customFormat="1" x14ac:dyDescent="0.25">
      <c r="A1667" s="185"/>
      <c r="B1667" s="189"/>
      <c r="C1667" s="189"/>
      <c r="D1667" s="189"/>
      <c r="E1667" s="189"/>
      <c r="F1667" s="188"/>
      <c r="G1667" s="205"/>
      <c r="H1667" s="188"/>
      <c r="I1667" s="188"/>
      <c r="J1667" s="188"/>
    </row>
    <row r="1668" spans="1:10" s="190" customFormat="1" x14ac:dyDescent="0.25">
      <c r="A1668" s="185"/>
      <c r="B1668" s="189"/>
      <c r="C1668" s="189"/>
      <c r="D1668" s="189"/>
      <c r="E1668" s="189"/>
      <c r="F1668" s="188"/>
      <c r="G1668" s="205"/>
      <c r="H1668" s="188"/>
      <c r="I1668" s="188"/>
      <c r="J1668" s="188"/>
    </row>
    <row r="1669" spans="1:10" s="190" customFormat="1" x14ac:dyDescent="0.25">
      <c r="A1669" s="185"/>
      <c r="B1669" s="189"/>
      <c r="C1669" s="189"/>
      <c r="D1669" s="189"/>
      <c r="E1669" s="189"/>
      <c r="F1669" s="188"/>
      <c r="G1669" s="205"/>
      <c r="H1669" s="188"/>
      <c r="I1669" s="188"/>
      <c r="J1669" s="188"/>
    </row>
    <row r="1670" spans="1:10" s="190" customFormat="1" x14ac:dyDescent="0.25">
      <c r="A1670" s="185"/>
      <c r="B1670" s="189"/>
      <c r="C1670" s="189"/>
      <c r="D1670" s="189"/>
      <c r="E1670" s="189"/>
      <c r="F1670" s="188"/>
      <c r="G1670" s="205"/>
      <c r="H1670" s="188"/>
      <c r="I1670" s="188"/>
      <c r="J1670" s="188"/>
    </row>
    <row r="1671" spans="1:10" s="190" customFormat="1" x14ac:dyDescent="0.25">
      <c r="A1671" s="185"/>
      <c r="B1671" s="189"/>
      <c r="C1671" s="189"/>
      <c r="D1671" s="189"/>
      <c r="E1671" s="189"/>
      <c r="F1671" s="188"/>
      <c r="G1671" s="205"/>
      <c r="H1671" s="188"/>
      <c r="I1671" s="188"/>
      <c r="J1671" s="188"/>
    </row>
    <row r="1672" spans="1:10" s="190" customFormat="1" x14ac:dyDescent="0.25">
      <c r="A1672" s="185"/>
      <c r="B1672" s="189"/>
      <c r="C1672" s="189"/>
      <c r="D1672" s="189"/>
      <c r="E1672" s="189"/>
      <c r="F1672" s="188"/>
      <c r="G1672" s="205"/>
      <c r="H1672" s="188"/>
      <c r="I1672" s="188"/>
      <c r="J1672" s="188"/>
    </row>
    <row r="1673" spans="1:10" s="190" customFormat="1" x14ac:dyDescent="0.25">
      <c r="A1673" s="185"/>
      <c r="B1673" s="189"/>
      <c r="C1673" s="189"/>
      <c r="D1673" s="189"/>
      <c r="E1673" s="189"/>
      <c r="F1673" s="188"/>
      <c r="G1673" s="205"/>
      <c r="H1673" s="188"/>
      <c r="I1673" s="188"/>
      <c r="J1673" s="188"/>
    </row>
    <row r="1674" spans="1:10" s="190" customFormat="1" x14ac:dyDescent="0.25">
      <c r="A1674" s="185"/>
      <c r="B1674" s="189"/>
      <c r="C1674" s="189"/>
      <c r="D1674" s="189"/>
      <c r="E1674" s="189"/>
      <c r="F1674" s="188"/>
      <c r="G1674" s="205"/>
      <c r="H1674" s="188"/>
      <c r="I1674" s="188"/>
      <c r="J1674" s="188"/>
    </row>
    <row r="1675" spans="1:10" s="190" customFormat="1" x14ac:dyDescent="0.25">
      <c r="A1675" s="185"/>
      <c r="B1675" s="189"/>
      <c r="C1675" s="189"/>
      <c r="D1675" s="189"/>
      <c r="E1675" s="189"/>
      <c r="F1675" s="188"/>
      <c r="G1675" s="205"/>
      <c r="H1675" s="188"/>
      <c r="I1675" s="188"/>
      <c r="J1675" s="188"/>
    </row>
    <row r="1676" spans="1:10" s="190" customFormat="1" x14ac:dyDescent="0.25">
      <c r="A1676" s="185"/>
      <c r="B1676" s="189"/>
      <c r="C1676" s="189"/>
      <c r="D1676" s="189"/>
      <c r="E1676" s="189"/>
      <c r="F1676" s="188"/>
      <c r="G1676" s="205"/>
      <c r="H1676" s="188"/>
      <c r="I1676" s="188"/>
      <c r="J1676" s="188"/>
    </row>
    <row r="1677" spans="1:10" s="190" customFormat="1" x14ac:dyDescent="0.25">
      <c r="A1677" s="185"/>
      <c r="B1677" s="189"/>
      <c r="C1677" s="189"/>
      <c r="D1677" s="189"/>
      <c r="E1677" s="189"/>
      <c r="F1677" s="188"/>
      <c r="G1677" s="205"/>
      <c r="H1677" s="188"/>
      <c r="I1677" s="188"/>
      <c r="J1677" s="188"/>
    </row>
    <row r="1678" spans="1:10" s="190" customFormat="1" x14ac:dyDescent="0.25">
      <c r="A1678" s="185"/>
      <c r="B1678" s="189"/>
      <c r="C1678" s="189"/>
      <c r="D1678" s="189"/>
      <c r="E1678" s="189"/>
      <c r="F1678" s="188"/>
      <c r="G1678" s="205"/>
      <c r="H1678" s="188"/>
      <c r="I1678" s="188"/>
      <c r="J1678" s="188"/>
    </row>
    <row r="1679" spans="1:10" s="190" customFormat="1" x14ac:dyDescent="0.25">
      <c r="A1679" s="185"/>
      <c r="B1679" s="189"/>
      <c r="C1679" s="189"/>
      <c r="D1679" s="189"/>
      <c r="E1679" s="189"/>
      <c r="F1679" s="188"/>
      <c r="G1679" s="205"/>
      <c r="H1679" s="188"/>
      <c r="I1679" s="188"/>
      <c r="J1679" s="188"/>
    </row>
    <row r="1680" spans="1:10" s="190" customFormat="1" x14ac:dyDescent="0.25">
      <c r="A1680" s="185"/>
      <c r="B1680" s="189"/>
      <c r="C1680" s="189"/>
      <c r="D1680" s="189"/>
      <c r="E1680" s="189"/>
      <c r="F1680" s="188"/>
      <c r="G1680" s="205"/>
      <c r="H1680" s="188"/>
      <c r="I1680" s="188"/>
      <c r="J1680" s="188"/>
    </row>
    <row r="1681" spans="1:10" s="190" customFormat="1" x14ac:dyDescent="0.25">
      <c r="A1681" s="185"/>
      <c r="B1681" s="189"/>
      <c r="C1681" s="189"/>
      <c r="D1681" s="189"/>
      <c r="E1681" s="189"/>
      <c r="F1681" s="188"/>
      <c r="G1681" s="205"/>
      <c r="H1681" s="188"/>
      <c r="I1681" s="188"/>
      <c r="J1681" s="188"/>
    </row>
    <row r="1682" spans="1:10" s="190" customFormat="1" x14ac:dyDescent="0.25">
      <c r="A1682" s="185"/>
      <c r="B1682" s="189"/>
      <c r="C1682" s="189"/>
      <c r="D1682" s="189"/>
      <c r="E1682" s="189"/>
      <c r="F1682" s="188"/>
      <c r="G1682" s="205"/>
      <c r="H1682" s="188"/>
      <c r="I1682" s="188"/>
      <c r="J1682" s="188"/>
    </row>
    <row r="1683" spans="1:10" s="190" customFormat="1" x14ac:dyDescent="0.25">
      <c r="A1683" s="185"/>
      <c r="B1683" s="189"/>
      <c r="C1683" s="189"/>
      <c r="D1683" s="189"/>
      <c r="E1683" s="189"/>
      <c r="F1683" s="188"/>
      <c r="G1683" s="205"/>
      <c r="H1683" s="188"/>
      <c r="I1683" s="188"/>
      <c r="J1683" s="188"/>
    </row>
    <row r="1684" spans="1:10" s="190" customFormat="1" x14ac:dyDescent="0.25">
      <c r="A1684" s="185"/>
      <c r="B1684" s="189"/>
      <c r="C1684" s="189"/>
      <c r="D1684" s="189"/>
      <c r="E1684" s="189"/>
      <c r="F1684" s="188"/>
      <c r="G1684" s="205"/>
      <c r="H1684" s="188"/>
      <c r="I1684" s="188"/>
      <c r="J1684" s="188"/>
    </row>
    <row r="1685" spans="1:10" s="190" customFormat="1" x14ac:dyDescent="0.25">
      <c r="A1685" s="185"/>
      <c r="B1685" s="189"/>
      <c r="C1685" s="189"/>
      <c r="D1685" s="189"/>
      <c r="E1685" s="189"/>
      <c r="F1685" s="188"/>
      <c r="G1685" s="205"/>
      <c r="H1685" s="188"/>
      <c r="I1685" s="188"/>
      <c r="J1685" s="188"/>
    </row>
    <row r="1686" spans="1:10" s="190" customFormat="1" x14ac:dyDescent="0.25">
      <c r="A1686" s="185"/>
      <c r="B1686" s="189"/>
      <c r="C1686" s="189"/>
      <c r="D1686" s="189"/>
      <c r="E1686" s="189"/>
      <c r="F1686" s="188"/>
      <c r="G1686" s="205"/>
      <c r="H1686" s="188"/>
      <c r="I1686" s="188"/>
      <c r="J1686" s="188"/>
    </row>
    <row r="1687" spans="1:10" s="190" customFormat="1" x14ac:dyDescent="0.25">
      <c r="A1687" s="185"/>
      <c r="B1687" s="189"/>
      <c r="C1687" s="189"/>
      <c r="D1687" s="189"/>
      <c r="E1687" s="189"/>
      <c r="F1687" s="188"/>
      <c r="G1687" s="205"/>
      <c r="H1687" s="188"/>
      <c r="I1687" s="188"/>
      <c r="J1687" s="188"/>
    </row>
    <row r="1688" spans="1:10" s="190" customFormat="1" x14ac:dyDescent="0.25">
      <c r="A1688" s="185"/>
      <c r="B1688" s="189"/>
      <c r="C1688" s="189"/>
      <c r="D1688" s="189"/>
      <c r="E1688" s="189"/>
      <c r="F1688" s="188"/>
      <c r="G1688" s="205"/>
      <c r="H1688" s="188"/>
      <c r="I1688" s="188"/>
      <c r="J1688" s="188"/>
    </row>
    <row r="1689" spans="1:10" s="190" customFormat="1" x14ac:dyDescent="0.25">
      <c r="A1689" s="185"/>
      <c r="B1689" s="189"/>
      <c r="C1689" s="189"/>
      <c r="D1689" s="189"/>
      <c r="E1689" s="189"/>
      <c r="F1689" s="188"/>
      <c r="G1689" s="205"/>
      <c r="H1689" s="188"/>
      <c r="I1689" s="188"/>
      <c r="J1689" s="188"/>
    </row>
    <row r="1690" spans="1:10" s="190" customFormat="1" x14ac:dyDescent="0.25">
      <c r="A1690" s="185"/>
      <c r="B1690" s="189"/>
      <c r="C1690" s="189"/>
      <c r="D1690" s="189"/>
      <c r="E1690" s="189"/>
      <c r="F1690" s="188"/>
      <c r="G1690" s="205"/>
      <c r="H1690" s="188"/>
      <c r="I1690" s="188"/>
      <c r="J1690" s="188"/>
    </row>
    <row r="1691" spans="1:10" s="190" customFormat="1" x14ac:dyDescent="0.25">
      <c r="A1691" s="185"/>
      <c r="B1691" s="189"/>
      <c r="C1691" s="189"/>
      <c r="D1691" s="189"/>
      <c r="E1691" s="189"/>
      <c r="F1691" s="188"/>
      <c r="G1691" s="205"/>
      <c r="H1691" s="188"/>
      <c r="I1691" s="188"/>
      <c r="J1691" s="188"/>
    </row>
    <row r="1692" spans="1:10" s="190" customFormat="1" x14ac:dyDescent="0.25">
      <c r="A1692" s="185"/>
      <c r="B1692" s="189"/>
      <c r="C1692" s="189"/>
      <c r="D1692" s="189"/>
      <c r="E1692" s="189"/>
      <c r="F1692" s="188"/>
      <c r="G1692" s="205"/>
      <c r="H1692" s="188"/>
      <c r="I1692" s="188"/>
      <c r="J1692" s="188"/>
    </row>
    <row r="1693" spans="1:10" s="190" customFormat="1" x14ac:dyDescent="0.25">
      <c r="A1693" s="185"/>
      <c r="B1693" s="189"/>
      <c r="C1693" s="189"/>
      <c r="D1693" s="189"/>
      <c r="E1693" s="189"/>
      <c r="F1693" s="188"/>
      <c r="G1693" s="205"/>
      <c r="H1693" s="188"/>
      <c r="I1693" s="188"/>
      <c r="J1693" s="188"/>
    </row>
    <row r="1694" spans="1:10" s="190" customFormat="1" x14ac:dyDescent="0.25">
      <c r="A1694" s="185"/>
      <c r="B1694" s="189"/>
      <c r="C1694" s="189"/>
      <c r="D1694" s="189"/>
      <c r="E1694" s="189"/>
      <c r="F1694" s="188"/>
      <c r="G1694" s="205"/>
      <c r="H1694" s="188"/>
      <c r="I1694" s="188"/>
      <c r="J1694" s="188"/>
    </row>
    <row r="1695" spans="1:10" s="190" customFormat="1" x14ac:dyDescent="0.25">
      <c r="A1695" s="185"/>
      <c r="B1695" s="189"/>
      <c r="C1695" s="189"/>
      <c r="D1695" s="189"/>
      <c r="E1695" s="189"/>
      <c r="F1695" s="188"/>
      <c r="G1695" s="205"/>
      <c r="H1695" s="188"/>
      <c r="I1695" s="188"/>
      <c r="J1695" s="188"/>
    </row>
    <row r="1696" spans="1:10" s="190" customFormat="1" x14ac:dyDescent="0.25">
      <c r="A1696" s="185"/>
      <c r="B1696" s="189"/>
      <c r="C1696" s="189"/>
      <c r="D1696" s="189"/>
      <c r="E1696" s="189"/>
      <c r="F1696" s="188"/>
      <c r="G1696" s="205"/>
      <c r="H1696" s="188"/>
      <c r="I1696" s="188"/>
      <c r="J1696" s="188"/>
    </row>
    <row r="1697" spans="1:10" s="190" customFormat="1" x14ac:dyDescent="0.25">
      <c r="A1697" s="185"/>
      <c r="B1697" s="189"/>
      <c r="C1697" s="189"/>
      <c r="D1697" s="189"/>
      <c r="E1697" s="189"/>
      <c r="F1697" s="188"/>
      <c r="G1697" s="205"/>
      <c r="H1697" s="188"/>
      <c r="I1697" s="188"/>
      <c r="J1697" s="188"/>
    </row>
    <row r="1698" spans="1:10" s="190" customFormat="1" x14ac:dyDescent="0.25">
      <c r="A1698" s="185"/>
      <c r="B1698" s="189"/>
      <c r="C1698" s="189"/>
      <c r="D1698" s="189"/>
      <c r="E1698" s="189"/>
      <c r="F1698" s="188"/>
      <c r="G1698" s="205"/>
      <c r="H1698" s="188"/>
      <c r="I1698" s="188"/>
      <c r="J1698" s="188"/>
    </row>
    <row r="1699" spans="1:10" s="190" customFormat="1" x14ac:dyDescent="0.25">
      <c r="A1699" s="185"/>
      <c r="B1699" s="189"/>
      <c r="C1699" s="189"/>
      <c r="D1699" s="189"/>
      <c r="E1699" s="189"/>
      <c r="F1699" s="188"/>
      <c r="G1699" s="205"/>
      <c r="H1699" s="188"/>
      <c r="I1699" s="188"/>
      <c r="J1699" s="188"/>
    </row>
    <row r="1700" spans="1:10" s="190" customFormat="1" x14ac:dyDescent="0.25">
      <c r="A1700" s="185"/>
      <c r="B1700" s="189"/>
      <c r="C1700" s="189"/>
      <c r="D1700" s="189"/>
      <c r="E1700" s="189"/>
      <c r="F1700" s="188"/>
      <c r="G1700" s="205"/>
      <c r="H1700" s="188"/>
      <c r="I1700" s="188"/>
      <c r="J1700" s="188"/>
    </row>
    <row r="1701" spans="1:10" s="190" customFormat="1" x14ac:dyDescent="0.25">
      <c r="A1701" s="185"/>
      <c r="B1701" s="189"/>
      <c r="C1701" s="189"/>
      <c r="D1701" s="189"/>
      <c r="E1701" s="189"/>
      <c r="F1701" s="188"/>
      <c r="G1701" s="205"/>
      <c r="H1701" s="188"/>
      <c r="I1701" s="188"/>
      <c r="J1701" s="188"/>
    </row>
    <row r="1702" spans="1:10" s="190" customFormat="1" x14ac:dyDescent="0.25">
      <c r="A1702" s="185"/>
      <c r="B1702" s="189"/>
      <c r="C1702" s="189"/>
      <c r="D1702" s="189"/>
      <c r="E1702" s="189"/>
      <c r="F1702" s="188"/>
      <c r="G1702" s="205"/>
      <c r="H1702" s="188"/>
      <c r="I1702" s="188"/>
      <c r="J1702" s="188"/>
    </row>
    <row r="1703" spans="1:10" s="190" customFormat="1" x14ac:dyDescent="0.25">
      <c r="A1703" s="185"/>
      <c r="B1703" s="189"/>
      <c r="C1703" s="189"/>
      <c r="D1703" s="189"/>
      <c r="E1703" s="189"/>
      <c r="F1703" s="188"/>
      <c r="G1703" s="205"/>
      <c r="H1703" s="188"/>
      <c r="I1703" s="188"/>
      <c r="J1703" s="188"/>
    </row>
    <row r="1704" spans="1:10" s="190" customFormat="1" x14ac:dyDescent="0.25">
      <c r="A1704" s="185"/>
      <c r="B1704" s="189"/>
      <c r="C1704" s="189"/>
      <c r="D1704" s="189"/>
      <c r="E1704" s="189"/>
      <c r="F1704" s="188"/>
      <c r="G1704" s="205"/>
      <c r="H1704" s="188"/>
      <c r="I1704" s="188"/>
      <c r="J1704" s="188"/>
    </row>
    <row r="1705" spans="1:10" s="190" customFormat="1" x14ac:dyDescent="0.25">
      <c r="A1705" s="185"/>
      <c r="B1705" s="189"/>
      <c r="C1705" s="189"/>
      <c r="D1705" s="189"/>
      <c r="E1705" s="189"/>
      <c r="F1705" s="188"/>
      <c r="G1705" s="205"/>
      <c r="H1705" s="188"/>
      <c r="I1705" s="188"/>
      <c r="J1705" s="188"/>
    </row>
    <row r="1706" spans="1:10" s="190" customFormat="1" x14ac:dyDescent="0.25">
      <c r="A1706" s="185"/>
      <c r="B1706" s="189"/>
      <c r="C1706" s="189"/>
      <c r="D1706" s="189"/>
      <c r="E1706" s="189"/>
      <c r="F1706" s="188"/>
      <c r="G1706" s="205"/>
      <c r="H1706" s="188"/>
      <c r="I1706" s="188"/>
      <c r="J1706" s="188"/>
    </row>
    <row r="1707" spans="1:10" s="190" customFormat="1" x14ac:dyDescent="0.25">
      <c r="A1707" s="185"/>
      <c r="B1707" s="189"/>
      <c r="C1707" s="189"/>
      <c r="D1707" s="189"/>
      <c r="E1707" s="189"/>
      <c r="F1707" s="188"/>
      <c r="G1707" s="205"/>
      <c r="H1707" s="188"/>
      <c r="I1707" s="188"/>
      <c r="J1707" s="188"/>
    </row>
    <row r="1708" spans="1:10" s="190" customFormat="1" x14ac:dyDescent="0.25">
      <c r="A1708" s="185"/>
      <c r="B1708" s="189"/>
      <c r="C1708" s="189"/>
      <c r="D1708" s="189"/>
      <c r="E1708" s="189"/>
      <c r="F1708" s="188"/>
      <c r="G1708" s="205"/>
      <c r="H1708" s="188"/>
      <c r="I1708" s="188"/>
      <c r="J1708" s="188"/>
    </row>
    <row r="1709" spans="1:10" s="190" customFormat="1" x14ac:dyDescent="0.25">
      <c r="A1709" s="185"/>
      <c r="B1709" s="189"/>
      <c r="C1709" s="189"/>
      <c r="D1709" s="189"/>
      <c r="E1709" s="189"/>
      <c r="F1709" s="188"/>
      <c r="G1709" s="205"/>
      <c r="H1709" s="188"/>
      <c r="I1709" s="188"/>
      <c r="J1709" s="188"/>
    </row>
    <row r="1710" spans="1:10" s="190" customFormat="1" x14ac:dyDescent="0.25">
      <c r="A1710" s="185"/>
      <c r="B1710" s="189"/>
      <c r="C1710" s="189"/>
      <c r="D1710" s="189"/>
      <c r="E1710" s="189"/>
      <c r="F1710" s="188"/>
      <c r="G1710" s="205"/>
      <c r="H1710" s="188"/>
      <c r="I1710" s="188"/>
      <c r="J1710" s="188"/>
    </row>
    <row r="1711" spans="1:10" s="190" customFormat="1" x14ac:dyDescent="0.25">
      <c r="A1711" s="185"/>
      <c r="B1711" s="189"/>
      <c r="C1711" s="189"/>
      <c r="D1711" s="189"/>
      <c r="E1711" s="189"/>
      <c r="F1711" s="188"/>
      <c r="G1711" s="205"/>
      <c r="H1711" s="188"/>
      <c r="I1711" s="188"/>
      <c r="J1711" s="188"/>
    </row>
    <row r="1712" spans="1:10" s="190" customFormat="1" x14ac:dyDescent="0.25">
      <c r="A1712" s="185"/>
      <c r="B1712" s="189"/>
      <c r="C1712" s="189"/>
      <c r="D1712" s="189"/>
      <c r="E1712" s="189"/>
      <c r="F1712" s="188"/>
      <c r="G1712" s="205"/>
      <c r="H1712" s="188"/>
      <c r="I1712" s="188"/>
      <c r="J1712" s="188"/>
    </row>
    <row r="1713" spans="1:10" s="190" customFormat="1" x14ac:dyDescent="0.25">
      <c r="A1713" s="185"/>
      <c r="B1713" s="189"/>
      <c r="C1713" s="189"/>
      <c r="D1713" s="189"/>
      <c r="E1713" s="189"/>
      <c r="F1713" s="188"/>
      <c r="G1713" s="205"/>
      <c r="H1713" s="188"/>
      <c r="I1713" s="188"/>
      <c r="J1713" s="188"/>
    </row>
    <row r="1714" spans="1:10" s="190" customFormat="1" x14ac:dyDescent="0.25">
      <c r="A1714" s="185"/>
      <c r="B1714" s="189"/>
      <c r="C1714" s="189"/>
      <c r="D1714" s="189"/>
      <c r="E1714" s="189"/>
      <c r="F1714" s="188"/>
      <c r="G1714" s="205"/>
      <c r="H1714" s="188"/>
      <c r="I1714" s="188"/>
      <c r="J1714" s="188"/>
    </row>
    <row r="1715" spans="1:10" s="190" customFormat="1" x14ac:dyDescent="0.25">
      <c r="A1715" s="185"/>
      <c r="B1715" s="189"/>
      <c r="C1715" s="189"/>
      <c r="D1715" s="189"/>
      <c r="E1715" s="189"/>
      <c r="F1715" s="188"/>
      <c r="G1715" s="205"/>
      <c r="H1715" s="188"/>
      <c r="I1715" s="188"/>
      <c r="J1715" s="188"/>
    </row>
    <row r="1716" spans="1:10" s="190" customFormat="1" x14ac:dyDescent="0.25">
      <c r="A1716" s="185"/>
      <c r="B1716" s="189"/>
      <c r="C1716" s="189"/>
      <c r="D1716" s="189"/>
      <c r="E1716" s="189"/>
      <c r="F1716" s="188"/>
      <c r="G1716" s="205"/>
      <c r="H1716" s="188"/>
      <c r="I1716" s="188"/>
      <c r="J1716" s="188"/>
    </row>
    <row r="1717" spans="1:10" s="190" customFormat="1" x14ac:dyDescent="0.25">
      <c r="A1717" s="185"/>
      <c r="B1717" s="189"/>
      <c r="C1717" s="189"/>
      <c r="D1717" s="189"/>
      <c r="E1717" s="189"/>
      <c r="F1717" s="188"/>
      <c r="G1717" s="205"/>
      <c r="H1717" s="188"/>
      <c r="I1717" s="188"/>
      <c r="J1717" s="188"/>
    </row>
    <row r="1718" spans="1:10" s="190" customFormat="1" x14ac:dyDescent="0.25">
      <c r="A1718" s="185"/>
      <c r="B1718" s="189"/>
      <c r="C1718" s="189"/>
      <c r="D1718" s="189"/>
      <c r="E1718" s="189"/>
      <c r="F1718" s="188"/>
      <c r="G1718" s="205"/>
      <c r="H1718" s="188"/>
      <c r="I1718" s="188"/>
      <c r="J1718" s="188"/>
    </row>
    <row r="1719" spans="1:10" s="190" customFormat="1" x14ac:dyDescent="0.25">
      <c r="A1719" s="185"/>
      <c r="B1719" s="189"/>
      <c r="C1719" s="189"/>
      <c r="D1719" s="189"/>
      <c r="E1719" s="189"/>
      <c r="F1719" s="188"/>
      <c r="G1719" s="205"/>
      <c r="H1719" s="188"/>
      <c r="I1719" s="188"/>
      <c r="J1719" s="188"/>
    </row>
    <row r="1720" spans="1:10" s="190" customFormat="1" x14ac:dyDescent="0.25">
      <c r="A1720" s="185"/>
      <c r="B1720" s="189"/>
      <c r="C1720" s="189"/>
      <c r="D1720" s="189"/>
      <c r="E1720" s="189"/>
      <c r="F1720" s="188"/>
      <c r="G1720" s="205"/>
      <c r="H1720" s="188"/>
      <c r="I1720" s="188"/>
      <c r="J1720" s="188"/>
    </row>
    <row r="1721" spans="1:10" s="190" customFormat="1" x14ac:dyDescent="0.25">
      <c r="A1721" s="185"/>
      <c r="B1721" s="189"/>
      <c r="C1721" s="189"/>
      <c r="D1721" s="189"/>
      <c r="E1721" s="189"/>
      <c r="F1721" s="188"/>
      <c r="G1721" s="205"/>
      <c r="H1721" s="188"/>
      <c r="I1721" s="188"/>
      <c r="J1721" s="188"/>
    </row>
    <row r="1722" spans="1:10" s="190" customFormat="1" x14ac:dyDescent="0.25">
      <c r="A1722" s="185"/>
      <c r="B1722" s="189"/>
      <c r="C1722" s="189"/>
      <c r="D1722" s="189"/>
      <c r="E1722" s="189"/>
      <c r="F1722" s="188"/>
      <c r="G1722" s="205"/>
      <c r="H1722" s="188"/>
      <c r="I1722" s="188"/>
      <c r="J1722" s="188"/>
    </row>
    <row r="1723" spans="1:10" s="190" customFormat="1" x14ac:dyDescent="0.25">
      <c r="A1723" s="185"/>
      <c r="B1723" s="189"/>
      <c r="C1723" s="189"/>
      <c r="D1723" s="189"/>
      <c r="E1723" s="189"/>
      <c r="F1723" s="188"/>
      <c r="G1723" s="205"/>
      <c r="H1723" s="188"/>
      <c r="I1723" s="188"/>
      <c r="J1723" s="188"/>
    </row>
    <row r="1724" spans="1:10" s="190" customFormat="1" x14ac:dyDescent="0.25">
      <c r="A1724" s="185"/>
      <c r="B1724" s="189"/>
      <c r="C1724" s="189"/>
      <c r="D1724" s="189"/>
      <c r="E1724" s="189"/>
      <c r="F1724" s="188"/>
      <c r="G1724" s="205"/>
      <c r="H1724" s="188"/>
      <c r="I1724" s="188"/>
      <c r="J1724" s="188"/>
    </row>
    <row r="1725" spans="1:10" s="190" customFormat="1" x14ac:dyDescent="0.25">
      <c r="A1725" s="185"/>
      <c r="B1725" s="189"/>
      <c r="C1725" s="189"/>
      <c r="D1725" s="189"/>
      <c r="E1725" s="189"/>
      <c r="F1725" s="188"/>
      <c r="G1725" s="205"/>
      <c r="H1725" s="188"/>
      <c r="I1725" s="188"/>
      <c r="J1725" s="188"/>
    </row>
    <row r="1726" spans="1:10" s="190" customFormat="1" x14ac:dyDescent="0.25">
      <c r="A1726" s="185"/>
      <c r="B1726" s="189"/>
      <c r="C1726" s="189"/>
      <c r="D1726" s="189"/>
      <c r="E1726" s="189"/>
      <c r="F1726" s="188"/>
      <c r="G1726" s="205"/>
      <c r="H1726" s="188"/>
      <c r="I1726" s="188"/>
      <c r="J1726" s="188"/>
    </row>
    <row r="1727" spans="1:10" s="190" customFormat="1" x14ac:dyDescent="0.25">
      <c r="A1727" s="185"/>
      <c r="B1727" s="189"/>
      <c r="C1727" s="189"/>
      <c r="D1727" s="189"/>
      <c r="E1727" s="189"/>
      <c r="F1727" s="188"/>
      <c r="G1727" s="205"/>
      <c r="H1727" s="188"/>
      <c r="I1727" s="188"/>
      <c r="J1727" s="188"/>
    </row>
    <row r="1728" spans="1:10" s="190" customFormat="1" x14ac:dyDescent="0.25">
      <c r="A1728" s="185"/>
      <c r="B1728" s="189"/>
      <c r="C1728" s="189"/>
      <c r="D1728" s="189"/>
      <c r="E1728" s="189"/>
      <c r="F1728" s="188"/>
      <c r="G1728" s="205"/>
      <c r="H1728" s="188"/>
      <c r="I1728" s="188"/>
      <c r="J1728" s="188"/>
    </row>
    <row r="1729" spans="1:10" s="190" customFormat="1" x14ac:dyDescent="0.25">
      <c r="A1729" s="185"/>
      <c r="B1729" s="189"/>
      <c r="C1729" s="189"/>
      <c r="D1729" s="189"/>
      <c r="E1729" s="189"/>
      <c r="F1729" s="188"/>
      <c r="G1729" s="205"/>
      <c r="H1729" s="188"/>
      <c r="I1729" s="188"/>
      <c r="J1729" s="188"/>
    </row>
    <row r="1730" spans="1:10" s="190" customFormat="1" x14ac:dyDescent="0.25">
      <c r="A1730" s="185"/>
      <c r="B1730" s="189"/>
      <c r="C1730" s="189"/>
      <c r="D1730" s="189"/>
      <c r="E1730" s="189"/>
      <c r="F1730" s="188"/>
      <c r="G1730" s="205"/>
      <c r="H1730" s="188"/>
      <c r="I1730" s="188"/>
      <c r="J1730" s="188"/>
    </row>
    <row r="1731" spans="1:10" s="190" customFormat="1" x14ac:dyDescent="0.25">
      <c r="A1731" s="185"/>
      <c r="B1731" s="189"/>
      <c r="C1731" s="189"/>
      <c r="D1731" s="189"/>
      <c r="E1731" s="189"/>
      <c r="F1731" s="188"/>
      <c r="G1731" s="205"/>
      <c r="H1731" s="188"/>
      <c r="I1731" s="188"/>
      <c r="J1731" s="188"/>
    </row>
    <row r="1732" spans="1:10" s="190" customFormat="1" x14ac:dyDescent="0.25">
      <c r="A1732" s="185"/>
      <c r="B1732" s="189"/>
      <c r="C1732" s="189"/>
      <c r="D1732" s="189"/>
      <c r="E1732" s="189"/>
      <c r="F1732" s="188"/>
      <c r="G1732" s="205"/>
      <c r="H1732" s="188"/>
      <c r="I1732" s="188"/>
      <c r="J1732" s="188"/>
    </row>
    <row r="1733" spans="1:10" s="190" customFormat="1" x14ac:dyDescent="0.25">
      <c r="A1733" s="185"/>
      <c r="B1733" s="189"/>
      <c r="C1733" s="189"/>
      <c r="D1733" s="189"/>
      <c r="E1733" s="189"/>
      <c r="F1733" s="188"/>
      <c r="G1733" s="205"/>
      <c r="H1733" s="188"/>
      <c r="I1733" s="188"/>
      <c r="J1733" s="188"/>
    </row>
    <row r="1734" spans="1:10" s="190" customFormat="1" x14ac:dyDescent="0.25">
      <c r="A1734" s="185"/>
      <c r="B1734" s="189"/>
      <c r="C1734" s="189"/>
      <c r="D1734" s="189"/>
      <c r="E1734" s="189"/>
      <c r="F1734" s="188"/>
      <c r="G1734" s="205"/>
      <c r="H1734" s="188"/>
      <c r="I1734" s="188"/>
      <c r="J1734" s="188"/>
    </row>
    <row r="1735" spans="1:10" s="190" customFormat="1" x14ac:dyDescent="0.25">
      <c r="A1735" s="185"/>
      <c r="B1735" s="189"/>
      <c r="C1735" s="189"/>
      <c r="D1735" s="189"/>
      <c r="E1735" s="189"/>
      <c r="F1735" s="188"/>
      <c r="G1735" s="205"/>
      <c r="H1735" s="188"/>
      <c r="I1735" s="188"/>
      <c r="J1735" s="188"/>
    </row>
    <row r="1736" spans="1:10" s="190" customFormat="1" x14ac:dyDescent="0.25">
      <c r="A1736" s="185"/>
      <c r="B1736" s="189"/>
      <c r="C1736" s="189"/>
      <c r="D1736" s="189"/>
      <c r="E1736" s="189"/>
      <c r="F1736" s="188"/>
      <c r="G1736" s="205"/>
      <c r="H1736" s="188"/>
      <c r="I1736" s="188"/>
      <c r="J1736" s="188"/>
    </row>
    <row r="1737" spans="1:10" s="190" customFormat="1" x14ac:dyDescent="0.25">
      <c r="A1737" s="185"/>
      <c r="B1737" s="189"/>
      <c r="C1737" s="189"/>
      <c r="D1737" s="189"/>
      <c r="E1737" s="189"/>
      <c r="F1737" s="188"/>
      <c r="G1737" s="205"/>
      <c r="H1737" s="188"/>
      <c r="I1737" s="188"/>
      <c r="J1737" s="188"/>
    </row>
    <row r="1738" spans="1:10" s="190" customFormat="1" x14ac:dyDescent="0.25">
      <c r="A1738" s="185"/>
      <c r="B1738" s="189"/>
      <c r="C1738" s="189"/>
      <c r="D1738" s="189"/>
      <c r="E1738" s="189"/>
      <c r="F1738" s="188"/>
      <c r="G1738" s="205"/>
      <c r="H1738" s="188"/>
      <c r="I1738" s="188"/>
      <c r="J1738" s="188"/>
    </row>
    <row r="1739" spans="1:10" s="190" customFormat="1" x14ac:dyDescent="0.25">
      <c r="A1739" s="185"/>
      <c r="B1739" s="189"/>
      <c r="C1739" s="189"/>
      <c r="D1739" s="189"/>
      <c r="E1739" s="189"/>
      <c r="F1739" s="188"/>
      <c r="G1739" s="205"/>
      <c r="H1739" s="188"/>
      <c r="I1739" s="188"/>
      <c r="J1739" s="188"/>
    </row>
    <row r="1740" spans="1:10" s="190" customFormat="1" x14ac:dyDescent="0.25">
      <c r="A1740" s="185"/>
      <c r="B1740" s="189"/>
      <c r="C1740" s="189"/>
      <c r="D1740" s="189"/>
      <c r="E1740" s="189"/>
      <c r="F1740" s="188"/>
      <c r="G1740" s="205"/>
      <c r="H1740" s="188"/>
      <c r="I1740" s="188"/>
      <c r="J1740" s="188"/>
    </row>
    <row r="1741" spans="1:10" s="190" customFormat="1" x14ac:dyDescent="0.25">
      <c r="A1741" s="185"/>
      <c r="B1741" s="189"/>
      <c r="C1741" s="189"/>
      <c r="D1741" s="189"/>
      <c r="E1741" s="189"/>
      <c r="F1741" s="188"/>
      <c r="G1741" s="205"/>
      <c r="H1741" s="188"/>
      <c r="I1741" s="188"/>
      <c r="J1741" s="188"/>
    </row>
    <row r="1742" spans="1:10" s="190" customFormat="1" x14ac:dyDescent="0.25">
      <c r="A1742" s="185"/>
      <c r="B1742" s="189"/>
      <c r="C1742" s="189"/>
      <c r="D1742" s="189"/>
      <c r="E1742" s="189"/>
      <c r="F1742" s="188"/>
      <c r="G1742" s="205"/>
      <c r="H1742" s="188"/>
      <c r="I1742" s="188"/>
      <c r="J1742" s="188"/>
    </row>
    <row r="1743" spans="1:10" s="190" customFormat="1" x14ac:dyDescent="0.25">
      <c r="A1743" s="185"/>
      <c r="B1743" s="189"/>
      <c r="C1743" s="189"/>
      <c r="D1743" s="189"/>
      <c r="E1743" s="189"/>
      <c r="F1743" s="188"/>
      <c r="G1743" s="205"/>
      <c r="H1743" s="188"/>
      <c r="I1743" s="188"/>
      <c r="J1743" s="188"/>
    </row>
    <row r="1744" spans="1:10" s="190" customFormat="1" x14ac:dyDescent="0.25">
      <c r="A1744" s="185"/>
      <c r="B1744" s="189"/>
      <c r="C1744" s="189"/>
      <c r="D1744" s="189"/>
      <c r="E1744" s="189"/>
      <c r="F1744" s="188"/>
      <c r="G1744" s="205"/>
      <c r="H1744" s="188"/>
      <c r="I1744" s="188"/>
      <c r="J1744" s="188"/>
    </row>
    <row r="1745" spans="1:10" s="190" customFormat="1" x14ac:dyDescent="0.25">
      <c r="A1745" s="185"/>
      <c r="B1745" s="189"/>
      <c r="C1745" s="189"/>
      <c r="D1745" s="189"/>
      <c r="E1745" s="189"/>
      <c r="F1745" s="188"/>
      <c r="G1745" s="205"/>
      <c r="H1745" s="188"/>
      <c r="I1745" s="188"/>
      <c r="J1745" s="188"/>
    </row>
    <row r="1746" spans="1:10" s="190" customFormat="1" x14ac:dyDescent="0.25">
      <c r="A1746" s="185"/>
      <c r="B1746" s="189"/>
      <c r="C1746" s="189"/>
      <c r="D1746" s="189"/>
      <c r="E1746" s="189"/>
      <c r="F1746" s="188"/>
      <c r="G1746" s="205"/>
      <c r="H1746" s="188"/>
      <c r="I1746" s="188"/>
      <c r="J1746" s="188"/>
    </row>
    <row r="1747" spans="1:10" s="190" customFormat="1" x14ac:dyDescent="0.25">
      <c r="A1747" s="185"/>
      <c r="B1747" s="189"/>
      <c r="C1747" s="189"/>
      <c r="D1747" s="189"/>
      <c r="E1747" s="189"/>
      <c r="F1747" s="188"/>
      <c r="G1747" s="205"/>
      <c r="H1747" s="188"/>
      <c r="I1747" s="188"/>
      <c r="J1747" s="188"/>
    </row>
    <row r="1748" spans="1:10" s="190" customFormat="1" x14ac:dyDescent="0.25">
      <c r="A1748" s="185"/>
      <c r="B1748" s="189"/>
      <c r="C1748" s="189"/>
      <c r="D1748" s="189"/>
      <c r="E1748" s="189"/>
      <c r="F1748" s="188"/>
      <c r="G1748" s="205"/>
      <c r="H1748" s="188"/>
      <c r="I1748" s="188"/>
      <c r="J1748" s="188"/>
    </row>
    <row r="1749" spans="1:10" s="190" customFormat="1" x14ac:dyDescent="0.25">
      <c r="A1749" s="185"/>
      <c r="B1749" s="189"/>
      <c r="C1749" s="189"/>
      <c r="D1749" s="189"/>
      <c r="E1749" s="189"/>
      <c r="F1749" s="188"/>
      <c r="G1749" s="205"/>
      <c r="H1749" s="188"/>
      <c r="I1749" s="188"/>
      <c r="J1749" s="188"/>
    </row>
    <row r="1750" spans="1:10" s="190" customFormat="1" x14ac:dyDescent="0.25">
      <c r="A1750" s="185"/>
      <c r="B1750" s="189"/>
      <c r="C1750" s="189"/>
      <c r="D1750" s="189"/>
      <c r="E1750" s="189"/>
      <c r="F1750" s="188"/>
      <c r="G1750" s="205"/>
      <c r="H1750" s="188"/>
      <c r="I1750" s="188"/>
      <c r="J1750" s="188"/>
    </row>
    <row r="1751" spans="1:10" s="190" customFormat="1" x14ac:dyDescent="0.25">
      <c r="A1751" s="185"/>
      <c r="B1751" s="189"/>
      <c r="C1751" s="189"/>
      <c r="D1751" s="189"/>
      <c r="E1751" s="189"/>
      <c r="F1751" s="188"/>
      <c r="G1751" s="205"/>
      <c r="H1751" s="188"/>
      <c r="I1751" s="188"/>
      <c r="J1751" s="188"/>
    </row>
    <row r="1752" spans="1:10" s="190" customFormat="1" x14ac:dyDescent="0.25">
      <c r="A1752" s="185"/>
      <c r="B1752" s="189"/>
      <c r="C1752" s="189"/>
      <c r="D1752" s="189"/>
      <c r="E1752" s="189"/>
      <c r="F1752" s="188"/>
      <c r="G1752" s="205"/>
      <c r="H1752" s="188"/>
      <c r="I1752" s="188"/>
      <c r="J1752" s="188"/>
    </row>
    <row r="1753" spans="1:10" s="190" customFormat="1" x14ac:dyDescent="0.25">
      <c r="A1753" s="185"/>
      <c r="B1753" s="189"/>
      <c r="C1753" s="189"/>
      <c r="D1753" s="189"/>
      <c r="E1753" s="189"/>
      <c r="F1753" s="188"/>
      <c r="G1753" s="205"/>
      <c r="H1753" s="188"/>
      <c r="I1753" s="188"/>
      <c r="J1753" s="188"/>
    </row>
    <row r="1754" spans="1:10" s="190" customFormat="1" x14ac:dyDescent="0.25">
      <c r="A1754" s="185"/>
      <c r="B1754" s="189"/>
      <c r="C1754" s="189"/>
      <c r="D1754" s="189"/>
      <c r="E1754" s="189"/>
      <c r="F1754" s="188"/>
      <c r="G1754" s="205"/>
      <c r="H1754" s="188"/>
      <c r="I1754" s="188"/>
      <c r="J1754" s="188"/>
    </row>
    <row r="1755" spans="1:10" s="190" customFormat="1" x14ac:dyDescent="0.25">
      <c r="A1755" s="185"/>
      <c r="B1755" s="189"/>
      <c r="C1755" s="189"/>
      <c r="D1755" s="189"/>
      <c r="E1755" s="189"/>
      <c r="F1755" s="188"/>
      <c r="G1755" s="205"/>
      <c r="H1755" s="188"/>
      <c r="I1755" s="188"/>
      <c r="J1755" s="188"/>
    </row>
    <row r="1756" spans="1:10" s="190" customFormat="1" x14ac:dyDescent="0.25">
      <c r="A1756" s="185"/>
      <c r="B1756" s="189"/>
      <c r="C1756" s="189"/>
      <c r="D1756" s="189"/>
      <c r="E1756" s="189"/>
      <c r="F1756" s="188"/>
      <c r="G1756" s="205"/>
      <c r="H1756" s="188"/>
      <c r="I1756" s="188"/>
      <c r="J1756" s="188"/>
    </row>
    <row r="1757" spans="1:10" s="190" customFormat="1" x14ac:dyDescent="0.25">
      <c r="A1757" s="185"/>
      <c r="B1757" s="189"/>
      <c r="C1757" s="189"/>
      <c r="D1757" s="189"/>
      <c r="E1757" s="189"/>
      <c r="F1757" s="188"/>
      <c r="G1757" s="205"/>
      <c r="H1757" s="188"/>
      <c r="I1757" s="188"/>
      <c r="J1757" s="188"/>
    </row>
    <row r="1758" spans="1:10" s="190" customFormat="1" x14ac:dyDescent="0.25">
      <c r="A1758" s="185"/>
      <c r="B1758" s="189"/>
      <c r="C1758" s="189"/>
      <c r="D1758" s="189"/>
      <c r="E1758" s="189"/>
      <c r="F1758" s="188"/>
      <c r="G1758" s="205"/>
      <c r="H1758" s="188"/>
      <c r="I1758" s="188"/>
      <c r="J1758" s="188"/>
    </row>
    <row r="1759" spans="1:10" s="190" customFormat="1" x14ac:dyDescent="0.25">
      <c r="A1759" s="185"/>
      <c r="B1759" s="189"/>
      <c r="C1759" s="189"/>
      <c r="D1759" s="189"/>
      <c r="E1759" s="189"/>
      <c r="F1759" s="188"/>
      <c r="G1759" s="205"/>
      <c r="H1759" s="188"/>
      <c r="I1759" s="188"/>
      <c r="J1759" s="188"/>
    </row>
    <row r="1760" spans="1:10" s="190" customFormat="1" x14ac:dyDescent="0.25">
      <c r="A1760" s="185"/>
      <c r="B1760" s="189"/>
      <c r="C1760" s="189"/>
      <c r="D1760" s="189"/>
      <c r="E1760" s="189"/>
      <c r="F1760" s="188"/>
      <c r="G1760" s="205"/>
      <c r="H1760" s="188"/>
      <c r="I1760" s="188"/>
      <c r="J1760" s="188"/>
    </row>
    <row r="1761" spans="1:10" s="190" customFormat="1" x14ac:dyDescent="0.25">
      <c r="A1761" s="185"/>
      <c r="B1761" s="189"/>
      <c r="C1761" s="189"/>
      <c r="D1761" s="189"/>
      <c r="E1761" s="189"/>
      <c r="F1761" s="188"/>
      <c r="G1761" s="205"/>
      <c r="H1761" s="188"/>
      <c r="I1761" s="188"/>
      <c r="J1761" s="188"/>
    </row>
    <row r="1762" spans="1:10" s="190" customFormat="1" x14ac:dyDescent="0.25">
      <c r="A1762" s="185"/>
      <c r="B1762" s="189"/>
      <c r="C1762" s="189"/>
      <c r="D1762" s="189"/>
      <c r="E1762" s="189"/>
      <c r="F1762" s="188"/>
      <c r="G1762" s="205"/>
      <c r="H1762" s="188"/>
      <c r="I1762" s="188"/>
      <c r="J1762" s="188"/>
    </row>
    <row r="1763" spans="1:10" s="190" customFormat="1" x14ac:dyDescent="0.25">
      <c r="A1763" s="185"/>
      <c r="B1763" s="189"/>
      <c r="C1763" s="189"/>
      <c r="D1763" s="189"/>
      <c r="E1763" s="189"/>
      <c r="F1763" s="188"/>
      <c r="G1763" s="205"/>
      <c r="H1763" s="188"/>
      <c r="I1763" s="188"/>
      <c r="J1763" s="188"/>
    </row>
    <row r="1764" spans="1:10" s="190" customFormat="1" x14ac:dyDescent="0.25">
      <c r="A1764" s="185"/>
      <c r="B1764" s="189"/>
      <c r="C1764" s="189"/>
      <c r="D1764" s="189"/>
      <c r="E1764" s="189"/>
      <c r="F1764" s="188"/>
      <c r="G1764" s="205"/>
      <c r="H1764" s="188"/>
      <c r="I1764" s="188"/>
      <c r="J1764" s="188"/>
    </row>
    <row r="1765" spans="1:10" s="190" customFormat="1" x14ac:dyDescent="0.25">
      <c r="A1765" s="185"/>
      <c r="B1765" s="189"/>
      <c r="C1765" s="189"/>
      <c r="D1765" s="189"/>
      <c r="E1765" s="189"/>
      <c r="F1765" s="188"/>
      <c r="G1765" s="205"/>
      <c r="H1765" s="188"/>
      <c r="I1765" s="188"/>
      <c r="J1765" s="188"/>
    </row>
    <row r="1766" spans="1:10" s="190" customFormat="1" x14ac:dyDescent="0.25">
      <c r="A1766" s="185"/>
      <c r="B1766" s="189"/>
      <c r="C1766" s="189"/>
      <c r="D1766" s="189"/>
      <c r="E1766" s="189"/>
      <c r="F1766" s="188"/>
      <c r="G1766" s="205"/>
      <c r="H1766" s="188"/>
      <c r="I1766" s="188"/>
      <c r="J1766" s="188"/>
    </row>
    <row r="1767" spans="1:10" s="190" customFormat="1" x14ac:dyDescent="0.25">
      <c r="A1767" s="185"/>
      <c r="B1767" s="189"/>
      <c r="C1767" s="189"/>
      <c r="D1767" s="189"/>
      <c r="E1767" s="189"/>
      <c r="F1767" s="188"/>
      <c r="G1767" s="205"/>
      <c r="H1767" s="188"/>
      <c r="I1767" s="188"/>
      <c r="J1767" s="188"/>
    </row>
    <row r="1768" spans="1:10" s="190" customFormat="1" x14ac:dyDescent="0.25">
      <c r="A1768" s="185"/>
      <c r="B1768" s="189"/>
      <c r="C1768" s="189"/>
      <c r="D1768" s="189"/>
      <c r="E1768" s="189"/>
      <c r="F1768" s="188"/>
      <c r="G1768" s="205"/>
      <c r="H1768" s="188"/>
      <c r="I1768" s="188"/>
      <c r="J1768" s="188"/>
    </row>
    <row r="1769" spans="1:10" s="190" customFormat="1" x14ac:dyDescent="0.25">
      <c r="A1769" s="185"/>
      <c r="B1769" s="189"/>
      <c r="C1769" s="189"/>
      <c r="D1769" s="189"/>
      <c r="E1769" s="189"/>
      <c r="F1769" s="188"/>
      <c r="G1769" s="205"/>
      <c r="H1769" s="188"/>
      <c r="I1769" s="188"/>
      <c r="J1769" s="188"/>
    </row>
    <row r="1770" spans="1:10" s="190" customFormat="1" x14ac:dyDescent="0.25">
      <c r="A1770" s="185"/>
      <c r="B1770" s="189"/>
      <c r="C1770" s="189"/>
      <c r="D1770" s="189"/>
      <c r="E1770" s="189"/>
      <c r="F1770" s="188"/>
      <c r="G1770" s="205"/>
      <c r="H1770" s="188"/>
      <c r="I1770" s="188"/>
      <c r="J1770" s="188"/>
    </row>
    <row r="1771" spans="1:10" s="190" customFormat="1" x14ac:dyDescent="0.25">
      <c r="A1771" s="185"/>
      <c r="B1771" s="189"/>
      <c r="C1771" s="189"/>
      <c r="D1771" s="189"/>
      <c r="E1771" s="189"/>
      <c r="F1771" s="188"/>
      <c r="G1771" s="205"/>
      <c r="H1771" s="188"/>
      <c r="I1771" s="188"/>
      <c r="J1771" s="188"/>
    </row>
    <row r="1772" spans="1:10" s="190" customFormat="1" x14ac:dyDescent="0.25">
      <c r="A1772" s="185"/>
      <c r="B1772" s="189"/>
      <c r="C1772" s="189"/>
      <c r="D1772" s="189"/>
      <c r="E1772" s="189"/>
      <c r="F1772" s="188"/>
      <c r="G1772" s="205"/>
      <c r="H1772" s="188"/>
      <c r="I1772" s="188"/>
      <c r="J1772" s="188"/>
    </row>
    <row r="1773" spans="1:10" s="190" customFormat="1" x14ac:dyDescent="0.25">
      <c r="A1773" s="185"/>
      <c r="B1773" s="189"/>
      <c r="C1773" s="189"/>
      <c r="D1773" s="189"/>
      <c r="E1773" s="189"/>
      <c r="F1773" s="188"/>
      <c r="G1773" s="205"/>
      <c r="H1773" s="188"/>
      <c r="I1773" s="188"/>
      <c r="J1773" s="188"/>
    </row>
    <row r="1774" spans="1:10" s="190" customFormat="1" x14ac:dyDescent="0.25">
      <c r="A1774" s="185"/>
      <c r="B1774" s="189"/>
      <c r="C1774" s="189"/>
      <c r="D1774" s="189"/>
      <c r="E1774" s="189"/>
      <c r="F1774" s="188"/>
      <c r="G1774" s="205"/>
      <c r="H1774" s="188"/>
      <c r="I1774" s="188"/>
      <c r="J1774" s="188"/>
    </row>
    <row r="1775" spans="1:10" s="190" customFormat="1" x14ac:dyDescent="0.25">
      <c r="A1775" s="185"/>
      <c r="B1775" s="189"/>
      <c r="C1775" s="189"/>
      <c r="D1775" s="189"/>
      <c r="E1775" s="189"/>
      <c r="F1775" s="188"/>
      <c r="G1775" s="205"/>
      <c r="H1775" s="188"/>
      <c r="I1775" s="188"/>
      <c r="J1775" s="188"/>
    </row>
    <row r="1776" spans="1:10" s="190" customFormat="1" x14ac:dyDescent="0.25">
      <c r="A1776" s="185"/>
      <c r="B1776" s="189"/>
      <c r="C1776" s="189"/>
      <c r="D1776" s="189"/>
      <c r="E1776" s="189"/>
      <c r="F1776" s="188"/>
      <c r="G1776" s="205"/>
      <c r="H1776" s="188"/>
      <c r="I1776" s="188"/>
      <c r="J1776" s="188"/>
    </row>
    <row r="1777" spans="1:10" s="190" customFormat="1" x14ac:dyDescent="0.25">
      <c r="A1777" s="185"/>
      <c r="B1777" s="189"/>
      <c r="C1777" s="189"/>
      <c r="D1777" s="189"/>
      <c r="E1777" s="189"/>
      <c r="F1777" s="188"/>
      <c r="G1777" s="205"/>
      <c r="H1777" s="188"/>
      <c r="I1777" s="188"/>
      <c r="J1777" s="188"/>
    </row>
    <row r="1778" spans="1:10" s="190" customFormat="1" x14ac:dyDescent="0.25">
      <c r="A1778" s="185"/>
      <c r="B1778" s="189"/>
      <c r="C1778" s="189"/>
      <c r="D1778" s="189"/>
      <c r="E1778" s="189"/>
      <c r="F1778" s="188"/>
      <c r="G1778" s="205"/>
      <c r="H1778" s="188"/>
      <c r="I1778" s="188"/>
      <c r="J1778" s="188"/>
    </row>
    <row r="1779" spans="1:10" s="190" customFormat="1" x14ac:dyDescent="0.25">
      <c r="A1779" s="185"/>
      <c r="B1779" s="189"/>
      <c r="C1779" s="189"/>
      <c r="D1779" s="189"/>
      <c r="E1779" s="189"/>
      <c r="F1779" s="188"/>
      <c r="G1779" s="205"/>
      <c r="H1779" s="188"/>
      <c r="I1779" s="188"/>
      <c r="J1779" s="188"/>
    </row>
    <row r="1780" spans="1:10" s="190" customFormat="1" x14ac:dyDescent="0.25">
      <c r="A1780" s="185"/>
      <c r="B1780" s="189"/>
      <c r="C1780" s="189"/>
      <c r="D1780" s="189"/>
      <c r="E1780" s="189"/>
      <c r="F1780" s="188"/>
      <c r="G1780" s="205"/>
      <c r="H1780" s="188"/>
      <c r="I1780" s="188"/>
      <c r="J1780" s="188"/>
    </row>
    <row r="1781" spans="1:10" s="190" customFormat="1" x14ac:dyDescent="0.25">
      <c r="A1781" s="185"/>
      <c r="B1781" s="189"/>
      <c r="C1781" s="189"/>
      <c r="D1781" s="189"/>
      <c r="E1781" s="189"/>
      <c r="F1781" s="188"/>
      <c r="G1781" s="205"/>
      <c r="H1781" s="188"/>
      <c r="I1781" s="188"/>
      <c r="J1781" s="188"/>
    </row>
    <row r="1782" spans="1:10" s="190" customFormat="1" x14ac:dyDescent="0.25">
      <c r="A1782" s="185"/>
      <c r="B1782" s="189"/>
      <c r="C1782" s="189"/>
      <c r="D1782" s="189"/>
      <c r="E1782" s="189"/>
      <c r="F1782" s="188"/>
      <c r="G1782" s="205"/>
      <c r="H1782" s="188"/>
      <c r="I1782" s="188"/>
      <c r="J1782" s="188"/>
    </row>
    <row r="1783" spans="1:10" s="190" customFormat="1" x14ac:dyDescent="0.25">
      <c r="A1783" s="185"/>
      <c r="B1783" s="189"/>
      <c r="C1783" s="189"/>
      <c r="D1783" s="189"/>
      <c r="E1783" s="189"/>
      <c r="F1783" s="188"/>
      <c r="G1783" s="205"/>
      <c r="H1783" s="188"/>
      <c r="I1783" s="188"/>
      <c r="J1783" s="188"/>
    </row>
    <row r="1784" spans="1:10" s="190" customFormat="1" x14ac:dyDescent="0.25">
      <c r="A1784" s="185"/>
      <c r="B1784" s="189"/>
      <c r="C1784" s="189"/>
      <c r="D1784" s="189"/>
      <c r="E1784" s="189"/>
      <c r="F1784" s="188"/>
      <c r="G1784" s="205"/>
      <c r="H1784" s="188"/>
      <c r="I1784" s="188"/>
      <c r="J1784" s="188"/>
    </row>
    <row r="1785" spans="1:10" s="190" customFormat="1" x14ac:dyDescent="0.25">
      <c r="A1785" s="185"/>
      <c r="B1785" s="189"/>
      <c r="C1785" s="189"/>
      <c r="D1785" s="189"/>
      <c r="E1785" s="189"/>
      <c r="F1785" s="188"/>
      <c r="G1785" s="205"/>
      <c r="H1785" s="188"/>
      <c r="I1785" s="188"/>
      <c r="J1785" s="188"/>
    </row>
    <row r="1786" spans="1:10" s="190" customFormat="1" x14ac:dyDescent="0.25">
      <c r="A1786" s="185"/>
      <c r="B1786" s="189"/>
      <c r="C1786" s="189"/>
      <c r="D1786" s="189"/>
      <c r="E1786" s="189"/>
      <c r="F1786" s="188"/>
      <c r="G1786" s="205"/>
      <c r="H1786" s="188"/>
      <c r="I1786" s="188"/>
      <c r="J1786" s="188"/>
    </row>
    <row r="1787" spans="1:10" s="190" customFormat="1" x14ac:dyDescent="0.25">
      <c r="A1787" s="185"/>
      <c r="B1787" s="191"/>
      <c r="C1787" s="191"/>
      <c r="D1787" s="191"/>
      <c r="E1787" s="191"/>
      <c r="F1787" s="188"/>
      <c r="G1787" s="205"/>
      <c r="H1787" s="188"/>
      <c r="I1787" s="188"/>
      <c r="J1787" s="188"/>
    </row>
    <row r="1788" spans="1:10" s="190" customFormat="1" x14ac:dyDescent="0.25">
      <c r="A1788" s="185"/>
      <c r="B1788" s="191"/>
      <c r="C1788" s="191"/>
      <c r="D1788" s="191"/>
      <c r="E1788" s="191"/>
      <c r="F1788" s="188"/>
      <c r="G1788" s="205"/>
      <c r="H1788" s="188"/>
      <c r="I1788" s="188"/>
      <c r="J1788" s="188"/>
    </row>
    <row r="1789" spans="1:10" s="190" customFormat="1" x14ac:dyDescent="0.25">
      <c r="A1789" s="185"/>
      <c r="B1789" s="191"/>
      <c r="C1789" s="191"/>
      <c r="D1789" s="191"/>
      <c r="E1789" s="191"/>
      <c r="F1789" s="188"/>
      <c r="G1789" s="205"/>
      <c r="H1789" s="188"/>
      <c r="I1789" s="188"/>
      <c r="J1789" s="188"/>
    </row>
    <row r="1790" spans="1:10" s="190" customFormat="1" x14ac:dyDescent="0.25">
      <c r="A1790" s="185"/>
      <c r="B1790" s="191"/>
      <c r="C1790" s="191"/>
      <c r="D1790" s="191"/>
      <c r="E1790" s="191"/>
      <c r="F1790" s="188"/>
      <c r="G1790" s="205"/>
      <c r="H1790" s="188"/>
      <c r="I1790" s="188"/>
      <c r="J1790" s="188"/>
    </row>
    <row r="1791" spans="1:10" s="190" customFormat="1" x14ac:dyDescent="0.25">
      <c r="A1791" s="185"/>
      <c r="B1791" s="191"/>
      <c r="C1791" s="191"/>
      <c r="D1791" s="191"/>
      <c r="E1791" s="191"/>
      <c r="F1791" s="188"/>
      <c r="G1791" s="205"/>
      <c r="H1791" s="188"/>
      <c r="I1791" s="188"/>
      <c r="J1791" s="188"/>
    </row>
    <row r="1792" spans="1:10" s="190" customFormat="1" x14ac:dyDescent="0.25">
      <c r="A1792" s="185"/>
      <c r="B1792" s="191"/>
      <c r="C1792" s="191"/>
      <c r="D1792" s="191"/>
      <c r="E1792" s="191"/>
      <c r="F1792" s="188"/>
      <c r="G1792" s="205"/>
      <c r="H1792" s="188"/>
      <c r="I1792" s="188"/>
      <c r="J1792" s="188"/>
    </row>
    <row r="1793" spans="1:10" s="190" customFormat="1" x14ac:dyDescent="0.25">
      <c r="A1793" s="185"/>
      <c r="B1793" s="191"/>
      <c r="C1793" s="191"/>
      <c r="D1793" s="191"/>
      <c r="E1793" s="191"/>
      <c r="F1793" s="188"/>
      <c r="G1793" s="205"/>
      <c r="H1793" s="188"/>
      <c r="I1793" s="188"/>
      <c r="J1793" s="188"/>
    </row>
    <row r="1794" spans="1:10" s="190" customFormat="1" x14ac:dyDescent="0.25">
      <c r="A1794" s="185"/>
      <c r="B1794" s="191"/>
      <c r="C1794" s="191"/>
      <c r="D1794" s="191"/>
      <c r="E1794" s="191"/>
      <c r="F1794" s="188"/>
      <c r="G1794" s="205"/>
      <c r="H1794" s="188"/>
      <c r="I1794" s="188"/>
      <c r="J1794" s="188"/>
    </row>
    <row r="1795" spans="1:10" s="190" customFormat="1" x14ac:dyDescent="0.25">
      <c r="A1795" s="185"/>
      <c r="B1795" s="191"/>
      <c r="C1795" s="191"/>
      <c r="D1795" s="191"/>
      <c r="E1795" s="191"/>
      <c r="F1795" s="188"/>
      <c r="G1795" s="205"/>
      <c r="H1795" s="188"/>
      <c r="I1795" s="188"/>
      <c r="J1795" s="188"/>
    </row>
    <row r="1796" spans="1:10" s="190" customFormat="1" x14ac:dyDescent="0.25">
      <c r="A1796" s="185"/>
      <c r="B1796" s="191"/>
      <c r="C1796" s="191"/>
      <c r="D1796" s="191"/>
      <c r="E1796" s="191"/>
      <c r="F1796" s="188"/>
      <c r="G1796" s="205"/>
      <c r="H1796" s="188"/>
      <c r="I1796" s="188"/>
      <c r="J1796" s="188"/>
    </row>
    <row r="1797" spans="1:10" s="190" customFormat="1" x14ac:dyDescent="0.25">
      <c r="A1797" s="185"/>
      <c r="B1797" s="191"/>
      <c r="C1797" s="191"/>
      <c r="D1797" s="191"/>
      <c r="E1797" s="191"/>
      <c r="F1797" s="188"/>
      <c r="G1797" s="205"/>
      <c r="H1797" s="188"/>
      <c r="I1797" s="188"/>
      <c r="J1797" s="188"/>
    </row>
    <row r="1798" spans="1:10" s="190" customFormat="1" x14ac:dyDescent="0.25">
      <c r="A1798" s="185"/>
      <c r="B1798" s="191"/>
      <c r="C1798" s="191"/>
      <c r="D1798" s="191"/>
      <c r="E1798" s="191"/>
      <c r="F1798" s="188"/>
      <c r="G1798" s="205"/>
      <c r="H1798" s="188"/>
      <c r="I1798" s="188"/>
      <c r="J1798" s="188"/>
    </row>
    <row r="1799" spans="1:10" s="190" customFormat="1" x14ac:dyDescent="0.25">
      <c r="A1799" s="185"/>
      <c r="B1799" s="191"/>
      <c r="C1799" s="191"/>
      <c r="D1799" s="191"/>
      <c r="E1799" s="191"/>
      <c r="F1799" s="188"/>
      <c r="G1799" s="205"/>
      <c r="H1799" s="188"/>
      <c r="I1799" s="188"/>
      <c r="J1799" s="188"/>
    </row>
    <row r="1800" spans="1:10" s="190" customFormat="1" x14ac:dyDescent="0.25">
      <c r="A1800" s="185"/>
      <c r="B1800" s="191"/>
      <c r="C1800" s="191"/>
      <c r="D1800" s="191"/>
      <c r="E1800" s="191"/>
      <c r="F1800" s="188"/>
      <c r="G1800" s="205"/>
      <c r="H1800" s="188"/>
      <c r="I1800" s="188"/>
      <c r="J1800" s="188"/>
    </row>
    <row r="1801" spans="1:10" s="190" customFormat="1" x14ac:dyDescent="0.25">
      <c r="A1801" s="185"/>
      <c r="B1801" s="191"/>
      <c r="C1801" s="191"/>
      <c r="D1801" s="191"/>
      <c r="E1801" s="191"/>
      <c r="F1801" s="188"/>
      <c r="G1801" s="205"/>
      <c r="H1801" s="188"/>
      <c r="I1801" s="188"/>
      <c r="J1801" s="188"/>
    </row>
    <row r="1802" spans="1:10" s="190" customFormat="1" x14ac:dyDescent="0.25">
      <c r="A1802" s="185"/>
      <c r="B1802" s="191"/>
      <c r="C1802" s="191"/>
      <c r="D1802" s="191"/>
      <c r="E1802" s="191"/>
      <c r="F1802" s="188"/>
      <c r="G1802" s="205"/>
      <c r="H1802" s="188"/>
      <c r="I1802" s="188"/>
      <c r="J1802" s="188"/>
    </row>
    <row r="1803" spans="1:10" s="190" customFormat="1" x14ac:dyDescent="0.25">
      <c r="A1803" s="185"/>
      <c r="B1803" s="191"/>
      <c r="C1803" s="191"/>
      <c r="D1803" s="191"/>
      <c r="E1803" s="191"/>
      <c r="F1803" s="188"/>
      <c r="G1803" s="205"/>
      <c r="H1803" s="188"/>
      <c r="I1803" s="188"/>
      <c r="J1803" s="188"/>
    </row>
    <row r="1804" spans="1:10" s="190" customFormat="1" x14ac:dyDescent="0.25">
      <c r="A1804" s="185"/>
      <c r="B1804" s="191"/>
      <c r="C1804" s="191"/>
      <c r="D1804" s="191"/>
      <c r="E1804" s="191"/>
      <c r="F1804" s="188"/>
      <c r="G1804" s="205"/>
      <c r="H1804" s="188"/>
      <c r="I1804" s="188"/>
      <c r="J1804" s="188"/>
    </row>
    <row r="1805" spans="1:10" s="190" customFormat="1" x14ac:dyDescent="0.25">
      <c r="A1805" s="185"/>
      <c r="B1805" s="191"/>
      <c r="C1805" s="191"/>
      <c r="D1805" s="191"/>
      <c r="E1805" s="191"/>
      <c r="F1805" s="188"/>
      <c r="G1805" s="205"/>
      <c r="H1805" s="188"/>
      <c r="I1805" s="188"/>
      <c r="J1805" s="188"/>
    </row>
    <row r="1806" spans="1:10" s="190" customFormat="1" x14ac:dyDescent="0.25">
      <c r="A1806" s="185"/>
      <c r="B1806" s="191"/>
      <c r="C1806" s="191"/>
      <c r="D1806" s="191"/>
      <c r="E1806" s="191"/>
      <c r="F1806" s="188"/>
      <c r="G1806" s="205"/>
      <c r="H1806" s="188"/>
      <c r="I1806" s="188"/>
      <c r="J1806" s="188"/>
    </row>
    <row r="1807" spans="1:10" s="190" customFormat="1" x14ac:dyDescent="0.25">
      <c r="A1807" s="185"/>
      <c r="B1807" s="191"/>
      <c r="C1807" s="191"/>
      <c r="D1807" s="191"/>
      <c r="E1807" s="191"/>
      <c r="F1807" s="188"/>
      <c r="G1807" s="205"/>
      <c r="H1807" s="188"/>
      <c r="I1807" s="188"/>
      <c r="J1807" s="188"/>
    </row>
    <row r="1808" spans="1:10" s="190" customFormat="1" x14ac:dyDescent="0.25">
      <c r="A1808" s="185"/>
      <c r="B1808" s="191"/>
      <c r="C1808" s="191"/>
      <c r="D1808" s="191"/>
      <c r="E1808" s="191"/>
      <c r="F1808" s="188"/>
      <c r="G1808" s="205"/>
      <c r="H1808" s="188"/>
      <c r="I1808" s="188"/>
      <c r="J1808" s="188"/>
    </row>
    <row r="1809" spans="1:10" s="190" customFormat="1" x14ac:dyDescent="0.25">
      <c r="A1809" s="185"/>
      <c r="B1809" s="191"/>
      <c r="C1809" s="191"/>
      <c r="D1809" s="191"/>
      <c r="E1809" s="191"/>
      <c r="F1809" s="188"/>
      <c r="G1809" s="205"/>
      <c r="H1809" s="188"/>
      <c r="I1809" s="188"/>
      <c r="J1809" s="188"/>
    </row>
    <row r="1810" spans="1:10" s="190" customFormat="1" x14ac:dyDescent="0.25">
      <c r="A1810" s="185"/>
      <c r="B1810" s="191"/>
      <c r="C1810" s="191"/>
      <c r="D1810" s="191"/>
      <c r="E1810" s="191"/>
      <c r="F1810" s="188"/>
      <c r="G1810" s="205"/>
      <c r="H1810" s="188"/>
      <c r="I1810" s="188"/>
      <c r="J1810" s="188"/>
    </row>
    <row r="1811" spans="1:10" s="190" customFormat="1" x14ac:dyDescent="0.25">
      <c r="A1811" s="185"/>
      <c r="B1811" s="191"/>
      <c r="C1811" s="191"/>
      <c r="D1811" s="191"/>
      <c r="E1811" s="191"/>
      <c r="F1811" s="188"/>
      <c r="G1811" s="205"/>
      <c r="H1811" s="188"/>
      <c r="I1811" s="188"/>
      <c r="J1811" s="188"/>
    </row>
    <row r="1812" spans="1:10" s="190" customFormat="1" x14ac:dyDescent="0.25">
      <c r="A1812" s="185"/>
      <c r="B1812" s="191"/>
      <c r="C1812" s="191"/>
      <c r="D1812" s="191"/>
      <c r="E1812" s="191"/>
      <c r="F1812" s="188"/>
      <c r="G1812" s="205"/>
      <c r="H1812" s="188"/>
      <c r="I1812" s="188"/>
      <c r="J1812" s="188"/>
    </row>
    <row r="1813" spans="1:10" s="190" customFormat="1" x14ac:dyDescent="0.25">
      <c r="A1813" s="185"/>
      <c r="B1813" s="191"/>
      <c r="C1813" s="191"/>
      <c r="D1813" s="191"/>
      <c r="E1813" s="191"/>
      <c r="F1813" s="188"/>
      <c r="G1813" s="205"/>
      <c r="H1813" s="188"/>
      <c r="I1813" s="188"/>
      <c r="J1813" s="188"/>
    </row>
    <row r="1814" spans="1:10" s="190" customFormat="1" x14ac:dyDescent="0.25">
      <c r="A1814" s="185"/>
      <c r="B1814" s="191"/>
      <c r="C1814" s="191"/>
      <c r="D1814" s="191"/>
      <c r="E1814" s="191"/>
      <c r="F1814" s="188"/>
      <c r="G1814" s="205"/>
      <c r="H1814" s="188"/>
      <c r="I1814" s="188"/>
      <c r="J1814" s="188"/>
    </row>
    <row r="1815" spans="1:10" s="190" customFormat="1" x14ac:dyDescent="0.25">
      <c r="A1815" s="185"/>
      <c r="B1815" s="191"/>
      <c r="C1815" s="191"/>
      <c r="D1815" s="191"/>
      <c r="E1815" s="191"/>
      <c r="F1815" s="188"/>
      <c r="G1815" s="205"/>
      <c r="H1815" s="188"/>
      <c r="I1815" s="188"/>
      <c r="J1815" s="188"/>
    </row>
    <row r="1816" spans="1:10" s="190" customFormat="1" x14ac:dyDescent="0.25">
      <c r="A1816" s="185"/>
      <c r="B1816" s="191"/>
      <c r="C1816" s="191"/>
      <c r="D1816" s="191"/>
      <c r="E1816" s="191"/>
      <c r="F1816" s="188"/>
      <c r="G1816" s="205"/>
      <c r="H1816" s="188"/>
      <c r="I1816" s="188"/>
      <c r="J1816" s="188"/>
    </row>
    <row r="1817" spans="1:10" s="190" customFormat="1" x14ac:dyDescent="0.25">
      <c r="A1817" s="185"/>
      <c r="B1817" s="191"/>
      <c r="C1817" s="191"/>
      <c r="D1817" s="191"/>
      <c r="E1817" s="191"/>
      <c r="F1817" s="188"/>
      <c r="G1817" s="205"/>
      <c r="H1817" s="188"/>
      <c r="I1817" s="188"/>
      <c r="J1817" s="188"/>
    </row>
    <row r="1818" spans="1:10" s="190" customFormat="1" x14ac:dyDescent="0.25">
      <c r="A1818" s="185"/>
      <c r="B1818" s="191"/>
      <c r="C1818" s="191"/>
      <c r="D1818" s="191"/>
      <c r="E1818" s="191"/>
      <c r="F1818" s="188"/>
      <c r="G1818" s="205"/>
      <c r="H1818" s="188"/>
      <c r="I1818" s="188"/>
      <c r="J1818" s="188"/>
    </row>
    <row r="1819" spans="1:10" s="190" customFormat="1" x14ac:dyDescent="0.25">
      <c r="A1819" s="185"/>
      <c r="B1819" s="191"/>
      <c r="C1819" s="191"/>
      <c r="D1819" s="191"/>
      <c r="E1819" s="191"/>
      <c r="F1819" s="188"/>
      <c r="G1819" s="205"/>
      <c r="H1819" s="188"/>
      <c r="I1819" s="188"/>
      <c r="J1819" s="188"/>
    </row>
    <row r="1820" spans="1:10" s="190" customFormat="1" x14ac:dyDescent="0.25">
      <c r="A1820" s="185"/>
      <c r="B1820" s="191"/>
      <c r="C1820" s="191"/>
      <c r="D1820" s="191"/>
      <c r="E1820" s="191"/>
      <c r="F1820" s="188"/>
      <c r="G1820" s="205"/>
      <c r="H1820" s="188"/>
      <c r="I1820" s="188"/>
      <c r="J1820" s="188"/>
    </row>
    <row r="1821" spans="1:10" s="190" customFormat="1" x14ac:dyDescent="0.25">
      <c r="A1821" s="185"/>
      <c r="B1821" s="191"/>
      <c r="C1821" s="191"/>
      <c r="D1821" s="191"/>
      <c r="E1821" s="191"/>
      <c r="F1821" s="188"/>
      <c r="G1821" s="205"/>
      <c r="H1821" s="188"/>
      <c r="I1821" s="188"/>
      <c r="J1821" s="188"/>
    </row>
    <row r="1822" spans="1:10" s="190" customFormat="1" x14ac:dyDescent="0.25">
      <c r="A1822" s="185"/>
      <c r="B1822" s="191"/>
      <c r="C1822" s="191"/>
      <c r="D1822" s="191"/>
      <c r="E1822" s="191"/>
      <c r="F1822" s="188"/>
      <c r="G1822" s="205"/>
      <c r="H1822" s="188"/>
      <c r="I1822" s="188"/>
      <c r="J1822" s="188"/>
    </row>
    <row r="1823" spans="1:10" s="190" customFormat="1" x14ac:dyDescent="0.25">
      <c r="A1823" s="185"/>
      <c r="B1823" s="191"/>
      <c r="C1823" s="191"/>
      <c r="D1823" s="191"/>
      <c r="E1823" s="191"/>
      <c r="F1823" s="188"/>
      <c r="G1823" s="205"/>
      <c r="H1823" s="188"/>
      <c r="I1823" s="188"/>
      <c r="J1823" s="188"/>
    </row>
    <row r="1824" spans="1:10" s="190" customFormat="1" x14ac:dyDescent="0.25">
      <c r="A1824" s="185"/>
      <c r="B1824" s="191"/>
      <c r="C1824" s="191"/>
      <c r="D1824" s="191"/>
      <c r="E1824" s="191"/>
      <c r="F1824" s="188"/>
      <c r="G1824" s="205"/>
      <c r="H1824" s="188"/>
      <c r="I1824" s="188"/>
      <c r="J1824" s="188"/>
    </row>
    <row r="1825" spans="1:10" s="190" customFormat="1" x14ac:dyDescent="0.25">
      <c r="A1825" s="185"/>
      <c r="B1825" s="191"/>
      <c r="C1825" s="191"/>
      <c r="D1825" s="191"/>
      <c r="E1825" s="191"/>
      <c r="F1825" s="188"/>
      <c r="G1825" s="205"/>
      <c r="H1825" s="188"/>
      <c r="I1825" s="188"/>
      <c r="J1825" s="188"/>
    </row>
    <row r="1826" spans="1:10" s="190" customFormat="1" x14ac:dyDescent="0.25">
      <c r="A1826" s="185"/>
      <c r="B1826" s="191"/>
      <c r="C1826" s="191"/>
      <c r="D1826" s="191"/>
      <c r="E1826" s="191"/>
      <c r="F1826" s="188"/>
      <c r="G1826" s="205"/>
      <c r="H1826" s="188"/>
      <c r="I1826" s="188"/>
      <c r="J1826" s="188"/>
    </row>
    <row r="1827" spans="1:10" s="190" customFormat="1" x14ac:dyDescent="0.25">
      <c r="A1827" s="185"/>
      <c r="B1827" s="191"/>
      <c r="C1827" s="191"/>
      <c r="D1827" s="191"/>
      <c r="E1827" s="191"/>
      <c r="F1827" s="188"/>
      <c r="G1827" s="205"/>
      <c r="H1827" s="188"/>
      <c r="I1827" s="188"/>
      <c r="J1827" s="188"/>
    </row>
    <row r="1828" spans="1:10" s="190" customFormat="1" x14ac:dyDescent="0.25">
      <c r="A1828" s="185"/>
      <c r="B1828" s="191"/>
      <c r="C1828" s="191"/>
      <c r="D1828" s="191"/>
      <c r="E1828" s="191"/>
      <c r="F1828" s="188"/>
      <c r="G1828" s="205"/>
      <c r="H1828" s="188"/>
      <c r="I1828" s="188"/>
      <c r="J1828" s="188"/>
    </row>
    <row r="1829" spans="1:10" s="190" customFormat="1" x14ac:dyDescent="0.25">
      <c r="A1829" s="185"/>
      <c r="B1829" s="191"/>
      <c r="C1829" s="191"/>
      <c r="D1829" s="191"/>
      <c r="E1829" s="191"/>
      <c r="F1829" s="188"/>
      <c r="G1829" s="205"/>
      <c r="H1829" s="188"/>
      <c r="I1829" s="188"/>
      <c r="J1829" s="188"/>
    </row>
    <row r="1830" spans="1:10" s="190" customFormat="1" x14ac:dyDescent="0.25">
      <c r="A1830" s="185"/>
      <c r="B1830" s="191"/>
      <c r="C1830" s="191"/>
      <c r="D1830" s="191"/>
      <c r="E1830" s="191"/>
      <c r="F1830" s="188"/>
      <c r="G1830" s="205"/>
      <c r="H1830" s="188"/>
      <c r="I1830" s="188"/>
      <c r="J1830" s="188"/>
    </row>
    <row r="1831" spans="1:10" s="190" customFormat="1" x14ac:dyDescent="0.25">
      <c r="A1831" s="185"/>
      <c r="B1831" s="191"/>
      <c r="C1831" s="191"/>
      <c r="D1831" s="191"/>
      <c r="E1831" s="191"/>
      <c r="F1831" s="188"/>
      <c r="G1831" s="205"/>
      <c r="H1831" s="188"/>
      <c r="I1831" s="188"/>
      <c r="J1831" s="188"/>
    </row>
    <row r="1832" spans="1:10" s="190" customFormat="1" x14ac:dyDescent="0.25">
      <c r="A1832" s="185"/>
      <c r="B1832" s="191"/>
      <c r="C1832" s="191"/>
      <c r="D1832" s="191"/>
      <c r="E1832" s="191"/>
      <c r="F1832" s="188"/>
      <c r="G1832" s="205"/>
      <c r="H1832" s="188"/>
      <c r="I1832" s="188"/>
      <c r="J1832" s="188"/>
    </row>
    <row r="1833" spans="1:10" s="190" customFormat="1" x14ac:dyDescent="0.25">
      <c r="A1833" s="185"/>
      <c r="B1833" s="191"/>
      <c r="C1833" s="191"/>
      <c r="D1833" s="191"/>
      <c r="E1833" s="191"/>
      <c r="F1833" s="188"/>
      <c r="G1833" s="205"/>
      <c r="H1833" s="188"/>
      <c r="I1833" s="188"/>
      <c r="J1833" s="188"/>
    </row>
    <row r="1834" spans="1:10" s="190" customFormat="1" x14ac:dyDescent="0.25">
      <c r="A1834" s="185"/>
      <c r="B1834" s="191"/>
      <c r="C1834" s="191"/>
      <c r="D1834" s="191"/>
      <c r="E1834" s="191"/>
      <c r="F1834" s="188"/>
      <c r="G1834" s="205"/>
      <c r="H1834" s="188"/>
      <c r="I1834" s="188"/>
      <c r="J1834" s="188"/>
    </row>
    <row r="1835" spans="1:10" s="190" customFormat="1" x14ac:dyDescent="0.25">
      <c r="A1835" s="185"/>
      <c r="B1835" s="191"/>
      <c r="C1835" s="191"/>
      <c r="D1835" s="191"/>
      <c r="E1835" s="191"/>
      <c r="F1835" s="188"/>
      <c r="G1835" s="205"/>
      <c r="H1835" s="188"/>
      <c r="I1835" s="188"/>
      <c r="J1835" s="188"/>
    </row>
    <row r="1836" spans="1:10" s="190" customFormat="1" x14ac:dyDescent="0.25">
      <c r="A1836" s="185"/>
      <c r="B1836" s="191"/>
      <c r="C1836" s="191"/>
      <c r="D1836" s="191"/>
      <c r="E1836" s="191"/>
      <c r="F1836" s="188"/>
      <c r="G1836" s="205"/>
      <c r="H1836" s="188"/>
      <c r="I1836" s="188"/>
      <c r="J1836" s="188"/>
    </row>
    <row r="1837" spans="1:10" s="190" customFormat="1" x14ac:dyDescent="0.25">
      <c r="A1837" s="185"/>
      <c r="B1837" s="191"/>
      <c r="C1837" s="191"/>
      <c r="D1837" s="191"/>
      <c r="E1837" s="191"/>
      <c r="F1837" s="188"/>
      <c r="G1837" s="205"/>
      <c r="H1837" s="188"/>
      <c r="I1837" s="188"/>
      <c r="J1837" s="188"/>
    </row>
    <row r="1838" spans="1:10" s="190" customFormat="1" x14ac:dyDescent="0.25">
      <c r="A1838" s="185"/>
      <c r="B1838" s="191"/>
      <c r="C1838" s="191"/>
      <c r="D1838" s="191"/>
      <c r="E1838" s="191"/>
      <c r="F1838" s="188"/>
      <c r="G1838" s="205"/>
      <c r="H1838" s="188"/>
      <c r="I1838" s="188"/>
      <c r="J1838" s="188"/>
    </row>
    <row r="1839" spans="1:10" s="190" customFormat="1" x14ac:dyDescent="0.25">
      <c r="A1839" s="185"/>
      <c r="B1839" s="191"/>
      <c r="C1839" s="191"/>
      <c r="D1839" s="191"/>
      <c r="E1839" s="191"/>
      <c r="F1839" s="188"/>
      <c r="G1839" s="205"/>
      <c r="H1839" s="188"/>
      <c r="I1839" s="188"/>
      <c r="J1839" s="188"/>
    </row>
    <row r="1840" spans="1:10" s="190" customFormat="1" x14ac:dyDescent="0.25">
      <c r="A1840" s="185"/>
      <c r="B1840" s="191"/>
      <c r="C1840" s="191"/>
      <c r="D1840" s="191"/>
      <c r="E1840" s="191"/>
      <c r="F1840" s="188"/>
      <c r="G1840" s="205"/>
      <c r="H1840" s="188"/>
      <c r="I1840" s="188"/>
      <c r="J1840" s="188"/>
    </row>
    <row r="1841" spans="1:10" s="190" customFormat="1" x14ac:dyDescent="0.25">
      <c r="A1841" s="185"/>
      <c r="B1841" s="191"/>
      <c r="C1841" s="191"/>
      <c r="D1841" s="191"/>
      <c r="E1841" s="191"/>
      <c r="F1841" s="188"/>
      <c r="G1841" s="205"/>
      <c r="H1841" s="188"/>
      <c r="I1841" s="188"/>
      <c r="J1841" s="188"/>
    </row>
    <row r="1842" spans="1:10" s="190" customFormat="1" x14ac:dyDescent="0.25">
      <c r="A1842" s="185"/>
      <c r="B1842" s="191"/>
      <c r="C1842" s="191"/>
      <c r="D1842" s="191"/>
      <c r="E1842" s="191"/>
      <c r="F1842" s="188"/>
      <c r="G1842" s="205"/>
      <c r="H1842" s="188"/>
      <c r="I1842" s="188"/>
      <c r="J1842" s="188"/>
    </row>
    <row r="1843" spans="1:10" s="190" customFormat="1" x14ac:dyDescent="0.25">
      <c r="A1843" s="185"/>
      <c r="B1843" s="191"/>
      <c r="C1843" s="191"/>
      <c r="D1843" s="191"/>
      <c r="E1843" s="191"/>
      <c r="F1843" s="188"/>
      <c r="G1843" s="205"/>
      <c r="H1843" s="188"/>
      <c r="I1843" s="188"/>
      <c r="J1843" s="188"/>
    </row>
    <row r="1844" spans="1:10" s="190" customFormat="1" x14ac:dyDescent="0.25">
      <c r="A1844" s="185"/>
      <c r="B1844" s="191"/>
      <c r="C1844" s="191"/>
      <c r="D1844" s="191"/>
      <c r="E1844" s="191"/>
      <c r="F1844" s="188"/>
      <c r="G1844" s="205"/>
      <c r="H1844" s="188"/>
      <c r="I1844" s="188"/>
      <c r="J1844" s="188"/>
    </row>
    <row r="1845" spans="1:10" s="190" customFormat="1" x14ac:dyDescent="0.25">
      <c r="A1845" s="185"/>
      <c r="B1845" s="191"/>
      <c r="C1845" s="191"/>
      <c r="D1845" s="191"/>
      <c r="E1845" s="191"/>
      <c r="F1845" s="188"/>
      <c r="G1845" s="205"/>
      <c r="H1845" s="188"/>
      <c r="I1845" s="188"/>
      <c r="J1845" s="188"/>
    </row>
    <row r="1846" spans="1:10" s="190" customFormat="1" x14ac:dyDescent="0.25">
      <c r="A1846" s="185"/>
      <c r="B1846" s="191"/>
      <c r="C1846" s="191"/>
      <c r="D1846" s="191"/>
      <c r="E1846" s="191"/>
      <c r="F1846" s="188"/>
      <c r="G1846" s="205"/>
      <c r="H1846" s="188"/>
      <c r="I1846" s="188"/>
      <c r="J1846" s="188"/>
    </row>
    <row r="1847" spans="1:10" s="190" customFormat="1" x14ac:dyDescent="0.25">
      <c r="A1847" s="185"/>
      <c r="B1847" s="191"/>
      <c r="C1847" s="191"/>
      <c r="D1847" s="191"/>
      <c r="E1847" s="191"/>
      <c r="F1847" s="188"/>
      <c r="G1847" s="205"/>
      <c r="H1847" s="188"/>
      <c r="I1847" s="188"/>
      <c r="J1847" s="188"/>
    </row>
    <row r="1848" spans="1:10" s="190" customFormat="1" x14ac:dyDescent="0.25">
      <c r="A1848" s="185"/>
      <c r="B1848" s="191"/>
      <c r="C1848" s="191"/>
      <c r="D1848" s="191"/>
      <c r="E1848" s="191"/>
      <c r="F1848" s="188"/>
      <c r="G1848" s="205"/>
      <c r="H1848" s="188"/>
      <c r="I1848" s="188"/>
      <c r="J1848" s="188"/>
    </row>
    <row r="1849" spans="1:10" s="190" customFormat="1" x14ac:dyDescent="0.25">
      <c r="A1849" s="185"/>
      <c r="B1849" s="191"/>
      <c r="C1849" s="191"/>
      <c r="D1849" s="191"/>
      <c r="E1849" s="191"/>
      <c r="F1849" s="188"/>
      <c r="G1849" s="205"/>
      <c r="H1849" s="188"/>
      <c r="I1849" s="188"/>
      <c r="J1849" s="188"/>
    </row>
    <row r="1850" spans="1:10" s="190" customFormat="1" x14ac:dyDescent="0.25">
      <c r="A1850" s="185"/>
      <c r="B1850" s="191"/>
      <c r="C1850" s="191"/>
      <c r="D1850" s="191"/>
      <c r="E1850" s="191"/>
      <c r="F1850" s="188"/>
      <c r="G1850" s="205"/>
      <c r="H1850" s="188"/>
      <c r="I1850" s="188"/>
      <c r="J1850" s="188"/>
    </row>
    <row r="1851" spans="1:10" s="190" customFormat="1" x14ac:dyDescent="0.25">
      <c r="A1851" s="185"/>
      <c r="B1851" s="191"/>
      <c r="C1851" s="191"/>
      <c r="D1851" s="191"/>
      <c r="E1851" s="191"/>
      <c r="F1851" s="188"/>
      <c r="G1851" s="205"/>
      <c r="H1851" s="188"/>
      <c r="I1851" s="188"/>
      <c r="J1851" s="188"/>
    </row>
    <row r="1852" spans="1:10" s="190" customFormat="1" x14ac:dyDescent="0.25">
      <c r="A1852" s="185"/>
      <c r="B1852" s="191"/>
      <c r="C1852" s="191"/>
      <c r="D1852" s="191"/>
      <c r="E1852" s="191"/>
      <c r="F1852" s="188"/>
      <c r="G1852" s="205"/>
      <c r="H1852" s="188"/>
      <c r="I1852" s="188"/>
      <c r="J1852" s="188"/>
    </row>
    <row r="1853" spans="1:10" s="190" customFormat="1" x14ac:dyDescent="0.25">
      <c r="A1853" s="185"/>
      <c r="B1853" s="191"/>
      <c r="C1853" s="191"/>
      <c r="D1853" s="191"/>
      <c r="E1853" s="191"/>
      <c r="F1853" s="188"/>
      <c r="G1853" s="205"/>
      <c r="H1853" s="188"/>
      <c r="I1853" s="188"/>
      <c r="J1853" s="188"/>
    </row>
    <row r="1854" spans="1:10" s="190" customFormat="1" x14ac:dyDescent="0.25">
      <c r="A1854" s="185"/>
      <c r="B1854" s="191"/>
      <c r="C1854" s="191"/>
      <c r="D1854" s="191"/>
      <c r="E1854" s="191"/>
      <c r="F1854" s="188"/>
      <c r="G1854" s="205"/>
      <c r="H1854" s="188"/>
      <c r="I1854" s="188"/>
      <c r="J1854" s="188"/>
    </row>
    <row r="1855" spans="1:10" s="190" customFormat="1" x14ac:dyDescent="0.25">
      <c r="A1855" s="185"/>
      <c r="B1855" s="191"/>
      <c r="C1855" s="191"/>
      <c r="D1855" s="191"/>
      <c r="E1855" s="191"/>
      <c r="F1855" s="188"/>
      <c r="G1855" s="205"/>
      <c r="H1855" s="188"/>
      <c r="I1855" s="188"/>
      <c r="J1855" s="188"/>
    </row>
    <row r="1856" spans="1:10" s="190" customFormat="1" x14ac:dyDescent="0.25">
      <c r="A1856" s="185"/>
      <c r="B1856" s="191"/>
      <c r="C1856" s="191"/>
      <c r="D1856" s="191"/>
      <c r="E1856" s="191"/>
      <c r="F1856" s="188"/>
      <c r="G1856" s="205"/>
      <c r="H1856" s="188"/>
      <c r="I1856" s="188"/>
      <c r="J1856" s="188"/>
    </row>
    <row r="1857" spans="1:10" s="190" customFormat="1" x14ac:dyDescent="0.25">
      <c r="A1857" s="185"/>
      <c r="B1857" s="191"/>
      <c r="C1857" s="191"/>
      <c r="D1857" s="191"/>
      <c r="E1857" s="191"/>
      <c r="F1857" s="188"/>
      <c r="G1857" s="205"/>
      <c r="H1857" s="188"/>
      <c r="I1857" s="188"/>
      <c r="J1857" s="188"/>
    </row>
    <row r="1858" spans="1:10" s="190" customFormat="1" x14ac:dyDescent="0.25">
      <c r="A1858" s="185"/>
      <c r="B1858" s="191"/>
      <c r="C1858" s="191"/>
      <c r="D1858" s="191"/>
      <c r="E1858" s="191"/>
      <c r="F1858" s="188"/>
      <c r="G1858" s="205"/>
      <c r="H1858" s="188"/>
      <c r="I1858" s="188"/>
      <c r="J1858" s="188"/>
    </row>
    <row r="1859" spans="1:10" s="190" customFormat="1" x14ac:dyDescent="0.25">
      <c r="A1859" s="185"/>
      <c r="B1859" s="191"/>
      <c r="C1859" s="191"/>
      <c r="D1859" s="191"/>
      <c r="E1859" s="191"/>
      <c r="F1859" s="188"/>
      <c r="G1859" s="205"/>
      <c r="H1859" s="188"/>
      <c r="I1859" s="188"/>
      <c r="J1859" s="188"/>
    </row>
    <row r="1860" spans="1:10" s="190" customFormat="1" x14ac:dyDescent="0.25">
      <c r="A1860" s="185"/>
      <c r="B1860" s="191"/>
      <c r="C1860" s="191"/>
      <c r="D1860" s="191"/>
      <c r="E1860" s="191"/>
      <c r="F1860" s="188"/>
      <c r="G1860" s="205"/>
      <c r="H1860" s="188"/>
      <c r="I1860" s="188"/>
      <c r="J1860" s="188"/>
    </row>
    <row r="1861" spans="1:10" s="190" customFormat="1" x14ac:dyDescent="0.25">
      <c r="A1861" s="185"/>
      <c r="B1861" s="191"/>
      <c r="C1861" s="191"/>
      <c r="D1861" s="191"/>
      <c r="E1861" s="191"/>
      <c r="F1861" s="188"/>
      <c r="G1861" s="205"/>
      <c r="H1861" s="188"/>
      <c r="I1861" s="188"/>
      <c r="J1861" s="188"/>
    </row>
    <row r="1862" spans="1:10" s="190" customFormat="1" x14ac:dyDescent="0.25">
      <c r="A1862" s="185"/>
      <c r="B1862" s="191"/>
      <c r="C1862" s="191"/>
      <c r="D1862" s="191"/>
      <c r="E1862" s="191"/>
      <c r="F1862" s="188"/>
      <c r="G1862" s="205"/>
      <c r="H1862" s="188"/>
      <c r="I1862" s="188"/>
      <c r="J1862" s="188"/>
    </row>
    <row r="1863" spans="1:10" s="190" customFormat="1" x14ac:dyDescent="0.25">
      <c r="A1863" s="185"/>
      <c r="B1863" s="191"/>
      <c r="C1863" s="191"/>
      <c r="D1863" s="191"/>
      <c r="E1863" s="191"/>
      <c r="F1863" s="188"/>
      <c r="G1863" s="205"/>
      <c r="H1863" s="188"/>
      <c r="I1863" s="188"/>
      <c r="J1863" s="188"/>
    </row>
    <row r="1864" spans="1:10" s="190" customFormat="1" x14ac:dyDescent="0.25">
      <c r="A1864" s="185"/>
      <c r="B1864" s="191"/>
      <c r="C1864" s="191"/>
      <c r="D1864" s="191"/>
      <c r="E1864" s="191"/>
      <c r="F1864" s="188"/>
      <c r="G1864" s="205"/>
      <c r="H1864" s="188"/>
      <c r="I1864" s="188"/>
      <c r="J1864" s="188"/>
    </row>
    <row r="1865" spans="1:10" s="190" customFormat="1" x14ac:dyDescent="0.25">
      <c r="A1865" s="185"/>
      <c r="B1865" s="191"/>
      <c r="C1865" s="191"/>
      <c r="D1865" s="191"/>
      <c r="E1865" s="191"/>
      <c r="F1865" s="188"/>
      <c r="G1865" s="205"/>
      <c r="H1865" s="188"/>
      <c r="I1865" s="188"/>
      <c r="J1865" s="188"/>
    </row>
    <row r="1866" spans="1:10" s="190" customFormat="1" x14ac:dyDescent="0.25">
      <c r="A1866" s="185"/>
      <c r="B1866" s="191"/>
      <c r="C1866" s="191"/>
      <c r="D1866" s="191"/>
      <c r="E1866" s="191"/>
      <c r="F1866" s="188"/>
      <c r="G1866" s="205"/>
      <c r="H1866" s="188"/>
      <c r="I1866" s="188"/>
      <c r="J1866" s="188"/>
    </row>
    <row r="1867" spans="1:10" s="190" customFormat="1" x14ac:dyDescent="0.25">
      <c r="A1867" s="185"/>
      <c r="B1867" s="191"/>
      <c r="C1867" s="191"/>
      <c r="D1867" s="191"/>
      <c r="E1867" s="191"/>
      <c r="F1867" s="188"/>
      <c r="G1867" s="205"/>
      <c r="H1867" s="188"/>
      <c r="I1867" s="188"/>
      <c r="J1867" s="188"/>
    </row>
    <row r="1868" spans="1:10" s="190" customFormat="1" x14ac:dyDescent="0.25">
      <c r="A1868" s="185"/>
      <c r="B1868" s="191"/>
      <c r="C1868" s="191"/>
      <c r="D1868" s="191"/>
      <c r="E1868" s="191"/>
      <c r="F1868" s="188"/>
      <c r="G1868" s="205"/>
      <c r="H1868" s="188"/>
      <c r="I1868" s="188"/>
      <c r="J1868" s="188"/>
    </row>
    <row r="1869" spans="1:10" s="190" customFormat="1" x14ac:dyDescent="0.25">
      <c r="A1869" s="185"/>
      <c r="B1869" s="191"/>
      <c r="C1869" s="191"/>
      <c r="D1869" s="191"/>
      <c r="E1869" s="191"/>
      <c r="F1869" s="188"/>
      <c r="G1869" s="205"/>
      <c r="H1869" s="188"/>
      <c r="I1869" s="188"/>
      <c r="J1869" s="188"/>
    </row>
    <row r="1870" spans="1:10" s="190" customFormat="1" x14ac:dyDescent="0.25">
      <c r="A1870" s="185"/>
      <c r="B1870" s="191"/>
      <c r="C1870" s="191"/>
      <c r="D1870" s="191"/>
      <c r="E1870" s="191"/>
      <c r="F1870" s="188"/>
      <c r="G1870" s="205"/>
      <c r="H1870" s="188"/>
      <c r="I1870" s="188"/>
      <c r="J1870" s="188"/>
    </row>
    <row r="1871" spans="1:10" s="190" customFormat="1" x14ac:dyDescent="0.25">
      <c r="A1871" s="185"/>
      <c r="B1871" s="191"/>
      <c r="C1871" s="191"/>
      <c r="D1871" s="191"/>
      <c r="E1871" s="191"/>
      <c r="F1871" s="188"/>
      <c r="G1871" s="205"/>
      <c r="H1871" s="188"/>
      <c r="I1871" s="188"/>
      <c r="J1871" s="188"/>
    </row>
    <row r="1872" spans="1:10" s="190" customFormat="1" x14ac:dyDescent="0.25">
      <c r="A1872" s="185"/>
      <c r="B1872" s="191"/>
      <c r="C1872" s="191"/>
      <c r="D1872" s="191"/>
      <c r="E1872" s="191"/>
      <c r="F1872" s="188"/>
      <c r="G1872" s="205"/>
      <c r="H1872" s="188"/>
      <c r="I1872" s="188"/>
      <c r="J1872" s="188"/>
    </row>
    <row r="1873" spans="1:10" s="190" customFormat="1" x14ac:dyDescent="0.25">
      <c r="A1873" s="185"/>
      <c r="B1873" s="191"/>
      <c r="C1873" s="191"/>
      <c r="D1873" s="191"/>
      <c r="E1873" s="191"/>
      <c r="F1873" s="188"/>
      <c r="G1873" s="205"/>
      <c r="H1873" s="188"/>
      <c r="I1873" s="188"/>
      <c r="J1873" s="188"/>
    </row>
    <row r="1874" spans="1:10" s="190" customFormat="1" x14ac:dyDescent="0.25">
      <c r="A1874" s="185"/>
      <c r="B1874" s="191"/>
      <c r="C1874" s="191"/>
      <c r="D1874" s="191"/>
      <c r="E1874" s="191"/>
      <c r="F1874" s="188"/>
      <c r="G1874" s="205"/>
      <c r="H1874" s="188"/>
      <c r="I1874" s="188"/>
      <c r="J1874" s="188"/>
    </row>
    <row r="1875" spans="1:10" s="190" customFormat="1" x14ac:dyDescent="0.25">
      <c r="A1875" s="185"/>
      <c r="B1875" s="191"/>
      <c r="C1875" s="191"/>
      <c r="D1875" s="191"/>
      <c r="E1875" s="191"/>
      <c r="F1875" s="188"/>
      <c r="G1875" s="205"/>
      <c r="H1875" s="188"/>
      <c r="I1875" s="188"/>
      <c r="J1875" s="188"/>
    </row>
    <row r="1876" spans="1:10" s="190" customFormat="1" x14ac:dyDescent="0.25">
      <c r="A1876" s="185"/>
      <c r="B1876" s="191"/>
      <c r="C1876" s="191"/>
      <c r="D1876" s="191"/>
      <c r="E1876" s="191"/>
      <c r="F1876" s="188"/>
      <c r="G1876" s="205"/>
      <c r="H1876" s="188"/>
      <c r="I1876" s="188"/>
      <c r="J1876" s="188"/>
    </row>
    <row r="1877" spans="1:10" s="190" customFormat="1" x14ac:dyDescent="0.25">
      <c r="A1877" s="185"/>
      <c r="B1877" s="191"/>
      <c r="C1877" s="191"/>
      <c r="D1877" s="191"/>
      <c r="E1877" s="191"/>
      <c r="F1877" s="188"/>
      <c r="G1877" s="205"/>
      <c r="H1877" s="188"/>
      <c r="I1877" s="188"/>
      <c r="J1877" s="188"/>
    </row>
    <row r="1878" spans="1:10" s="190" customFormat="1" x14ac:dyDescent="0.25">
      <c r="A1878" s="185"/>
      <c r="B1878" s="191"/>
      <c r="C1878" s="191"/>
      <c r="D1878" s="191"/>
      <c r="E1878" s="191"/>
      <c r="F1878" s="188"/>
      <c r="G1878" s="205"/>
      <c r="H1878" s="188"/>
      <c r="I1878" s="188"/>
      <c r="J1878" s="188"/>
    </row>
    <row r="1879" spans="1:10" s="190" customFormat="1" x14ac:dyDescent="0.25">
      <c r="A1879" s="185"/>
      <c r="B1879" s="191"/>
      <c r="C1879" s="191"/>
      <c r="D1879" s="191"/>
      <c r="E1879" s="191"/>
      <c r="F1879" s="188"/>
      <c r="G1879" s="205"/>
      <c r="H1879" s="188"/>
      <c r="I1879" s="188"/>
      <c r="J1879" s="188"/>
    </row>
    <row r="1880" spans="1:10" s="190" customFormat="1" x14ac:dyDescent="0.25">
      <c r="A1880" s="185"/>
      <c r="B1880" s="191"/>
      <c r="C1880" s="191"/>
      <c r="D1880" s="191"/>
      <c r="E1880" s="191"/>
      <c r="F1880" s="188"/>
      <c r="G1880" s="205"/>
      <c r="H1880" s="188"/>
      <c r="I1880" s="188"/>
      <c r="J1880" s="188"/>
    </row>
    <row r="1881" spans="1:10" s="190" customFormat="1" x14ac:dyDescent="0.25">
      <c r="A1881" s="185"/>
      <c r="B1881" s="191"/>
      <c r="C1881" s="191"/>
      <c r="D1881" s="191"/>
      <c r="E1881" s="191"/>
      <c r="F1881" s="188"/>
      <c r="G1881" s="205"/>
      <c r="H1881" s="188"/>
      <c r="I1881" s="188"/>
      <c r="J1881" s="188"/>
    </row>
    <row r="1882" spans="1:10" s="190" customFormat="1" x14ac:dyDescent="0.25">
      <c r="A1882" s="185"/>
      <c r="B1882" s="191"/>
      <c r="C1882" s="191"/>
      <c r="D1882" s="191"/>
      <c r="E1882" s="191"/>
      <c r="F1882" s="188"/>
      <c r="G1882" s="205"/>
      <c r="H1882" s="188"/>
      <c r="I1882" s="188"/>
      <c r="J1882" s="188"/>
    </row>
    <row r="1883" spans="1:10" s="190" customFormat="1" x14ac:dyDescent="0.25">
      <c r="A1883" s="185"/>
      <c r="B1883" s="191"/>
      <c r="C1883" s="191"/>
      <c r="D1883" s="191"/>
      <c r="E1883" s="191"/>
      <c r="F1883" s="188"/>
      <c r="G1883" s="205"/>
      <c r="H1883" s="188"/>
      <c r="I1883" s="188"/>
      <c r="J1883" s="188"/>
    </row>
    <row r="1884" spans="1:10" s="190" customFormat="1" x14ac:dyDescent="0.25">
      <c r="A1884" s="185"/>
      <c r="B1884" s="191"/>
      <c r="C1884" s="191"/>
      <c r="D1884" s="191"/>
      <c r="E1884" s="191"/>
      <c r="F1884" s="188"/>
      <c r="G1884" s="205"/>
      <c r="H1884" s="188"/>
      <c r="I1884" s="188"/>
      <c r="J1884" s="188"/>
    </row>
    <row r="1885" spans="1:10" s="190" customFormat="1" x14ac:dyDescent="0.25">
      <c r="A1885" s="185"/>
      <c r="B1885" s="191"/>
      <c r="C1885" s="191"/>
      <c r="D1885" s="191"/>
      <c r="E1885" s="191"/>
      <c r="F1885" s="188"/>
      <c r="G1885" s="205"/>
      <c r="H1885" s="188"/>
      <c r="I1885" s="188"/>
      <c r="J1885" s="188"/>
    </row>
    <row r="1886" spans="1:10" s="190" customFormat="1" x14ac:dyDescent="0.25">
      <c r="A1886" s="185"/>
      <c r="B1886" s="191"/>
      <c r="C1886" s="191"/>
      <c r="D1886" s="191"/>
      <c r="E1886" s="191"/>
      <c r="F1886" s="188"/>
      <c r="G1886" s="205"/>
      <c r="H1886" s="188"/>
      <c r="I1886" s="188"/>
      <c r="J1886" s="188"/>
    </row>
    <row r="1887" spans="1:10" s="190" customFormat="1" x14ac:dyDescent="0.25">
      <c r="A1887" s="185"/>
      <c r="B1887" s="191"/>
      <c r="C1887" s="191"/>
      <c r="D1887" s="191"/>
      <c r="E1887" s="191"/>
      <c r="F1887" s="188"/>
      <c r="G1887" s="205"/>
      <c r="H1887" s="188"/>
      <c r="I1887" s="188"/>
      <c r="J1887" s="188"/>
    </row>
    <row r="1888" spans="1:10" s="190" customFormat="1" x14ac:dyDescent="0.25">
      <c r="A1888" s="185"/>
      <c r="B1888" s="191"/>
      <c r="C1888" s="191"/>
      <c r="D1888" s="191"/>
      <c r="E1888" s="191"/>
      <c r="F1888" s="188"/>
      <c r="G1888" s="205"/>
      <c r="H1888" s="188"/>
      <c r="I1888" s="188"/>
      <c r="J1888" s="188"/>
    </row>
    <row r="1889" spans="1:10" s="190" customFormat="1" x14ac:dyDescent="0.25">
      <c r="A1889" s="185"/>
      <c r="B1889" s="191"/>
      <c r="C1889" s="191"/>
      <c r="D1889" s="191"/>
      <c r="E1889" s="191"/>
      <c r="F1889" s="188"/>
      <c r="G1889" s="205"/>
      <c r="H1889" s="188"/>
      <c r="I1889" s="188"/>
      <c r="J1889" s="188"/>
    </row>
    <row r="1890" spans="1:10" s="190" customFormat="1" x14ac:dyDescent="0.25">
      <c r="A1890" s="185"/>
      <c r="B1890" s="191"/>
      <c r="C1890" s="191"/>
      <c r="D1890" s="191"/>
      <c r="E1890" s="191"/>
      <c r="F1890" s="188"/>
      <c r="G1890" s="205"/>
      <c r="H1890" s="188"/>
      <c r="I1890" s="188"/>
      <c r="J1890" s="188"/>
    </row>
    <row r="1891" spans="1:10" s="190" customFormat="1" x14ac:dyDescent="0.25">
      <c r="A1891" s="185"/>
      <c r="B1891" s="191"/>
      <c r="C1891" s="191"/>
      <c r="D1891" s="191"/>
      <c r="E1891" s="191"/>
      <c r="F1891" s="188"/>
      <c r="G1891" s="205"/>
      <c r="H1891" s="188"/>
      <c r="I1891" s="188"/>
      <c r="J1891" s="188"/>
    </row>
    <row r="1892" spans="1:10" s="190" customFormat="1" x14ac:dyDescent="0.25">
      <c r="A1892" s="185"/>
      <c r="B1892" s="191"/>
      <c r="C1892" s="191"/>
      <c r="D1892" s="191"/>
      <c r="E1892" s="191"/>
      <c r="F1892" s="188"/>
      <c r="G1892" s="205"/>
      <c r="H1892" s="188"/>
      <c r="I1892" s="188"/>
      <c r="J1892" s="188"/>
    </row>
    <row r="1893" spans="1:10" s="190" customFormat="1" x14ac:dyDescent="0.25">
      <c r="A1893" s="185"/>
      <c r="B1893" s="191"/>
      <c r="C1893" s="191"/>
      <c r="D1893" s="191"/>
      <c r="E1893" s="191"/>
      <c r="F1893" s="188"/>
      <c r="G1893" s="205"/>
      <c r="H1893" s="188"/>
      <c r="I1893" s="188"/>
      <c r="J1893" s="188"/>
    </row>
    <row r="1894" spans="1:10" s="190" customFormat="1" x14ac:dyDescent="0.25">
      <c r="A1894" s="185"/>
      <c r="B1894" s="191"/>
      <c r="C1894" s="191"/>
      <c r="D1894" s="191"/>
      <c r="E1894" s="191"/>
      <c r="F1894" s="188"/>
      <c r="G1894" s="205"/>
      <c r="H1894" s="188"/>
      <c r="I1894" s="188"/>
      <c r="J1894" s="188"/>
    </row>
    <row r="1895" spans="1:10" s="190" customFormat="1" x14ac:dyDescent="0.25">
      <c r="A1895" s="185"/>
      <c r="B1895" s="191"/>
      <c r="C1895" s="191"/>
      <c r="D1895" s="191"/>
      <c r="E1895" s="191"/>
      <c r="F1895" s="188"/>
      <c r="G1895" s="205"/>
      <c r="H1895" s="188"/>
      <c r="I1895" s="188"/>
      <c r="J1895" s="188"/>
    </row>
    <row r="1896" spans="1:10" s="190" customFormat="1" x14ac:dyDescent="0.25">
      <c r="A1896" s="185"/>
      <c r="B1896" s="191"/>
      <c r="C1896" s="191"/>
      <c r="D1896" s="191"/>
      <c r="E1896" s="191"/>
      <c r="F1896" s="188"/>
      <c r="G1896" s="205"/>
      <c r="H1896" s="188"/>
      <c r="I1896" s="188"/>
      <c r="J1896" s="188"/>
    </row>
    <row r="1897" spans="1:10" s="190" customFormat="1" x14ac:dyDescent="0.25">
      <c r="A1897" s="185"/>
      <c r="B1897" s="191"/>
      <c r="C1897" s="191"/>
      <c r="D1897" s="191"/>
      <c r="E1897" s="191"/>
      <c r="F1897" s="188"/>
      <c r="G1897" s="205"/>
      <c r="H1897" s="188"/>
      <c r="I1897" s="188"/>
      <c r="J1897" s="188"/>
    </row>
    <row r="1898" spans="1:10" s="190" customFormat="1" x14ac:dyDescent="0.25">
      <c r="A1898" s="185"/>
      <c r="B1898" s="191"/>
      <c r="C1898" s="191"/>
      <c r="D1898" s="191"/>
      <c r="E1898" s="191"/>
      <c r="F1898" s="188"/>
      <c r="G1898" s="205"/>
      <c r="H1898" s="188"/>
      <c r="I1898" s="188"/>
      <c r="J1898" s="188"/>
    </row>
    <row r="1899" spans="1:10" s="190" customFormat="1" x14ac:dyDescent="0.25">
      <c r="A1899" s="185"/>
      <c r="B1899" s="191"/>
      <c r="C1899" s="191"/>
      <c r="D1899" s="191"/>
      <c r="E1899" s="191"/>
      <c r="F1899" s="188"/>
      <c r="G1899" s="205"/>
      <c r="H1899" s="188"/>
      <c r="I1899" s="188"/>
      <c r="J1899" s="188"/>
    </row>
    <row r="1900" spans="1:10" s="190" customFormat="1" x14ac:dyDescent="0.25">
      <c r="A1900" s="185"/>
      <c r="B1900" s="191"/>
      <c r="C1900" s="191"/>
      <c r="D1900" s="191"/>
      <c r="E1900" s="191"/>
      <c r="F1900" s="188"/>
      <c r="G1900" s="205"/>
      <c r="H1900" s="188"/>
      <c r="I1900" s="188"/>
      <c r="J1900" s="188"/>
    </row>
    <row r="1901" spans="1:10" s="190" customFormat="1" x14ac:dyDescent="0.25">
      <c r="A1901" s="185"/>
      <c r="B1901" s="191"/>
      <c r="C1901" s="191"/>
      <c r="D1901" s="191"/>
      <c r="E1901" s="191"/>
      <c r="F1901" s="188"/>
      <c r="G1901" s="205"/>
      <c r="H1901" s="188"/>
      <c r="I1901" s="188"/>
      <c r="J1901" s="188"/>
    </row>
    <row r="1902" spans="1:10" s="190" customFormat="1" x14ac:dyDescent="0.25">
      <c r="A1902" s="185"/>
      <c r="B1902" s="191"/>
      <c r="C1902" s="191"/>
      <c r="D1902" s="191"/>
      <c r="E1902" s="191"/>
      <c r="F1902" s="188"/>
      <c r="G1902" s="205"/>
      <c r="H1902" s="188"/>
      <c r="I1902" s="188"/>
      <c r="J1902" s="188"/>
    </row>
    <row r="1903" spans="1:10" s="190" customFormat="1" x14ac:dyDescent="0.25">
      <c r="A1903" s="185"/>
      <c r="B1903" s="191"/>
      <c r="C1903" s="191"/>
      <c r="D1903" s="191"/>
      <c r="E1903" s="191"/>
      <c r="F1903" s="188"/>
      <c r="G1903" s="205"/>
      <c r="H1903" s="188"/>
      <c r="I1903" s="188"/>
      <c r="J1903" s="188"/>
    </row>
    <row r="1904" spans="1:10" s="190" customFormat="1" x14ac:dyDescent="0.25">
      <c r="A1904" s="185"/>
      <c r="B1904" s="191"/>
      <c r="C1904" s="191"/>
      <c r="D1904" s="191"/>
      <c r="E1904" s="191"/>
      <c r="F1904" s="188"/>
      <c r="G1904" s="205"/>
      <c r="H1904" s="188"/>
      <c r="I1904" s="188"/>
      <c r="J1904" s="188"/>
    </row>
    <row r="1905" spans="1:10" s="190" customFormat="1" x14ac:dyDescent="0.25">
      <c r="A1905" s="185"/>
      <c r="B1905" s="191"/>
      <c r="C1905" s="191"/>
      <c r="D1905" s="191"/>
      <c r="E1905" s="191"/>
      <c r="F1905" s="188"/>
      <c r="G1905" s="205"/>
      <c r="H1905" s="188"/>
      <c r="I1905" s="188"/>
      <c r="J1905" s="188"/>
    </row>
    <row r="1906" spans="1:10" s="190" customFormat="1" x14ac:dyDescent="0.25">
      <c r="A1906" s="185"/>
      <c r="B1906" s="191"/>
      <c r="C1906" s="191"/>
      <c r="D1906" s="191"/>
      <c r="E1906" s="191"/>
      <c r="F1906" s="188"/>
      <c r="G1906" s="205"/>
      <c r="H1906" s="188"/>
      <c r="I1906" s="188"/>
      <c r="J1906" s="188"/>
    </row>
    <row r="1907" spans="1:10" s="190" customFormat="1" x14ac:dyDescent="0.25">
      <c r="A1907" s="185"/>
      <c r="B1907" s="191"/>
      <c r="C1907" s="191"/>
      <c r="D1907" s="191"/>
      <c r="E1907" s="191"/>
      <c r="F1907" s="188"/>
      <c r="G1907" s="205"/>
      <c r="H1907" s="188"/>
      <c r="I1907" s="188"/>
      <c r="J1907" s="188"/>
    </row>
    <row r="1908" spans="1:10" s="190" customFormat="1" x14ac:dyDescent="0.25">
      <c r="A1908" s="185"/>
      <c r="B1908" s="191"/>
      <c r="C1908" s="191"/>
      <c r="D1908" s="191"/>
      <c r="E1908" s="191"/>
      <c r="F1908" s="188"/>
      <c r="G1908" s="205"/>
      <c r="H1908" s="188"/>
      <c r="I1908" s="188"/>
      <c r="J1908" s="188"/>
    </row>
    <row r="1909" spans="1:10" s="190" customFormat="1" x14ac:dyDescent="0.25">
      <c r="A1909" s="185"/>
      <c r="B1909" s="191"/>
      <c r="C1909" s="191"/>
      <c r="D1909" s="191"/>
      <c r="E1909" s="191"/>
      <c r="F1909" s="188"/>
      <c r="G1909" s="205"/>
      <c r="H1909" s="188"/>
      <c r="I1909" s="188"/>
      <c r="J1909" s="188"/>
    </row>
    <row r="1910" spans="1:10" s="190" customFormat="1" x14ac:dyDescent="0.25">
      <c r="A1910" s="185"/>
      <c r="B1910" s="191"/>
      <c r="C1910" s="191"/>
      <c r="D1910" s="191"/>
      <c r="E1910" s="191"/>
      <c r="F1910" s="188"/>
      <c r="G1910" s="205"/>
      <c r="H1910" s="188"/>
      <c r="I1910" s="188"/>
      <c r="J1910" s="188"/>
    </row>
    <row r="1911" spans="1:10" s="190" customFormat="1" x14ac:dyDescent="0.25">
      <c r="A1911" s="185"/>
      <c r="B1911" s="191"/>
      <c r="C1911" s="191"/>
      <c r="D1911" s="191"/>
      <c r="E1911" s="191"/>
      <c r="F1911" s="188"/>
      <c r="G1911" s="205"/>
      <c r="H1911" s="188"/>
      <c r="I1911" s="188"/>
      <c r="J1911" s="188"/>
    </row>
    <row r="1912" spans="1:10" s="190" customFormat="1" x14ac:dyDescent="0.25">
      <c r="A1912" s="185"/>
      <c r="B1912" s="191"/>
      <c r="C1912" s="191"/>
      <c r="D1912" s="191"/>
      <c r="E1912" s="191"/>
      <c r="F1912" s="188"/>
      <c r="G1912" s="205"/>
      <c r="H1912" s="188"/>
      <c r="I1912" s="188"/>
      <c r="J1912" s="188"/>
    </row>
    <row r="1913" spans="1:10" s="190" customFormat="1" x14ac:dyDescent="0.25">
      <c r="A1913" s="185"/>
      <c r="B1913" s="191"/>
      <c r="C1913" s="191"/>
      <c r="D1913" s="191"/>
      <c r="E1913" s="191"/>
      <c r="F1913" s="188"/>
      <c r="G1913" s="205"/>
      <c r="H1913" s="188"/>
      <c r="I1913" s="188"/>
      <c r="J1913" s="188"/>
    </row>
    <row r="1914" spans="1:10" s="190" customFormat="1" x14ac:dyDescent="0.25">
      <c r="A1914" s="185"/>
      <c r="B1914" s="191"/>
      <c r="C1914" s="191"/>
      <c r="D1914" s="191"/>
      <c r="E1914" s="191"/>
      <c r="F1914" s="188"/>
      <c r="G1914" s="205"/>
      <c r="H1914" s="188"/>
      <c r="I1914" s="188"/>
      <c r="J1914" s="188"/>
    </row>
    <row r="1915" spans="1:10" s="190" customFormat="1" x14ac:dyDescent="0.25">
      <c r="A1915" s="185"/>
      <c r="B1915" s="191"/>
      <c r="C1915" s="191"/>
      <c r="D1915" s="191"/>
      <c r="E1915" s="191"/>
      <c r="F1915" s="188"/>
      <c r="G1915" s="205"/>
      <c r="H1915" s="188"/>
      <c r="I1915" s="188"/>
      <c r="J1915" s="188"/>
    </row>
    <row r="1916" spans="1:10" s="190" customFormat="1" x14ac:dyDescent="0.25">
      <c r="A1916" s="185"/>
      <c r="B1916" s="191"/>
      <c r="C1916" s="191"/>
      <c r="D1916" s="191"/>
      <c r="E1916" s="191"/>
      <c r="F1916" s="188"/>
      <c r="G1916" s="205"/>
      <c r="H1916" s="188"/>
      <c r="I1916" s="188"/>
      <c r="J1916" s="188"/>
    </row>
    <row r="1917" spans="1:10" s="190" customFormat="1" x14ac:dyDescent="0.25">
      <c r="A1917" s="185"/>
      <c r="B1917" s="191"/>
      <c r="C1917" s="191"/>
      <c r="D1917" s="191"/>
      <c r="E1917" s="191"/>
      <c r="F1917" s="188"/>
      <c r="G1917" s="205"/>
      <c r="H1917" s="188"/>
      <c r="I1917" s="188"/>
      <c r="J1917" s="188"/>
    </row>
    <row r="1918" spans="1:10" s="190" customFormat="1" x14ac:dyDescent="0.25">
      <c r="A1918" s="185"/>
      <c r="B1918" s="191"/>
      <c r="C1918" s="191"/>
      <c r="D1918" s="191"/>
      <c r="E1918" s="191"/>
      <c r="F1918" s="188"/>
      <c r="G1918" s="205"/>
      <c r="H1918" s="188"/>
      <c r="I1918" s="188"/>
      <c r="J1918" s="188"/>
    </row>
    <row r="1919" spans="1:10" s="190" customFormat="1" x14ac:dyDescent="0.25">
      <c r="A1919" s="185"/>
      <c r="B1919" s="191"/>
      <c r="C1919" s="191"/>
      <c r="D1919" s="191"/>
      <c r="E1919" s="191"/>
      <c r="F1919" s="188"/>
      <c r="G1919" s="205"/>
      <c r="H1919" s="188"/>
      <c r="I1919" s="188"/>
      <c r="J1919" s="188"/>
    </row>
    <row r="1920" spans="1:10" s="190" customFormat="1" x14ac:dyDescent="0.25">
      <c r="A1920" s="185"/>
      <c r="B1920" s="191"/>
      <c r="C1920" s="191"/>
      <c r="D1920" s="191"/>
      <c r="E1920" s="191"/>
      <c r="F1920" s="188"/>
      <c r="G1920" s="205"/>
      <c r="H1920" s="188"/>
      <c r="I1920" s="188"/>
      <c r="J1920" s="188"/>
    </row>
    <row r="1921" spans="1:10" s="190" customFormat="1" x14ac:dyDescent="0.25">
      <c r="A1921" s="185"/>
      <c r="B1921" s="191"/>
      <c r="C1921" s="191"/>
      <c r="D1921" s="191"/>
      <c r="E1921" s="191"/>
      <c r="F1921" s="188"/>
      <c r="G1921" s="205"/>
      <c r="H1921" s="188"/>
      <c r="I1921" s="188"/>
      <c r="J1921" s="188"/>
    </row>
    <row r="1922" spans="1:10" s="190" customFormat="1" x14ac:dyDescent="0.25">
      <c r="A1922" s="185"/>
      <c r="B1922" s="191"/>
      <c r="C1922" s="191"/>
      <c r="D1922" s="191"/>
      <c r="E1922" s="191"/>
      <c r="F1922" s="188"/>
      <c r="G1922" s="205"/>
      <c r="H1922" s="188"/>
      <c r="I1922" s="188"/>
      <c r="J1922" s="188"/>
    </row>
    <row r="1923" spans="1:10" s="190" customFormat="1" x14ac:dyDescent="0.25">
      <c r="A1923" s="185"/>
      <c r="B1923" s="191"/>
      <c r="C1923" s="191"/>
      <c r="D1923" s="191"/>
      <c r="E1923" s="191"/>
      <c r="F1923" s="188"/>
      <c r="G1923" s="205"/>
      <c r="H1923" s="188"/>
      <c r="I1923" s="188"/>
      <c r="J1923" s="188"/>
    </row>
    <row r="1924" spans="1:10" s="190" customFormat="1" x14ac:dyDescent="0.25">
      <c r="A1924" s="185"/>
      <c r="B1924" s="191"/>
      <c r="C1924" s="191"/>
      <c r="D1924" s="191"/>
      <c r="E1924" s="191"/>
      <c r="F1924" s="188"/>
      <c r="G1924" s="205"/>
      <c r="H1924" s="188"/>
      <c r="I1924" s="188"/>
      <c r="J1924" s="188"/>
    </row>
    <row r="1925" spans="1:10" s="190" customFormat="1" x14ac:dyDescent="0.25">
      <c r="A1925" s="185"/>
      <c r="B1925" s="191"/>
      <c r="C1925" s="191"/>
      <c r="D1925" s="191"/>
      <c r="E1925" s="191"/>
      <c r="F1925" s="188"/>
      <c r="G1925" s="205"/>
      <c r="H1925" s="188"/>
      <c r="I1925" s="188"/>
      <c r="J1925" s="188"/>
    </row>
    <row r="1926" spans="1:10" s="190" customFormat="1" x14ac:dyDescent="0.25">
      <c r="A1926" s="185"/>
      <c r="B1926" s="191"/>
      <c r="C1926" s="191"/>
      <c r="D1926" s="191"/>
      <c r="E1926" s="191"/>
      <c r="F1926" s="188"/>
      <c r="G1926" s="205"/>
      <c r="H1926" s="188"/>
      <c r="I1926" s="188"/>
      <c r="J1926" s="188"/>
    </row>
    <row r="1927" spans="1:10" s="190" customFormat="1" x14ac:dyDescent="0.25">
      <c r="A1927" s="185"/>
      <c r="B1927" s="191"/>
      <c r="C1927" s="191"/>
      <c r="D1927" s="191"/>
      <c r="E1927" s="191"/>
      <c r="F1927" s="188"/>
      <c r="G1927" s="205"/>
      <c r="H1927" s="188"/>
      <c r="I1927" s="188"/>
      <c r="J1927" s="188"/>
    </row>
    <row r="1928" spans="1:10" s="190" customFormat="1" x14ac:dyDescent="0.25">
      <c r="A1928" s="185"/>
      <c r="B1928" s="191"/>
      <c r="C1928" s="191"/>
      <c r="D1928" s="191"/>
      <c r="E1928" s="191"/>
      <c r="F1928" s="188"/>
      <c r="G1928" s="205"/>
      <c r="H1928" s="188"/>
      <c r="I1928" s="188"/>
      <c r="J1928" s="188"/>
    </row>
    <row r="1929" spans="1:10" s="190" customFormat="1" x14ac:dyDescent="0.25">
      <c r="A1929" s="185"/>
      <c r="B1929" s="191"/>
      <c r="C1929" s="191"/>
      <c r="D1929" s="191"/>
      <c r="E1929" s="191"/>
      <c r="F1929" s="188"/>
      <c r="G1929" s="205"/>
      <c r="H1929" s="188"/>
      <c r="I1929" s="188"/>
      <c r="J1929" s="188"/>
    </row>
    <row r="1930" spans="1:10" s="190" customFormat="1" x14ac:dyDescent="0.25">
      <c r="A1930" s="185"/>
      <c r="B1930" s="191"/>
      <c r="C1930" s="191"/>
      <c r="D1930" s="191"/>
      <c r="E1930" s="191"/>
      <c r="F1930" s="188"/>
      <c r="G1930" s="205"/>
      <c r="H1930" s="188"/>
      <c r="I1930" s="188"/>
      <c r="J1930" s="188"/>
    </row>
    <row r="1931" spans="1:10" s="190" customFormat="1" x14ac:dyDescent="0.25">
      <c r="A1931" s="185"/>
      <c r="B1931" s="191"/>
      <c r="C1931" s="191"/>
      <c r="D1931" s="191"/>
      <c r="E1931" s="191"/>
      <c r="F1931" s="188"/>
      <c r="G1931" s="205"/>
      <c r="H1931" s="188"/>
      <c r="I1931" s="188"/>
      <c r="J1931" s="188"/>
    </row>
    <row r="1932" spans="1:10" s="190" customFormat="1" x14ac:dyDescent="0.25">
      <c r="A1932" s="185"/>
      <c r="B1932" s="191"/>
      <c r="C1932" s="191"/>
      <c r="D1932" s="191"/>
      <c r="E1932" s="191"/>
      <c r="F1932" s="188"/>
      <c r="G1932" s="205"/>
      <c r="H1932" s="188"/>
      <c r="I1932" s="188"/>
      <c r="J1932" s="188"/>
    </row>
    <row r="1933" spans="1:10" s="190" customFormat="1" x14ac:dyDescent="0.25">
      <c r="A1933" s="185"/>
      <c r="B1933" s="191"/>
      <c r="C1933" s="191"/>
      <c r="D1933" s="191"/>
      <c r="E1933" s="191"/>
      <c r="F1933" s="188"/>
      <c r="G1933" s="205"/>
      <c r="H1933" s="188"/>
      <c r="I1933" s="188"/>
      <c r="J1933" s="188"/>
    </row>
    <row r="1934" spans="1:10" s="190" customFormat="1" x14ac:dyDescent="0.25">
      <c r="A1934" s="185"/>
      <c r="B1934" s="191"/>
      <c r="C1934" s="191"/>
      <c r="D1934" s="191"/>
      <c r="E1934" s="191"/>
      <c r="F1934" s="188"/>
      <c r="G1934" s="205"/>
      <c r="H1934" s="188"/>
      <c r="I1934" s="188"/>
      <c r="J1934" s="188"/>
    </row>
    <row r="1935" spans="1:10" s="190" customFormat="1" x14ac:dyDescent="0.25">
      <c r="A1935" s="185"/>
      <c r="B1935" s="191"/>
      <c r="C1935" s="191"/>
      <c r="D1935" s="191"/>
      <c r="E1935" s="191"/>
      <c r="F1935" s="188"/>
      <c r="G1935" s="205"/>
      <c r="H1935" s="188"/>
      <c r="I1935" s="188"/>
      <c r="J1935" s="188"/>
    </row>
    <row r="1936" spans="1:10" s="190" customFormat="1" x14ac:dyDescent="0.25">
      <c r="A1936" s="185"/>
      <c r="B1936" s="191"/>
      <c r="C1936" s="191"/>
      <c r="D1936" s="191"/>
      <c r="E1936" s="191"/>
      <c r="F1936" s="188"/>
      <c r="G1936" s="205"/>
      <c r="H1936" s="188"/>
      <c r="I1936" s="188"/>
      <c r="J1936" s="188"/>
    </row>
    <row r="1937" spans="1:10" s="190" customFormat="1" x14ac:dyDescent="0.25">
      <c r="A1937" s="185"/>
      <c r="B1937" s="191"/>
      <c r="C1937" s="191"/>
      <c r="D1937" s="191"/>
      <c r="E1937" s="191"/>
      <c r="F1937" s="188"/>
      <c r="G1937" s="205"/>
      <c r="H1937" s="188"/>
      <c r="I1937" s="188"/>
      <c r="J1937" s="188"/>
    </row>
    <row r="1938" spans="1:10" s="190" customFormat="1" x14ac:dyDescent="0.25">
      <c r="A1938" s="185"/>
      <c r="B1938" s="191"/>
      <c r="C1938" s="191"/>
      <c r="D1938" s="191"/>
      <c r="E1938" s="191"/>
      <c r="F1938" s="188"/>
      <c r="G1938" s="205"/>
      <c r="H1938" s="188"/>
      <c r="I1938" s="188"/>
      <c r="J1938" s="188"/>
    </row>
    <row r="1939" spans="1:10" s="190" customFormat="1" x14ac:dyDescent="0.25">
      <c r="A1939" s="185"/>
      <c r="B1939" s="191"/>
      <c r="C1939" s="191"/>
      <c r="D1939" s="191"/>
      <c r="E1939" s="191"/>
      <c r="F1939" s="188"/>
      <c r="G1939" s="205"/>
      <c r="H1939" s="188"/>
      <c r="I1939" s="188"/>
      <c r="J1939" s="188"/>
    </row>
    <row r="1940" spans="1:10" s="190" customFormat="1" x14ac:dyDescent="0.25">
      <c r="A1940" s="185"/>
      <c r="B1940" s="191"/>
      <c r="C1940" s="191"/>
      <c r="D1940" s="191"/>
      <c r="E1940" s="191"/>
      <c r="F1940" s="188"/>
      <c r="G1940" s="205"/>
      <c r="H1940" s="188"/>
      <c r="I1940" s="188"/>
      <c r="J1940" s="188"/>
    </row>
    <row r="1941" spans="1:10" s="190" customFormat="1" x14ac:dyDescent="0.25">
      <c r="A1941" s="185"/>
      <c r="B1941" s="191"/>
      <c r="C1941" s="191"/>
      <c r="D1941" s="191"/>
      <c r="E1941" s="191"/>
      <c r="F1941" s="188"/>
      <c r="G1941" s="205"/>
      <c r="H1941" s="188"/>
      <c r="I1941" s="188"/>
      <c r="J1941" s="188"/>
    </row>
    <row r="1942" spans="1:10" s="190" customFormat="1" x14ac:dyDescent="0.25">
      <c r="A1942" s="185"/>
      <c r="B1942" s="191"/>
      <c r="C1942" s="191"/>
      <c r="D1942" s="191"/>
      <c r="E1942" s="191"/>
      <c r="F1942" s="188"/>
      <c r="G1942" s="205"/>
      <c r="H1942" s="188"/>
      <c r="I1942" s="188"/>
      <c r="J1942" s="188"/>
    </row>
    <row r="1943" spans="1:10" s="190" customFormat="1" x14ac:dyDescent="0.25">
      <c r="A1943" s="185"/>
      <c r="B1943" s="191"/>
      <c r="C1943" s="191"/>
      <c r="D1943" s="191"/>
      <c r="E1943" s="191"/>
      <c r="F1943" s="188"/>
      <c r="G1943" s="205"/>
      <c r="H1943" s="188"/>
      <c r="I1943" s="188"/>
      <c r="J1943" s="188"/>
    </row>
    <row r="1944" spans="1:10" s="190" customFormat="1" x14ac:dyDescent="0.25">
      <c r="A1944" s="185"/>
      <c r="B1944" s="191"/>
      <c r="C1944" s="191"/>
      <c r="D1944" s="191"/>
      <c r="E1944" s="191"/>
      <c r="F1944" s="188"/>
      <c r="G1944" s="205"/>
      <c r="H1944" s="188"/>
      <c r="I1944" s="188"/>
      <c r="J1944" s="188"/>
    </row>
    <row r="1945" spans="1:10" s="190" customFormat="1" x14ac:dyDescent="0.25">
      <c r="A1945" s="185"/>
      <c r="B1945" s="191"/>
      <c r="C1945" s="191"/>
      <c r="D1945" s="191"/>
      <c r="E1945" s="191"/>
      <c r="F1945" s="188"/>
      <c r="G1945" s="205"/>
      <c r="H1945" s="188"/>
      <c r="I1945" s="188"/>
      <c r="J1945" s="188"/>
    </row>
    <row r="1946" spans="1:10" s="190" customFormat="1" x14ac:dyDescent="0.25">
      <c r="A1946" s="185"/>
      <c r="B1946" s="191"/>
      <c r="C1946" s="191"/>
      <c r="D1946" s="191"/>
      <c r="E1946" s="191"/>
      <c r="F1946" s="188"/>
      <c r="G1946" s="205"/>
      <c r="H1946" s="188"/>
      <c r="I1946" s="188"/>
      <c r="J1946" s="188"/>
    </row>
    <row r="1947" spans="1:10" s="190" customFormat="1" x14ac:dyDescent="0.25">
      <c r="A1947" s="185"/>
      <c r="B1947" s="191"/>
      <c r="C1947" s="191"/>
      <c r="D1947" s="191"/>
      <c r="E1947" s="191"/>
      <c r="F1947" s="188"/>
      <c r="G1947" s="205"/>
      <c r="H1947" s="188"/>
      <c r="I1947" s="188"/>
      <c r="J1947" s="188"/>
    </row>
    <row r="1948" spans="1:10" s="190" customFormat="1" x14ac:dyDescent="0.25">
      <c r="A1948" s="185"/>
      <c r="B1948" s="191"/>
      <c r="C1948" s="191"/>
      <c r="D1948" s="191"/>
      <c r="E1948" s="191"/>
      <c r="F1948" s="188"/>
      <c r="G1948" s="205"/>
      <c r="H1948" s="188"/>
      <c r="I1948" s="188"/>
      <c r="J1948" s="188"/>
    </row>
    <row r="1949" spans="1:10" s="190" customFormat="1" x14ac:dyDescent="0.25">
      <c r="A1949" s="185"/>
      <c r="B1949" s="191"/>
      <c r="C1949" s="191"/>
      <c r="D1949" s="191"/>
      <c r="E1949" s="191"/>
      <c r="F1949" s="188"/>
      <c r="G1949" s="205"/>
      <c r="H1949" s="188"/>
      <c r="I1949" s="188"/>
      <c r="J1949" s="188"/>
    </row>
    <row r="1950" spans="1:10" s="190" customFormat="1" x14ac:dyDescent="0.25">
      <c r="A1950" s="185"/>
      <c r="B1950" s="191"/>
      <c r="C1950" s="191"/>
      <c r="D1950" s="191"/>
      <c r="E1950" s="191"/>
      <c r="F1950" s="188"/>
      <c r="G1950" s="205"/>
      <c r="H1950" s="188"/>
      <c r="I1950" s="188"/>
      <c r="J1950" s="188"/>
    </row>
    <row r="1951" spans="1:10" s="190" customFormat="1" x14ac:dyDescent="0.25">
      <c r="A1951" s="185"/>
      <c r="B1951" s="191"/>
      <c r="C1951" s="191"/>
      <c r="D1951" s="191"/>
      <c r="E1951" s="191"/>
      <c r="F1951" s="188"/>
      <c r="G1951" s="205"/>
      <c r="H1951" s="188"/>
      <c r="I1951" s="188"/>
      <c r="J1951" s="188"/>
    </row>
    <row r="1952" spans="1:10" s="190" customFormat="1" x14ac:dyDescent="0.25">
      <c r="A1952" s="185"/>
      <c r="B1952" s="191"/>
      <c r="C1952" s="191"/>
      <c r="D1952" s="191"/>
      <c r="E1952" s="191"/>
      <c r="F1952" s="188"/>
      <c r="G1952" s="205"/>
      <c r="H1952" s="188"/>
      <c r="I1952" s="188"/>
      <c r="J1952" s="188"/>
    </row>
    <row r="1953" spans="1:10" s="190" customFormat="1" x14ac:dyDescent="0.25">
      <c r="A1953" s="185"/>
      <c r="B1953" s="191"/>
      <c r="C1953" s="191"/>
      <c r="D1953" s="191"/>
      <c r="E1953" s="191"/>
      <c r="F1953" s="188"/>
      <c r="G1953" s="205"/>
      <c r="H1953" s="188"/>
      <c r="I1953" s="188"/>
      <c r="J1953" s="188"/>
    </row>
    <row r="1954" spans="1:10" s="190" customFormat="1" x14ac:dyDescent="0.25">
      <c r="A1954" s="185"/>
      <c r="B1954" s="191"/>
      <c r="C1954" s="191"/>
      <c r="D1954" s="191"/>
      <c r="E1954" s="191"/>
      <c r="F1954" s="188"/>
      <c r="G1954" s="205"/>
      <c r="H1954" s="188"/>
      <c r="I1954" s="188"/>
      <c r="J1954" s="188"/>
    </row>
    <row r="1955" spans="1:10" s="190" customFormat="1" x14ac:dyDescent="0.25">
      <c r="A1955" s="185"/>
      <c r="B1955" s="191"/>
      <c r="C1955" s="191"/>
      <c r="D1955" s="191"/>
      <c r="E1955" s="191"/>
      <c r="F1955" s="188"/>
      <c r="G1955" s="205"/>
      <c r="H1955" s="188"/>
      <c r="I1955" s="188"/>
      <c r="J1955" s="188"/>
    </row>
    <row r="1956" spans="1:10" s="190" customFormat="1" x14ac:dyDescent="0.25">
      <c r="A1956" s="185"/>
      <c r="B1956" s="191"/>
      <c r="C1956" s="191"/>
      <c r="D1956" s="191"/>
      <c r="E1956" s="191"/>
      <c r="F1956" s="188"/>
      <c r="G1956" s="205"/>
      <c r="H1956" s="188"/>
      <c r="I1956" s="188"/>
      <c r="J1956" s="188"/>
    </row>
    <row r="1957" spans="1:10" s="190" customFormat="1" x14ac:dyDescent="0.25">
      <c r="A1957" s="185"/>
      <c r="B1957" s="191"/>
      <c r="C1957" s="191"/>
      <c r="D1957" s="191"/>
      <c r="E1957" s="191"/>
      <c r="F1957" s="188"/>
      <c r="G1957" s="205"/>
      <c r="H1957" s="188"/>
      <c r="I1957" s="188"/>
      <c r="J1957" s="188"/>
    </row>
    <row r="1958" spans="1:10" s="190" customFormat="1" x14ac:dyDescent="0.25">
      <c r="A1958" s="185"/>
      <c r="B1958" s="191"/>
      <c r="C1958" s="191"/>
      <c r="D1958" s="191"/>
      <c r="E1958" s="191"/>
      <c r="F1958" s="188"/>
      <c r="G1958" s="205"/>
      <c r="H1958" s="188"/>
      <c r="I1958" s="188"/>
      <c r="J1958" s="188"/>
    </row>
    <row r="1959" spans="1:10" s="190" customFormat="1" x14ac:dyDescent="0.25">
      <c r="A1959" s="185"/>
      <c r="B1959" s="191"/>
      <c r="C1959" s="191"/>
      <c r="D1959" s="191"/>
      <c r="E1959" s="191"/>
      <c r="F1959" s="188"/>
      <c r="G1959" s="205"/>
      <c r="H1959" s="188"/>
      <c r="I1959" s="188"/>
      <c r="J1959" s="188"/>
    </row>
    <row r="1960" spans="1:10" s="190" customFormat="1" x14ac:dyDescent="0.25">
      <c r="A1960" s="185"/>
      <c r="B1960" s="191"/>
      <c r="C1960" s="191"/>
      <c r="D1960" s="191"/>
      <c r="E1960" s="191"/>
      <c r="F1960" s="188"/>
      <c r="G1960" s="205"/>
      <c r="H1960" s="188"/>
      <c r="I1960" s="188"/>
      <c r="J1960" s="188"/>
    </row>
    <row r="1961" spans="1:10" s="190" customFormat="1" x14ac:dyDescent="0.25">
      <c r="A1961" s="185"/>
      <c r="B1961" s="191"/>
      <c r="C1961" s="191"/>
      <c r="D1961" s="191"/>
      <c r="E1961" s="191"/>
      <c r="F1961" s="188"/>
      <c r="G1961" s="205"/>
      <c r="H1961" s="188"/>
      <c r="I1961" s="188"/>
      <c r="J1961" s="188"/>
    </row>
    <row r="1962" spans="1:10" s="190" customFormat="1" x14ac:dyDescent="0.25">
      <c r="A1962" s="185"/>
      <c r="B1962" s="191"/>
      <c r="C1962" s="191"/>
      <c r="D1962" s="191"/>
      <c r="E1962" s="191"/>
      <c r="F1962" s="188"/>
      <c r="G1962" s="205"/>
      <c r="H1962" s="188"/>
      <c r="I1962" s="188"/>
      <c r="J1962" s="188"/>
    </row>
    <row r="1963" spans="1:10" s="190" customFormat="1" x14ac:dyDescent="0.25">
      <c r="A1963" s="185"/>
      <c r="B1963" s="191"/>
      <c r="C1963" s="191"/>
      <c r="D1963" s="191"/>
      <c r="E1963" s="191"/>
      <c r="F1963" s="188"/>
      <c r="G1963" s="205"/>
      <c r="H1963" s="188"/>
      <c r="I1963" s="188"/>
      <c r="J1963" s="188"/>
    </row>
    <row r="1964" spans="1:10" s="190" customFormat="1" x14ac:dyDescent="0.25">
      <c r="A1964" s="185"/>
      <c r="B1964" s="191"/>
      <c r="C1964" s="191"/>
      <c r="D1964" s="191"/>
      <c r="E1964" s="191"/>
      <c r="F1964" s="188"/>
      <c r="G1964" s="205"/>
      <c r="H1964" s="188"/>
      <c r="I1964" s="188"/>
      <c r="J1964" s="188"/>
    </row>
    <row r="1965" spans="1:10" s="190" customFormat="1" x14ac:dyDescent="0.25">
      <c r="A1965" s="185"/>
      <c r="B1965" s="191"/>
      <c r="C1965" s="191"/>
      <c r="D1965" s="191"/>
      <c r="E1965" s="191"/>
      <c r="F1965" s="188"/>
      <c r="G1965" s="205"/>
      <c r="H1965" s="188"/>
      <c r="I1965" s="188"/>
      <c r="J1965" s="188"/>
    </row>
    <row r="1966" spans="1:10" s="190" customFormat="1" x14ac:dyDescent="0.25">
      <c r="A1966" s="185"/>
      <c r="B1966" s="191"/>
      <c r="C1966" s="191"/>
      <c r="D1966" s="191"/>
      <c r="E1966" s="191"/>
      <c r="F1966" s="188"/>
      <c r="G1966" s="205"/>
      <c r="H1966" s="188"/>
      <c r="I1966" s="188"/>
      <c r="J1966" s="188"/>
    </row>
    <row r="1967" spans="1:10" s="190" customFormat="1" x14ac:dyDescent="0.25">
      <c r="A1967" s="185"/>
      <c r="B1967" s="191"/>
      <c r="C1967" s="191"/>
      <c r="D1967" s="191"/>
      <c r="E1967" s="191"/>
      <c r="F1967" s="188"/>
      <c r="G1967" s="205"/>
      <c r="H1967" s="188"/>
      <c r="I1967" s="188"/>
      <c r="J1967" s="188"/>
    </row>
    <row r="1968" spans="1:10" s="190" customFormat="1" x14ac:dyDescent="0.25">
      <c r="A1968" s="185"/>
      <c r="B1968" s="191"/>
      <c r="C1968" s="191"/>
      <c r="D1968" s="191"/>
      <c r="E1968" s="191"/>
      <c r="F1968" s="188"/>
      <c r="G1968" s="205"/>
      <c r="H1968" s="188"/>
      <c r="I1968" s="188"/>
      <c r="J1968" s="188"/>
    </row>
    <row r="1969" spans="1:10" s="190" customFormat="1" x14ac:dyDescent="0.25">
      <c r="A1969" s="185"/>
      <c r="B1969" s="191"/>
      <c r="C1969" s="191"/>
      <c r="D1969" s="191"/>
      <c r="E1969" s="191"/>
      <c r="F1969" s="188"/>
      <c r="G1969" s="205"/>
      <c r="H1969" s="188"/>
      <c r="I1969" s="188"/>
      <c r="J1969" s="188"/>
    </row>
    <row r="1970" spans="1:10" s="190" customFormat="1" x14ac:dyDescent="0.25">
      <c r="A1970" s="185"/>
      <c r="B1970" s="191"/>
      <c r="C1970" s="191"/>
      <c r="D1970" s="191"/>
      <c r="E1970" s="191"/>
      <c r="F1970" s="188"/>
      <c r="G1970" s="205"/>
      <c r="H1970" s="188"/>
      <c r="I1970" s="188"/>
      <c r="J1970" s="188"/>
    </row>
    <row r="1971" spans="1:10" s="190" customFormat="1" x14ac:dyDescent="0.25">
      <c r="A1971" s="185"/>
      <c r="B1971" s="191"/>
      <c r="C1971" s="191"/>
      <c r="D1971" s="191"/>
      <c r="E1971" s="191"/>
      <c r="F1971" s="188"/>
      <c r="G1971" s="205"/>
      <c r="H1971" s="188"/>
      <c r="I1971" s="188"/>
      <c r="J1971" s="188"/>
    </row>
    <row r="1972" spans="1:10" s="190" customFormat="1" x14ac:dyDescent="0.25">
      <c r="A1972" s="185"/>
      <c r="B1972" s="191"/>
      <c r="C1972" s="191"/>
      <c r="D1972" s="191"/>
      <c r="E1972" s="191"/>
      <c r="F1972" s="188"/>
      <c r="G1972" s="205"/>
      <c r="H1972" s="188"/>
      <c r="I1972" s="188"/>
      <c r="J1972" s="188"/>
    </row>
    <row r="1973" spans="1:10" s="190" customFormat="1" x14ac:dyDescent="0.25">
      <c r="A1973" s="185"/>
      <c r="B1973" s="191"/>
      <c r="C1973" s="191"/>
      <c r="D1973" s="191"/>
      <c r="E1973" s="191"/>
      <c r="F1973" s="188"/>
      <c r="G1973" s="205"/>
      <c r="H1973" s="188"/>
      <c r="I1973" s="188"/>
      <c r="J1973" s="188"/>
    </row>
    <row r="1974" spans="1:10" s="190" customFormat="1" x14ac:dyDescent="0.25">
      <c r="A1974" s="185"/>
      <c r="B1974" s="191"/>
      <c r="C1974" s="191"/>
      <c r="D1974" s="191"/>
      <c r="E1974" s="191"/>
      <c r="F1974" s="188"/>
      <c r="G1974" s="205"/>
      <c r="H1974" s="188"/>
      <c r="I1974" s="188"/>
      <c r="J1974" s="188"/>
    </row>
    <row r="1975" spans="1:10" s="190" customFormat="1" x14ac:dyDescent="0.25">
      <c r="A1975" s="185"/>
      <c r="B1975" s="191"/>
      <c r="C1975" s="191"/>
      <c r="D1975" s="191"/>
      <c r="E1975" s="191"/>
      <c r="F1975" s="188"/>
      <c r="G1975" s="205"/>
      <c r="H1975" s="188"/>
      <c r="I1975" s="188"/>
      <c r="J1975" s="188"/>
    </row>
    <row r="1976" spans="1:10" s="190" customFormat="1" x14ac:dyDescent="0.25">
      <c r="A1976" s="185"/>
      <c r="B1976" s="191"/>
      <c r="C1976" s="191"/>
      <c r="D1976" s="191"/>
      <c r="E1976" s="191"/>
      <c r="F1976" s="188"/>
      <c r="G1976" s="205"/>
      <c r="H1976" s="188"/>
      <c r="I1976" s="188"/>
      <c r="J1976" s="188"/>
    </row>
    <row r="1977" spans="1:10" s="190" customFormat="1" x14ac:dyDescent="0.25">
      <c r="A1977" s="185"/>
      <c r="B1977" s="191"/>
      <c r="C1977" s="191"/>
      <c r="D1977" s="191"/>
      <c r="E1977" s="191"/>
      <c r="F1977" s="188"/>
      <c r="G1977" s="205"/>
      <c r="H1977" s="188"/>
      <c r="I1977" s="188"/>
      <c r="J1977" s="188"/>
    </row>
    <row r="1978" spans="1:10" s="190" customFormat="1" x14ac:dyDescent="0.25">
      <c r="A1978" s="185"/>
      <c r="B1978" s="191"/>
      <c r="C1978" s="191"/>
      <c r="D1978" s="191"/>
      <c r="E1978" s="191"/>
      <c r="F1978" s="188"/>
      <c r="G1978" s="205"/>
      <c r="H1978" s="188"/>
      <c r="I1978" s="188"/>
      <c r="J1978" s="188"/>
    </row>
    <row r="1979" spans="1:10" s="190" customFormat="1" x14ac:dyDescent="0.25">
      <c r="A1979" s="185"/>
      <c r="B1979" s="191"/>
      <c r="C1979" s="191"/>
      <c r="D1979" s="191"/>
      <c r="E1979" s="191"/>
      <c r="F1979" s="188"/>
      <c r="G1979" s="205"/>
      <c r="H1979" s="188"/>
      <c r="I1979" s="188"/>
      <c r="J1979" s="188"/>
    </row>
    <row r="1980" spans="1:10" s="190" customFormat="1" x14ac:dyDescent="0.25">
      <c r="A1980" s="185"/>
      <c r="B1980" s="191"/>
      <c r="C1980" s="191"/>
      <c r="D1980" s="191"/>
      <c r="E1980" s="191"/>
      <c r="F1980" s="188"/>
      <c r="G1980" s="205"/>
      <c r="H1980" s="188"/>
      <c r="I1980" s="188"/>
      <c r="J1980" s="188"/>
    </row>
    <row r="1981" spans="1:10" s="190" customFormat="1" x14ac:dyDescent="0.25">
      <c r="A1981" s="185"/>
      <c r="B1981" s="191"/>
      <c r="C1981" s="191"/>
      <c r="D1981" s="191"/>
      <c r="E1981" s="191"/>
      <c r="F1981" s="188"/>
      <c r="G1981" s="205"/>
      <c r="H1981" s="188"/>
      <c r="I1981" s="188"/>
      <c r="J1981" s="188"/>
    </row>
    <row r="1982" spans="1:10" s="190" customFormat="1" x14ac:dyDescent="0.25">
      <c r="A1982" s="185"/>
      <c r="B1982" s="191"/>
      <c r="C1982" s="191"/>
      <c r="D1982" s="191"/>
      <c r="E1982" s="191"/>
      <c r="F1982" s="188"/>
      <c r="G1982" s="205"/>
      <c r="H1982" s="188"/>
      <c r="I1982" s="188"/>
      <c r="J1982" s="188"/>
    </row>
    <row r="1983" spans="1:10" s="190" customFormat="1" x14ac:dyDescent="0.25">
      <c r="A1983" s="185"/>
      <c r="B1983" s="191"/>
      <c r="C1983" s="191"/>
      <c r="D1983" s="191"/>
      <c r="E1983" s="191"/>
      <c r="F1983" s="188"/>
      <c r="G1983" s="205"/>
      <c r="H1983" s="188"/>
      <c r="I1983" s="188"/>
      <c r="J1983" s="188"/>
    </row>
    <row r="1984" spans="1:10" s="190" customFormat="1" x14ac:dyDescent="0.25">
      <c r="A1984" s="185"/>
      <c r="B1984" s="191"/>
      <c r="C1984" s="191"/>
      <c r="D1984" s="191"/>
      <c r="E1984" s="191"/>
      <c r="F1984" s="188"/>
      <c r="G1984" s="205"/>
      <c r="H1984" s="188"/>
      <c r="I1984" s="188"/>
      <c r="J1984" s="188"/>
    </row>
    <row r="1985" spans="1:10" s="190" customFormat="1" x14ac:dyDescent="0.25">
      <c r="A1985" s="185"/>
      <c r="B1985" s="191"/>
      <c r="C1985" s="191"/>
      <c r="D1985" s="191"/>
      <c r="E1985" s="191"/>
      <c r="F1985" s="188"/>
      <c r="G1985" s="205"/>
      <c r="H1985" s="188"/>
      <c r="I1985" s="188"/>
      <c r="J1985" s="188"/>
    </row>
    <row r="1986" spans="1:10" s="190" customFormat="1" x14ac:dyDescent="0.25">
      <c r="A1986" s="185"/>
      <c r="B1986" s="191"/>
      <c r="C1986" s="191"/>
      <c r="D1986" s="191"/>
      <c r="E1986" s="191"/>
      <c r="F1986" s="188"/>
      <c r="G1986" s="205"/>
      <c r="H1986" s="188"/>
      <c r="I1986" s="188"/>
      <c r="J1986" s="188"/>
    </row>
    <row r="1987" spans="1:10" s="190" customFormat="1" x14ac:dyDescent="0.25">
      <c r="A1987" s="185"/>
      <c r="B1987" s="191"/>
      <c r="C1987" s="191"/>
      <c r="D1987" s="191"/>
      <c r="E1987" s="191"/>
      <c r="F1987" s="188"/>
      <c r="G1987" s="205"/>
      <c r="H1987" s="188"/>
      <c r="I1987" s="188"/>
      <c r="J1987" s="188"/>
    </row>
    <row r="1988" spans="1:10" s="190" customFormat="1" x14ac:dyDescent="0.25">
      <c r="A1988" s="185"/>
      <c r="B1988" s="191"/>
      <c r="C1988" s="191"/>
      <c r="D1988" s="191"/>
      <c r="E1988" s="191"/>
      <c r="F1988" s="188"/>
      <c r="G1988" s="205"/>
      <c r="H1988" s="188"/>
      <c r="I1988" s="188"/>
      <c r="J1988" s="188"/>
    </row>
    <row r="1989" spans="1:10" s="190" customFormat="1" x14ac:dyDescent="0.25">
      <c r="A1989" s="185"/>
      <c r="B1989" s="191"/>
      <c r="C1989" s="191"/>
      <c r="D1989" s="191"/>
      <c r="E1989" s="191"/>
      <c r="F1989" s="188"/>
      <c r="G1989" s="205"/>
      <c r="H1989" s="188"/>
      <c r="I1989" s="188"/>
      <c r="J1989" s="188"/>
    </row>
    <row r="1990" spans="1:10" s="190" customFormat="1" x14ac:dyDescent="0.25">
      <c r="A1990" s="185"/>
      <c r="B1990" s="191"/>
      <c r="C1990" s="191"/>
      <c r="D1990" s="191"/>
      <c r="E1990" s="191"/>
      <c r="F1990" s="188"/>
      <c r="G1990" s="205"/>
      <c r="H1990" s="188"/>
      <c r="I1990" s="188"/>
      <c r="J1990" s="188"/>
    </row>
    <row r="1991" spans="1:10" s="190" customFormat="1" x14ac:dyDescent="0.25">
      <c r="A1991" s="185"/>
      <c r="B1991" s="191"/>
      <c r="C1991" s="191"/>
      <c r="D1991" s="191"/>
      <c r="E1991" s="191"/>
      <c r="F1991" s="188"/>
      <c r="G1991" s="205"/>
      <c r="H1991" s="188"/>
      <c r="I1991" s="188"/>
      <c r="J1991" s="188"/>
    </row>
    <row r="1992" spans="1:10" s="190" customFormat="1" x14ac:dyDescent="0.25">
      <c r="A1992" s="185"/>
      <c r="B1992" s="191"/>
      <c r="C1992" s="191"/>
      <c r="D1992" s="191"/>
      <c r="E1992" s="191"/>
      <c r="F1992" s="188"/>
      <c r="G1992" s="205"/>
      <c r="H1992" s="188"/>
      <c r="I1992" s="188"/>
      <c r="J1992" s="188"/>
    </row>
    <row r="1993" spans="1:10" s="190" customFormat="1" x14ac:dyDescent="0.25">
      <c r="A1993" s="185"/>
      <c r="B1993" s="191"/>
      <c r="C1993" s="191"/>
      <c r="D1993" s="191"/>
      <c r="E1993" s="191"/>
      <c r="F1993" s="188"/>
      <c r="G1993" s="205"/>
      <c r="H1993" s="188"/>
      <c r="I1993" s="188"/>
      <c r="J1993" s="188"/>
    </row>
    <row r="1994" spans="1:10" s="190" customFormat="1" x14ac:dyDescent="0.25">
      <c r="A1994" s="185"/>
      <c r="B1994" s="191"/>
      <c r="C1994" s="191"/>
      <c r="D1994" s="191"/>
      <c r="E1994" s="191"/>
      <c r="F1994" s="188"/>
      <c r="G1994" s="205"/>
      <c r="H1994" s="188"/>
      <c r="I1994" s="188"/>
      <c r="J1994" s="188"/>
    </row>
    <row r="1995" spans="1:10" s="190" customFormat="1" x14ac:dyDescent="0.25">
      <c r="A1995" s="185"/>
      <c r="B1995" s="191"/>
      <c r="C1995" s="191"/>
      <c r="D1995" s="191"/>
      <c r="E1995" s="191"/>
      <c r="F1995" s="188"/>
      <c r="G1995" s="205"/>
      <c r="H1995" s="188"/>
      <c r="I1995" s="188"/>
      <c r="J1995" s="188"/>
    </row>
    <row r="1996" spans="1:10" s="190" customFormat="1" x14ac:dyDescent="0.25">
      <c r="A1996" s="185"/>
      <c r="B1996" s="191"/>
      <c r="C1996" s="191"/>
      <c r="D1996" s="191"/>
      <c r="E1996" s="191"/>
      <c r="F1996" s="188"/>
      <c r="G1996" s="205"/>
      <c r="H1996" s="188"/>
      <c r="I1996" s="188"/>
      <c r="J1996" s="188"/>
    </row>
    <row r="1997" spans="1:10" s="190" customFormat="1" x14ac:dyDescent="0.25">
      <c r="A1997" s="185"/>
      <c r="B1997" s="191"/>
      <c r="C1997" s="191"/>
      <c r="D1997" s="191"/>
      <c r="E1997" s="191"/>
      <c r="F1997" s="188"/>
      <c r="G1997" s="205"/>
      <c r="H1997" s="188"/>
      <c r="I1997" s="188"/>
      <c r="J1997" s="188"/>
    </row>
    <row r="1998" spans="1:10" s="190" customFormat="1" x14ac:dyDescent="0.25">
      <c r="A1998" s="185"/>
      <c r="B1998" s="191"/>
      <c r="C1998" s="191"/>
      <c r="D1998" s="191"/>
      <c r="E1998" s="191"/>
      <c r="F1998" s="188"/>
      <c r="G1998" s="205"/>
      <c r="H1998" s="188"/>
      <c r="I1998" s="188"/>
      <c r="J1998" s="188"/>
    </row>
    <row r="1999" spans="1:10" s="190" customFormat="1" x14ac:dyDescent="0.25">
      <c r="A1999" s="185"/>
      <c r="B1999" s="191"/>
      <c r="C1999" s="191"/>
      <c r="D1999" s="191"/>
      <c r="E1999" s="191"/>
      <c r="F1999" s="188"/>
      <c r="G1999" s="205"/>
      <c r="H1999" s="188"/>
      <c r="I1999" s="188"/>
      <c r="J1999" s="188"/>
    </row>
    <row r="2000" spans="1:10" s="190" customFormat="1" x14ac:dyDescent="0.25">
      <c r="A2000" s="185"/>
      <c r="B2000" s="191"/>
      <c r="C2000" s="191"/>
      <c r="D2000" s="191"/>
      <c r="E2000" s="191"/>
      <c r="F2000" s="188"/>
      <c r="G2000" s="205"/>
      <c r="H2000" s="188"/>
      <c r="I2000" s="188"/>
      <c r="J2000" s="188"/>
    </row>
    <row r="2001" spans="1:10" s="190" customFormat="1" x14ac:dyDescent="0.25">
      <c r="A2001" s="185"/>
      <c r="B2001" s="191"/>
      <c r="C2001" s="191"/>
      <c r="D2001" s="191"/>
      <c r="E2001" s="191"/>
      <c r="F2001" s="188"/>
      <c r="G2001" s="205"/>
      <c r="H2001" s="188"/>
      <c r="I2001" s="188"/>
      <c r="J2001" s="188"/>
    </row>
    <row r="2002" spans="1:10" s="190" customFormat="1" x14ac:dyDescent="0.25">
      <c r="A2002" s="185"/>
      <c r="B2002" s="191"/>
      <c r="C2002" s="191"/>
      <c r="D2002" s="191"/>
      <c r="E2002" s="191"/>
      <c r="F2002" s="188"/>
      <c r="G2002" s="205"/>
      <c r="H2002" s="188"/>
      <c r="I2002" s="188"/>
      <c r="J2002" s="188"/>
    </row>
    <row r="2003" spans="1:10" s="190" customFormat="1" x14ac:dyDescent="0.25">
      <c r="A2003" s="185"/>
      <c r="B2003" s="191"/>
      <c r="C2003" s="191"/>
      <c r="D2003" s="191"/>
      <c r="E2003" s="191"/>
      <c r="F2003" s="188"/>
      <c r="G2003" s="205"/>
      <c r="H2003" s="188"/>
      <c r="I2003" s="188"/>
      <c r="J2003" s="188"/>
    </row>
    <row r="2004" spans="1:10" s="190" customFormat="1" x14ac:dyDescent="0.25">
      <c r="A2004" s="185"/>
      <c r="B2004" s="191"/>
      <c r="C2004" s="191"/>
      <c r="D2004" s="191"/>
      <c r="E2004" s="191"/>
      <c r="F2004" s="188"/>
      <c r="G2004" s="205"/>
      <c r="H2004" s="188"/>
      <c r="I2004" s="188"/>
      <c r="J2004" s="188"/>
    </row>
    <row r="2005" spans="1:10" s="190" customFormat="1" x14ac:dyDescent="0.25">
      <c r="A2005" s="185"/>
      <c r="B2005" s="191"/>
      <c r="C2005" s="191"/>
      <c r="D2005" s="191"/>
      <c r="E2005" s="191"/>
      <c r="F2005" s="188"/>
      <c r="G2005" s="205"/>
      <c r="H2005" s="188"/>
      <c r="I2005" s="188"/>
      <c r="J2005" s="188"/>
    </row>
    <row r="2006" spans="1:10" s="190" customFormat="1" x14ac:dyDescent="0.25">
      <c r="A2006" s="185"/>
      <c r="B2006" s="191"/>
      <c r="C2006" s="191"/>
      <c r="D2006" s="191"/>
      <c r="E2006" s="191"/>
      <c r="F2006" s="188"/>
      <c r="G2006" s="205"/>
      <c r="H2006" s="188"/>
      <c r="I2006" s="188"/>
      <c r="J2006" s="188"/>
    </row>
    <row r="2007" spans="1:10" s="190" customFormat="1" x14ac:dyDescent="0.25">
      <c r="A2007" s="185"/>
      <c r="B2007" s="191"/>
      <c r="C2007" s="191"/>
      <c r="D2007" s="191"/>
      <c r="E2007" s="191"/>
      <c r="F2007" s="188"/>
      <c r="G2007" s="205"/>
      <c r="H2007" s="188"/>
      <c r="I2007" s="188"/>
      <c r="J2007" s="188"/>
    </row>
    <row r="2008" spans="1:10" s="190" customFormat="1" x14ac:dyDescent="0.25">
      <c r="A2008" s="185"/>
      <c r="B2008" s="191"/>
      <c r="C2008" s="191"/>
      <c r="D2008" s="191"/>
      <c r="E2008" s="191"/>
      <c r="F2008" s="188"/>
      <c r="G2008" s="205"/>
      <c r="H2008" s="188"/>
      <c r="I2008" s="188"/>
      <c r="J2008" s="188"/>
    </row>
    <row r="2009" spans="1:10" s="190" customFormat="1" x14ac:dyDescent="0.25">
      <c r="A2009" s="185"/>
      <c r="B2009" s="191"/>
      <c r="C2009" s="191"/>
      <c r="D2009" s="191"/>
      <c r="E2009" s="191"/>
      <c r="F2009" s="188"/>
      <c r="G2009" s="205"/>
      <c r="H2009" s="188"/>
      <c r="I2009" s="188"/>
      <c r="J2009" s="188"/>
    </row>
    <row r="2010" spans="1:10" s="190" customFormat="1" x14ac:dyDescent="0.25">
      <c r="A2010" s="185"/>
      <c r="B2010" s="191"/>
      <c r="C2010" s="191"/>
      <c r="D2010" s="191"/>
      <c r="E2010" s="191"/>
      <c r="F2010" s="188"/>
      <c r="G2010" s="205"/>
      <c r="H2010" s="188"/>
      <c r="I2010" s="188"/>
      <c r="J2010" s="188"/>
    </row>
    <row r="2011" spans="1:10" s="190" customFormat="1" x14ac:dyDescent="0.25">
      <c r="A2011" s="185"/>
      <c r="B2011" s="191"/>
      <c r="C2011" s="191"/>
      <c r="D2011" s="191"/>
      <c r="E2011" s="191"/>
      <c r="F2011" s="188"/>
      <c r="G2011" s="205"/>
      <c r="H2011" s="188"/>
      <c r="I2011" s="188"/>
      <c r="J2011" s="188"/>
    </row>
    <row r="2012" spans="1:10" s="190" customFormat="1" x14ac:dyDescent="0.25">
      <c r="A2012" s="185"/>
      <c r="B2012" s="191"/>
      <c r="C2012" s="191"/>
      <c r="D2012" s="191"/>
      <c r="E2012" s="191"/>
      <c r="F2012" s="188"/>
      <c r="G2012" s="205"/>
      <c r="H2012" s="188"/>
      <c r="I2012" s="188"/>
      <c r="J2012" s="188"/>
    </row>
    <row r="2013" spans="1:10" s="190" customFormat="1" x14ac:dyDescent="0.25">
      <c r="A2013" s="185"/>
      <c r="B2013" s="191"/>
      <c r="C2013" s="191"/>
      <c r="D2013" s="191"/>
      <c r="E2013" s="191"/>
      <c r="F2013" s="188"/>
      <c r="G2013" s="205"/>
      <c r="H2013" s="188"/>
      <c r="I2013" s="188"/>
      <c r="J2013" s="188"/>
    </row>
    <row r="2014" spans="1:10" s="190" customFormat="1" x14ac:dyDescent="0.25">
      <c r="A2014" s="185"/>
      <c r="B2014" s="191"/>
      <c r="C2014" s="191"/>
      <c r="D2014" s="191"/>
      <c r="E2014" s="191"/>
      <c r="F2014" s="188"/>
      <c r="G2014" s="205"/>
      <c r="H2014" s="188"/>
      <c r="I2014" s="188"/>
      <c r="J2014" s="188"/>
    </row>
    <row r="2015" spans="1:10" s="190" customFormat="1" x14ac:dyDescent="0.25">
      <c r="A2015" s="185"/>
      <c r="B2015" s="191"/>
      <c r="C2015" s="191"/>
      <c r="D2015" s="191"/>
      <c r="E2015" s="191"/>
      <c r="F2015" s="188"/>
      <c r="G2015" s="205"/>
      <c r="H2015" s="188"/>
      <c r="I2015" s="188"/>
      <c r="J2015" s="188"/>
    </row>
    <row r="2016" spans="1:10" s="190" customFormat="1" x14ac:dyDescent="0.25">
      <c r="A2016" s="185"/>
      <c r="B2016" s="191"/>
      <c r="C2016" s="191"/>
      <c r="D2016" s="191"/>
      <c r="E2016" s="191"/>
      <c r="F2016" s="188"/>
      <c r="G2016" s="205"/>
      <c r="H2016" s="188"/>
      <c r="I2016" s="188"/>
      <c r="J2016" s="188"/>
    </row>
    <row r="2017" spans="1:10" s="190" customFormat="1" x14ac:dyDescent="0.25">
      <c r="A2017" s="185"/>
      <c r="B2017" s="191"/>
      <c r="C2017" s="191"/>
      <c r="D2017" s="191"/>
      <c r="E2017" s="191"/>
      <c r="F2017" s="188"/>
      <c r="G2017" s="205"/>
      <c r="H2017" s="188"/>
      <c r="I2017" s="188"/>
      <c r="J2017" s="188"/>
    </row>
    <row r="2018" spans="1:10" s="190" customFormat="1" x14ac:dyDescent="0.25">
      <c r="A2018" s="185"/>
      <c r="B2018" s="191"/>
      <c r="C2018" s="191"/>
      <c r="D2018" s="191"/>
      <c r="E2018" s="191"/>
      <c r="F2018" s="188"/>
      <c r="G2018" s="205"/>
      <c r="H2018" s="188"/>
      <c r="I2018" s="188"/>
      <c r="J2018" s="188"/>
    </row>
    <row r="2019" spans="1:10" s="190" customFormat="1" x14ac:dyDescent="0.25">
      <c r="A2019" s="185"/>
      <c r="B2019" s="191"/>
      <c r="C2019" s="191"/>
      <c r="D2019" s="191"/>
      <c r="E2019" s="191"/>
      <c r="F2019" s="188"/>
      <c r="G2019" s="205"/>
      <c r="H2019" s="188"/>
      <c r="I2019" s="188"/>
      <c r="J2019" s="188"/>
    </row>
    <row r="2020" spans="1:10" s="190" customFormat="1" x14ac:dyDescent="0.25">
      <c r="A2020" s="185"/>
      <c r="B2020" s="191"/>
      <c r="C2020" s="191"/>
      <c r="D2020" s="191"/>
      <c r="E2020" s="191"/>
      <c r="F2020" s="188"/>
      <c r="G2020" s="205"/>
      <c r="H2020" s="188"/>
      <c r="I2020" s="188"/>
      <c r="J2020" s="188"/>
    </row>
    <row r="2021" spans="1:10" s="190" customFormat="1" x14ac:dyDescent="0.25">
      <c r="A2021" s="185"/>
      <c r="B2021" s="191"/>
      <c r="C2021" s="191"/>
      <c r="D2021" s="191"/>
      <c r="E2021" s="191"/>
      <c r="F2021" s="188"/>
      <c r="G2021" s="205"/>
      <c r="H2021" s="188"/>
      <c r="I2021" s="188"/>
      <c r="J2021" s="188"/>
    </row>
    <row r="2022" spans="1:10" s="190" customFormat="1" x14ac:dyDescent="0.25">
      <c r="A2022" s="185"/>
      <c r="B2022" s="191"/>
      <c r="C2022" s="191"/>
      <c r="D2022" s="191"/>
      <c r="E2022" s="191"/>
      <c r="F2022" s="188"/>
      <c r="G2022" s="205"/>
      <c r="H2022" s="188"/>
      <c r="I2022" s="188"/>
      <c r="J2022" s="188"/>
    </row>
    <row r="2023" spans="1:10" s="190" customFormat="1" x14ac:dyDescent="0.25">
      <c r="A2023" s="185"/>
      <c r="B2023" s="191"/>
      <c r="C2023" s="191"/>
      <c r="D2023" s="191"/>
      <c r="E2023" s="191"/>
      <c r="F2023" s="188"/>
      <c r="G2023" s="205"/>
      <c r="H2023" s="188"/>
      <c r="I2023" s="188"/>
      <c r="J2023" s="188"/>
    </row>
    <row r="2024" spans="1:10" s="190" customFormat="1" x14ac:dyDescent="0.25">
      <c r="A2024" s="185"/>
      <c r="B2024" s="191"/>
      <c r="C2024" s="191"/>
      <c r="D2024" s="191"/>
      <c r="E2024" s="191"/>
      <c r="F2024" s="188"/>
      <c r="G2024" s="205"/>
      <c r="H2024" s="188"/>
      <c r="I2024" s="188"/>
      <c r="J2024" s="188"/>
    </row>
    <row r="2025" spans="1:10" s="190" customFormat="1" x14ac:dyDescent="0.25">
      <c r="A2025" s="185"/>
      <c r="B2025" s="191"/>
      <c r="C2025" s="191"/>
      <c r="D2025" s="191"/>
      <c r="E2025" s="191"/>
      <c r="F2025" s="188"/>
      <c r="G2025" s="205"/>
      <c r="H2025" s="188"/>
      <c r="I2025" s="188"/>
      <c r="J2025" s="188"/>
    </row>
    <row r="2026" spans="1:10" s="190" customFormat="1" x14ac:dyDescent="0.25">
      <c r="A2026" s="185"/>
      <c r="B2026" s="191"/>
      <c r="C2026" s="191"/>
      <c r="D2026" s="191"/>
      <c r="E2026" s="191"/>
      <c r="F2026" s="188"/>
      <c r="G2026" s="205"/>
      <c r="H2026" s="188"/>
      <c r="I2026" s="188"/>
      <c r="J2026" s="188"/>
    </row>
    <row r="2027" spans="1:10" s="190" customFormat="1" x14ac:dyDescent="0.25">
      <c r="A2027" s="185"/>
      <c r="B2027" s="191"/>
      <c r="C2027" s="191"/>
      <c r="D2027" s="191"/>
      <c r="E2027" s="191"/>
      <c r="F2027" s="188"/>
      <c r="G2027" s="205"/>
      <c r="H2027" s="188"/>
      <c r="I2027" s="188"/>
      <c r="J2027" s="188"/>
    </row>
    <row r="2028" spans="1:10" s="190" customFormat="1" x14ac:dyDescent="0.25">
      <c r="A2028" s="185"/>
      <c r="B2028" s="191"/>
      <c r="C2028" s="191"/>
      <c r="D2028" s="191"/>
      <c r="E2028" s="191"/>
      <c r="F2028" s="188"/>
      <c r="G2028" s="205"/>
      <c r="H2028" s="188"/>
      <c r="I2028" s="188"/>
      <c r="J2028" s="188"/>
    </row>
    <row r="2029" spans="1:10" s="190" customFormat="1" x14ac:dyDescent="0.25">
      <c r="A2029" s="185"/>
      <c r="B2029" s="191"/>
      <c r="C2029" s="191"/>
      <c r="D2029" s="191"/>
      <c r="E2029" s="191"/>
      <c r="F2029" s="188"/>
      <c r="G2029" s="205"/>
      <c r="H2029" s="188"/>
      <c r="I2029" s="188"/>
      <c r="J2029" s="188"/>
    </row>
    <row r="2030" spans="1:10" s="190" customFormat="1" x14ac:dyDescent="0.25">
      <c r="A2030" s="185"/>
      <c r="B2030" s="191"/>
      <c r="C2030" s="191"/>
      <c r="D2030" s="191"/>
      <c r="E2030" s="191"/>
      <c r="F2030" s="188"/>
      <c r="G2030" s="205"/>
      <c r="H2030" s="188"/>
      <c r="I2030" s="188"/>
      <c r="J2030" s="188"/>
    </row>
    <row r="2031" spans="1:10" s="190" customFormat="1" x14ac:dyDescent="0.25">
      <c r="A2031" s="185"/>
      <c r="B2031" s="191"/>
      <c r="C2031" s="191"/>
      <c r="D2031" s="191"/>
      <c r="E2031" s="191"/>
      <c r="F2031" s="188"/>
      <c r="G2031" s="205"/>
      <c r="H2031" s="188"/>
      <c r="I2031" s="188"/>
      <c r="J2031" s="188"/>
    </row>
    <row r="2032" spans="1:10" s="190" customFormat="1" x14ac:dyDescent="0.25">
      <c r="A2032" s="185"/>
      <c r="B2032" s="191"/>
      <c r="C2032" s="191"/>
      <c r="D2032" s="191"/>
      <c r="E2032" s="191"/>
      <c r="F2032" s="188"/>
      <c r="G2032" s="205"/>
      <c r="H2032" s="188"/>
      <c r="I2032" s="188"/>
      <c r="J2032" s="188"/>
    </row>
    <row r="2033" spans="1:10" s="190" customFormat="1" x14ac:dyDescent="0.25">
      <c r="A2033" s="185"/>
      <c r="B2033" s="191"/>
      <c r="C2033" s="191"/>
      <c r="D2033" s="191"/>
      <c r="E2033" s="191"/>
      <c r="F2033" s="188"/>
      <c r="G2033" s="205"/>
      <c r="H2033" s="188"/>
      <c r="I2033" s="188"/>
      <c r="J2033" s="188"/>
    </row>
    <row r="2034" spans="1:10" s="190" customFormat="1" x14ac:dyDescent="0.25">
      <c r="A2034" s="185"/>
      <c r="B2034" s="191"/>
      <c r="C2034" s="191"/>
      <c r="D2034" s="191"/>
      <c r="E2034" s="191"/>
      <c r="F2034" s="188"/>
      <c r="G2034" s="205"/>
      <c r="H2034" s="188"/>
      <c r="I2034" s="188"/>
      <c r="J2034" s="188"/>
    </row>
    <row r="2035" spans="1:10" s="190" customFormat="1" x14ac:dyDescent="0.25">
      <c r="A2035" s="185"/>
      <c r="B2035" s="191"/>
      <c r="C2035" s="191"/>
      <c r="D2035" s="191"/>
      <c r="E2035" s="191"/>
      <c r="F2035" s="188"/>
      <c r="G2035" s="205"/>
      <c r="H2035" s="188"/>
      <c r="I2035" s="188"/>
      <c r="J2035" s="188"/>
    </row>
    <row r="2036" spans="1:10" s="190" customFormat="1" x14ac:dyDescent="0.25">
      <c r="A2036" s="185"/>
      <c r="B2036" s="191"/>
      <c r="C2036" s="191"/>
      <c r="D2036" s="191"/>
      <c r="E2036" s="191"/>
      <c r="F2036" s="188"/>
      <c r="G2036" s="205"/>
      <c r="H2036" s="188"/>
      <c r="I2036" s="188"/>
      <c r="J2036" s="188"/>
    </row>
    <row r="2037" spans="1:10" s="190" customFormat="1" x14ac:dyDescent="0.25">
      <c r="A2037" s="185"/>
      <c r="B2037" s="191"/>
      <c r="C2037" s="191"/>
      <c r="D2037" s="191"/>
      <c r="E2037" s="191"/>
      <c r="F2037" s="188"/>
      <c r="G2037" s="205"/>
      <c r="H2037" s="188"/>
      <c r="I2037" s="188"/>
      <c r="J2037" s="188"/>
    </row>
    <row r="2038" spans="1:10" s="190" customFormat="1" x14ac:dyDescent="0.25">
      <c r="A2038" s="185"/>
      <c r="B2038" s="191"/>
      <c r="C2038" s="191"/>
      <c r="D2038" s="191"/>
      <c r="E2038" s="191"/>
      <c r="F2038" s="188"/>
      <c r="G2038" s="205"/>
      <c r="H2038" s="188"/>
      <c r="I2038" s="188"/>
      <c r="J2038" s="188"/>
    </row>
    <row r="2039" spans="1:10" s="190" customFormat="1" x14ac:dyDescent="0.25">
      <c r="A2039" s="185"/>
      <c r="B2039" s="191"/>
      <c r="C2039" s="191"/>
      <c r="D2039" s="191"/>
      <c r="E2039" s="191"/>
      <c r="F2039" s="188"/>
      <c r="G2039" s="205"/>
      <c r="H2039" s="188"/>
      <c r="I2039" s="188"/>
      <c r="J2039" s="188"/>
    </row>
    <row r="2040" spans="1:10" s="190" customFormat="1" x14ac:dyDescent="0.25">
      <c r="A2040" s="185"/>
      <c r="B2040" s="191"/>
      <c r="C2040" s="191"/>
      <c r="D2040" s="191"/>
      <c r="E2040" s="191"/>
      <c r="F2040" s="188"/>
      <c r="G2040" s="205"/>
      <c r="H2040" s="188"/>
      <c r="I2040" s="188"/>
      <c r="J2040" s="188"/>
    </row>
    <row r="2041" spans="1:10" s="190" customFormat="1" x14ac:dyDescent="0.25">
      <c r="A2041" s="185"/>
      <c r="B2041" s="191"/>
      <c r="C2041" s="191"/>
      <c r="D2041" s="191"/>
      <c r="E2041" s="191"/>
      <c r="F2041" s="188"/>
      <c r="G2041" s="205"/>
      <c r="H2041" s="188"/>
      <c r="I2041" s="188"/>
      <c r="J2041" s="188"/>
    </row>
    <row r="2042" spans="1:10" s="190" customFormat="1" x14ac:dyDescent="0.25">
      <c r="A2042" s="185"/>
      <c r="B2042" s="191"/>
      <c r="C2042" s="191"/>
      <c r="D2042" s="191"/>
      <c r="E2042" s="191"/>
      <c r="F2042" s="188"/>
      <c r="G2042" s="205"/>
      <c r="H2042" s="188"/>
      <c r="I2042" s="188"/>
      <c r="J2042" s="188"/>
    </row>
    <row r="2043" spans="1:10" s="190" customFormat="1" x14ac:dyDescent="0.25">
      <c r="A2043" s="185"/>
      <c r="B2043" s="191"/>
      <c r="C2043" s="191"/>
      <c r="D2043" s="191"/>
      <c r="E2043" s="191"/>
      <c r="F2043" s="188"/>
      <c r="G2043" s="205"/>
      <c r="H2043" s="188"/>
      <c r="I2043" s="188"/>
      <c r="J2043" s="188"/>
    </row>
    <row r="2044" spans="1:10" s="190" customFormat="1" x14ac:dyDescent="0.25">
      <c r="A2044" s="185"/>
      <c r="B2044" s="191"/>
      <c r="C2044" s="191"/>
      <c r="D2044" s="191"/>
      <c r="E2044" s="191"/>
      <c r="F2044" s="188"/>
      <c r="G2044" s="205"/>
      <c r="H2044" s="188"/>
      <c r="I2044" s="188"/>
      <c r="J2044" s="188"/>
    </row>
    <row r="2045" spans="1:10" s="190" customFormat="1" x14ac:dyDescent="0.25">
      <c r="A2045" s="185"/>
      <c r="B2045" s="191"/>
      <c r="C2045" s="191"/>
      <c r="D2045" s="191"/>
      <c r="E2045" s="191"/>
      <c r="F2045" s="188"/>
      <c r="G2045" s="205"/>
      <c r="H2045" s="188"/>
      <c r="I2045" s="188"/>
      <c r="J2045" s="188"/>
    </row>
    <row r="2046" spans="1:10" s="190" customFormat="1" x14ac:dyDescent="0.25">
      <c r="A2046" s="185"/>
      <c r="B2046" s="191"/>
      <c r="C2046" s="191"/>
      <c r="D2046" s="191"/>
      <c r="E2046" s="191"/>
      <c r="F2046" s="188"/>
      <c r="G2046" s="205"/>
      <c r="H2046" s="188"/>
      <c r="I2046" s="188"/>
      <c r="J2046" s="188"/>
    </row>
    <row r="2047" spans="1:10" s="190" customFormat="1" x14ac:dyDescent="0.25">
      <c r="A2047" s="185"/>
      <c r="B2047" s="191"/>
      <c r="C2047" s="191"/>
      <c r="D2047" s="191"/>
      <c r="E2047" s="191"/>
      <c r="F2047" s="188"/>
      <c r="G2047" s="205"/>
      <c r="H2047" s="188"/>
      <c r="I2047" s="188"/>
      <c r="J2047" s="188"/>
    </row>
    <row r="2048" spans="1:10" s="190" customFormat="1" x14ac:dyDescent="0.25">
      <c r="A2048" s="185"/>
      <c r="B2048" s="191"/>
      <c r="C2048" s="191"/>
      <c r="D2048" s="191"/>
      <c r="E2048" s="191"/>
      <c r="F2048" s="188"/>
      <c r="G2048" s="205"/>
      <c r="H2048" s="188"/>
      <c r="I2048" s="188"/>
      <c r="J2048" s="188"/>
    </row>
    <row r="2049" spans="1:10" s="190" customFormat="1" x14ac:dyDescent="0.25">
      <c r="A2049" s="185"/>
      <c r="B2049" s="191"/>
      <c r="C2049" s="191"/>
      <c r="D2049" s="191"/>
      <c r="E2049" s="191"/>
      <c r="F2049" s="188"/>
      <c r="G2049" s="205"/>
      <c r="H2049" s="188"/>
      <c r="I2049" s="188"/>
      <c r="J2049" s="188"/>
    </row>
    <row r="2050" spans="1:10" s="190" customFormat="1" x14ac:dyDescent="0.25">
      <c r="A2050" s="185"/>
      <c r="B2050" s="191"/>
      <c r="C2050" s="191"/>
      <c r="D2050" s="191"/>
      <c r="E2050" s="191"/>
      <c r="F2050" s="188"/>
      <c r="G2050" s="205"/>
      <c r="H2050" s="188"/>
      <c r="I2050" s="188"/>
      <c r="J2050" s="188"/>
    </row>
    <row r="2051" spans="1:10" s="190" customFormat="1" x14ac:dyDescent="0.25">
      <c r="A2051" s="185"/>
      <c r="B2051" s="191"/>
      <c r="C2051" s="191"/>
      <c r="D2051" s="191"/>
      <c r="E2051" s="191"/>
      <c r="F2051" s="188"/>
      <c r="G2051" s="205"/>
      <c r="H2051" s="188"/>
      <c r="I2051" s="188"/>
      <c r="J2051" s="188"/>
    </row>
    <row r="2052" spans="1:10" s="190" customFormat="1" x14ac:dyDescent="0.25">
      <c r="A2052" s="185"/>
      <c r="B2052" s="191"/>
      <c r="C2052" s="191"/>
      <c r="D2052" s="191"/>
      <c r="E2052" s="191"/>
      <c r="F2052" s="188"/>
      <c r="G2052" s="205"/>
      <c r="H2052" s="188"/>
      <c r="I2052" s="188"/>
      <c r="J2052" s="188"/>
    </row>
    <row r="2053" spans="1:10" s="190" customFormat="1" x14ac:dyDescent="0.25">
      <c r="A2053" s="185"/>
      <c r="B2053" s="191"/>
      <c r="C2053" s="191"/>
      <c r="D2053" s="191"/>
      <c r="E2053" s="191"/>
      <c r="F2053" s="188"/>
      <c r="G2053" s="205"/>
      <c r="H2053" s="188"/>
      <c r="I2053" s="188"/>
      <c r="J2053" s="188"/>
    </row>
    <row r="2054" spans="1:10" s="190" customFormat="1" x14ac:dyDescent="0.25">
      <c r="A2054" s="185"/>
      <c r="B2054" s="191"/>
      <c r="C2054" s="191"/>
      <c r="D2054" s="191"/>
      <c r="E2054" s="191"/>
      <c r="F2054" s="188"/>
      <c r="G2054" s="205"/>
      <c r="H2054" s="188"/>
      <c r="I2054" s="188"/>
      <c r="J2054" s="188"/>
    </row>
    <row r="2055" spans="1:10" s="190" customFormat="1" x14ac:dyDescent="0.25">
      <c r="A2055" s="185"/>
      <c r="B2055" s="191"/>
      <c r="C2055" s="191"/>
      <c r="D2055" s="191"/>
      <c r="E2055" s="191"/>
      <c r="F2055" s="188"/>
      <c r="G2055" s="205"/>
      <c r="H2055" s="188"/>
      <c r="I2055" s="188"/>
      <c r="J2055" s="188"/>
    </row>
    <row r="2056" spans="1:10" s="190" customFormat="1" x14ac:dyDescent="0.25">
      <c r="A2056" s="185"/>
      <c r="B2056" s="191"/>
      <c r="C2056" s="191"/>
      <c r="D2056" s="191"/>
      <c r="E2056" s="191"/>
      <c r="F2056" s="188"/>
      <c r="G2056" s="205"/>
      <c r="H2056" s="188"/>
      <c r="I2056" s="188"/>
      <c r="J2056" s="188"/>
    </row>
    <row r="2057" spans="1:10" s="190" customFormat="1" x14ac:dyDescent="0.25">
      <c r="A2057" s="185"/>
      <c r="B2057" s="191"/>
      <c r="C2057" s="191"/>
      <c r="D2057" s="191"/>
      <c r="E2057" s="191"/>
      <c r="F2057" s="188"/>
      <c r="G2057" s="205"/>
      <c r="H2057" s="188"/>
      <c r="I2057" s="188"/>
      <c r="J2057" s="188"/>
    </row>
    <row r="2058" spans="1:10" s="190" customFormat="1" x14ac:dyDescent="0.25">
      <c r="A2058" s="185"/>
      <c r="B2058" s="191"/>
      <c r="C2058" s="191"/>
      <c r="D2058" s="191"/>
      <c r="E2058" s="191"/>
      <c r="F2058" s="188"/>
      <c r="G2058" s="205"/>
      <c r="H2058" s="188"/>
      <c r="I2058" s="188"/>
      <c r="J2058" s="188"/>
    </row>
    <row r="2059" spans="1:10" s="190" customFormat="1" x14ac:dyDescent="0.25">
      <c r="A2059" s="185"/>
      <c r="B2059" s="191"/>
      <c r="C2059" s="191"/>
      <c r="D2059" s="191"/>
      <c r="E2059" s="191"/>
      <c r="F2059" s="188"/>
      <c r="G2059" s="205"/>
      <c r="H2059" s="188"/>
      <c r="I2059" s="188"/>
      <c r="J2059" s="188"/>
    </row>
    <row r="2060" spans="1:10" s="190" customFormat="1" x14ac:dyDescent="0.25">
      <c r="A2060" s="185"/>
      <c r="B2060" s="191"/>
      <c r="C2060" s="191"/>
      <c r="D2060" s="191"/>
      <c r="E2060" s="191"/>
      <c r="F2060" s="188"/>
      <c r="G2060" s="205"/>
      <c r="H2060" s="188"/>
      <c r="I2060" s="188"/>
      <c r="J2060" s="188"/>
    </row>
    <row r="2061" spans="1:10" s="190" customFormat="1" x14ac:dyDescent="0.25">
      <c r="A2061" s="185"/>
      <c r="B2061" s="191"/>
      <c r="C2061" s="191"/>
      <c r="D2061" s="191"/>
      <c r="E2061" s="191"/>
      <c r="F2061" s="188"/>
      <c r="G2061" s="205"/>
      <c r="H2061" s="188"/>
      <c r="I2061" s="188"/>
      <c r="J2061" s="188"/>
    </row>
    <row r="2062" spans="1:10" s="190" customFormat="1" x14ac:dyDescent="0.25">
      <c r="A2062" s="185"/>
      <c r="B2062" s="191"/>
      <c r="C2062" s="191"/>
      <c r="D2062" s="191"/>
      <c r="E2062" s="191"/>
      <c r="F2062" s="188"/>
      <c r="G2062" s="205"/>
      <c r="H2062" s="188"/>
      <c r="I2062" s="188"/>
      <c r="J2062" s="188"/>
    </row>
    <row r="2063" spans="1:10" s="190" customFormat="1" x14ac:dyDescent="0.25">
      <c r="A2063" s="185"/>
      <c r="B2063" s="191"/>
      <c r="C2063" s="191"/>
      <c r="D2063" s="191"/>
      <c r="E2063" s="191"/>
      <c r="F2063" s="188"/>
      <c r="G2063" s="205"/>
      <c r="H2063" s="188"/>
      <c r="I2063" s="188"/>
      <c r="J2063" s="188"/>
    </row>
    <row r="2064" spans="1:10" s="190" customFormat="1" x14ac:dyDescent="0.25">
      <c r="A2064" s="185"/>
      <c r="B2064" s="191"/>
      <c r="C2064" s="191"/>
      <c r="D2064" s="191"/>
      <c r="E2064" s="191"/>
      <c r="F2064" s="188"/>
      <c r="G2064" s="205"/>
      <c r="H2064" s="188"/>
      <c r="I2064" s="188"/>
      <c r="J2064" s="188"/>
    </row>
    <row r="2065" spans="1:10" s="190" customFormat="1" x14ac:dyDescent="0.25">
      <c r="A2065" s="185"/>
      <c r="B2065" s="191"/>
      <c r="C2065" s="191"/>
      <c r="D2065" s="191"/>
      <c r="E2065" s="191"/>
      <c r="F2065" s="188"/>
      <c r="G2065" s="205"/>
      <c r="H2065" s="188"/>
      <c r="I2065" s="188"/>
      <c r="J2065" s="188"/>
    </row>
    <row r="2066" spans="1:10" s="190" customFormat="1" x14ac:dyDescent="0.25">
      <c r="A2066" s="185"/>
      <c r="B2066" s="191"/>
      <c r="C2066" s="191"/>
      <c r="D2066" s="191"/>
      <c r="E2066" s="191"/>
      <c r="F2066" s="188"/>
      <c r="G2066" s="205"/>
      <c r="H2066" s="188"/>
      <c r="I2066" s="188"/>
      <c r="J2066" s="188"/>
    </row>
    <row r="2067" spans="1:10" s="190" customFormat="1" x14ac:dyDescent="0.25">
      <c r="A2067" s="185"/>
      <c r="B2067" s="191"/>
      <c r="C2067" s="191"/>
      <c r="D2067" s="191"/>
      <c r="E2067" s="191"/>
      <c r="F2067" s="188"/>
      <c r="G2067" s="205"/>
      <c r="H2067" s="188"/>
      <c r="I2067" s="188"/>
      <c r="J2067" s="188"/>
    </row>
    <row r="2068" spans="1:10" s="190" customFormat="1" x14ac:dyDescent="0.25">
      <c r="A2068" s="185"/>
      <c r="B2068" s="191"/>
      <c r="C2068" s="191"/>
      <c r="D2068" s="191"/>
      <c r="E2068" s="191"/>
      <c r="F2068" s="188"/>
      <c r="G2068" s="205"/>
      <c r="H2068" s="188"/>
      <c r="I2068" s="188"/>
      <c r="J2068" s="188"/>
    </row>
    <row r="2069" spans="1:10" s="190" customFormat="1" x14ac:dyDescent="0.25">
      <c r="A2069" s="185"/>
      <c r="B2069" s="191"/>
      <c r="C2069" s="191"/>
      <c r="D2069" s="191"/>
      <c r="E2069" s="191"/>
      <c r="F2069" s="188"/>
      <c r="G2069" s="205"/>
      <c r="H2069" s="188"/>
      <c r="I2069" s="188"/>
      <c r="J2069" s="188"/>
    </row>
    <row r="2070" spans="1:10" s="190" customFormat="1" x14ac:dyDescent="0.25">
      <c r="A2070" s="185"/>
      <c r="B2070" s="191"/>
      <c r="C2070" s="191"/>
      <c r="D2070" s="191"/>
      <c r="E2070" s="191"/>
      <c r="F2070" s="188"/>
      <c r="G2070" s="205"/>
      <c r="H2070" s="188"/>
      <c r="I2070" s="188"/>
      <c r="J2070" s="188"/>
    </row>
    <row r="2071" spans="1:10" s="190" customFormat="1" x14ac:dyDescent="0.25">
      <c r="A2071" s="185"/>
      <c r="B2071" s="191"/>
      <c r="C2071" s="191"/>
      <c r="D2071" s="191"/>
      <c r="E2071" s="191"/>
      <c r="F2071" s="188"/>
      <c r="G2071" s="205"/>
      <c r="H2071" s="188"/>
      <c r="I2071" s="188"/>
      <c r="J2071" s="188"/>
    </row>
    <row r="2072" spans="1:10" s="190" customFormat="1" x14ac:dyDescent="0.25">
      <c r="A2072" s="185"/>
      <c r="B2072" s="191"/>
      <c r="C2072" s="191"/>
      <c r="D2072" s="191"/>
      <c r="E2072" s="191"/>
      <c r="F2072" s="188"/>
      <c r="G2072" s="205"/>
      <c r="H2072" s="188"/>
      <c r="I2072" s="188"/>
      <c r="J2072" s="188"/>
    </row>
    <row r="2073" spans="1:10" s="190" customFormat="1" x14ac:dyDescent="0.25">
      <c r="A2073" s="185"/>
      <c r="B2073" s="191"/>
      <c r="C2073" s="191"/>
      <c r="D2073" s="191"/>
      <c r="E2073" s="191"/>
      <c r="F2073" s="188"/>
      <c r="G2073" s="205"/>
      <c r="H2073" s="188"/>
      <c r="I2073" s="188"/>
      <c r="J2073" s="188"/>
    </row>
    <row r="2074" spans="1:10" s="190" customFormat="1" x14ac:dyDescent="0.25">
      <c r="A2074" s="185"/>
      <c r="B2074" s="191"/>
      <c r="C2074" s="191"/>
      <c r="D2074" s="191"/>
      <c r="E2074" s="191"/>
      <c r="F2074" s="188"/>
      <c r="G2074" s="205"/>
      <c r="H2074" s="188"/>
      <c r="I2074" s="188"/>
      <c r="J2074" s="188"/>
    </row>
    <row r="2075" spans="1:10" s="190" customFormat="1" x14ac:dyDescent="0.25">
      <c r="A2075" s="185"/>
      <c r="B2075" s="191"/>
      <c r="C2075" s="191"/>
      <c r="D2075" s="191"/>
      <c r="E2075" s="191"/>
      <c r="F2075" s="188"/>
      <c r="G2075" s="205"/>
      <c r="H2075" s="188"/>
      <c r="I2075" s="188"/>
      <c r="J2075" s="188"/>
    </row>
    <row r="2076" spans="1:10" s="190" customFormat="1" x14ac:dyDescent="0.25">
      <c r="A2076" s="185"/>
      <c r="B2076" s="191"/>
      <c r="C2076" s="191"/>
      <c r="D2076" s="191"/>
      <c r="E2076" s="191"/>
      <c r="F2076" s="188"/>
      <c r="G2076" s="205"/>
      <c r="H2076" s="188"/>
      <c r="I2076" s="188"/>
      <c r="J2076" s="188"/>
    </row>
    <row r="2077" spans="1:10" s="190" customFormat="1" x14ac:dyDescent="0.25">
      <c r="A2077" s="185"/>
      <c r="B2077" s="191"/>
      <c r="C2077" s="191"/>
      <c r="D2077" s="191"/>
      <c r="E2077" s="191"/>
      <c r="F2077" s="188"/>
      <c r="G2077" s="205"/>
      <c r="H2077" s="188"/>
      <c r="I2077" s="188"/>
      <c r="J2077" s="188"/>
    </row>
    <row r="2078" spans="1:10" s="190" customFormat="1" x14ac:dyDescent="0.25">
      <c r="A2078" s="185"/>
      <c r="B2078" s="191"/>
      <c r="C2078" s="191"/>
      <c r="D2078" s="191"/>
      <c r="E2078" s="191"/>
      <c r="F2078" s="188"/>
      <c r="G2078" s="205"/>
      <c r="H2078" s="188"/>
      <c r="I2078" s="188"/>
      <c r="J2078" s="188"/>
    </row>
    <row r="2079" spans="1:10" s="190" customFormat="1" x14ac:dyDescent="0.25">
      <c r="A2079" s="185"/>
      <c r="B2079" s="191"/>
      <c r="C2079" s="191"/>
      <c r="D2079" s="191"/>
      <c r="E2079" s="191"/>
      <c r="F2079" s="188"/>
      <c r="G2079" s="205"/>
      <c r="H2079" s="188"/>
      <c r="I2079" s="188"/>
      <c r="J2079" s="188"/>
    </row>
    <row r="2080" spans="1:10" s="190" customFormat="1" x14ac:dyDescent="0.25">
      <c r="A2080" s="185"/>
      <c r="B2080" s="191"/>
      <c r="C2080" s="191"/>
      <c r="D2080" s="191"/>
      <c r="E2080" s="191"/>
      <c r="F2080" s="188"/>
      <c r="G2080" s="205"/>
      <c r="H2080" s="188"/>
      <c r="I2080" s="188"/>
      <c r="J2080" s="188"/>
    </row>
    <row r="2081" spans="1:10" s="190" customFormat="1" x14ac:dyDescent="0.25">
      <c r="A2081" s="185"/>
      <c r="B2081" s="191"/>
      <c r="C2081" s="191"/>
      <c r="D2081" s="191"/>
      <c r="E2081" s="191"/>
      <c r="F2081" s="188"/>
      <c r="G2081" s="205"/>
      <c r="H2081" s="188"/>
      <c r="I2081" s="188"/>
      <c r="J2081" s="188"/>
    </row>
    <row r="2082" spans="1:10" s="190" customFormat="1" x14ac:dyDescent="0.25">
      <c r="A2082" s="185"/>
      <c r="B2082" s="191"/>
      <c r="C2082" s="191"/>
      <c r="D2082" s="191"/>
      <c r="E2082" s="191"/>
      <c r="F2082" s="188"/>
      <c r="G2082" s="205"/>
      <c r="H2082" s="188"/>
      <c r="I2082" s="188"/>
      <c r="J2082" s="188"/>
    </row>
    <row r="2083" spans="1:10" s="190" customFormat="1" x14ac:dyDescent="0.25">
      <c r="A2083" s="185"/>
      <c r="B2083" s="191"/>
      <c r="C2083" s="191"/>
      <c r="D2083" s="191"/>
      <c r="E2083" s="191"/>
      <c r="F2083" s="188"/>
      <c r="G2083" s="205"/>
      <c r="H2083" s="188"/>
      <c r="I2083" s="188"/>
      <c r="J2083" s="188"/>
    </row>
    <row r="2084" spans="1:10" s="190" customFormat="1" x14ac:dyDescent="0.25">
      <c r="A2084" s="185"/>
      <c r="B2084" s="191"/>
      <c r="C2084" s="191"/>
      <c r="D2084" s="191"/>
      <c r="E2084" s="191"/>
      <c r="F2084" s="188"/>
      <c r="G2084" s="205"/>
      <c r="H2084" s="188"/>
      <c r="I2084" s="188"/>
      <c r="J2084" s="188"/>
    </row>
    <row r="2085" spans="1:10" s="190" customFormat="1" x14ac:dyDescent="0.25">
      <c r="A2085" s="185"/>
      <c r="B2085" s="191"/>
      <c r="C2085" s="191"/>
      <c r="D2085" s="191"/>
      <c r="E2085" s="191"/>
      <c r="F2085" s="188"/>
      <c r="G2085" s="205"/>
      <c r="H2085" s="188"/>
      <c r="I2085" s="188"/>
      <c r="J2085" s="188"/>
    </row>
    <row r="2086" spans="1:10" s="190" customFormat="1" x14ac:dyDescent="0.25">
      <c r="A2086" s="185"/>
      <c r="B2086" s="191"/>
      <c r="C2086" s="191"/>
      <c r="D2086" s="191"/>
      <c r="E2086" s="191"/>
      <c r="F2086" s="188"/>
      <c r="G2086" s="205"/>
      <c r="H2086" s="188"/>
      <c r="I2086" s="188"/>
      <c r="J2086" s="188"/>
    </row>
    <row r="2087" spans="1:10" s="190" customFormat="1" x14ac:dyDescent="0.25">
      <c r="A2087" s="185"/>
      <c r="B2087" s="191"/>
      <c r="C2087" s="191"/>
      <c r="D2087" s="191"/>
      <c r="E2087" s="191"/>
      <c r="F2087" s="188"/>
      <c r="G2087" s="205"/>
      <c r="H2087" s="188"/>
      <c r="I2087" s="188"/>
      <c r="J2087" s="188"/>
    </row>
    <row r="2088" spans="1:10" s="190" customFormat="1" x14ac:dyDescent="0.25">
      <c r="A2088" s="185"/>
      <c r="B2088" s="191"/>
      <c r="C2088" s="191"/>
      <c r="D2088" s="191"/>
      <c r="E2088" s="191"/>
      <c r="F2088" s="188"/>
      <c r="G2088" s="205"/>
      <c r="H2088" s="188"/>
      <c r="I2088" s="188"/>
      <c r="J2088" s="188"/>
    </row>
    <row r="2089" spans="1:10" s="190" customFormat="1" x14ac:dyDescent="0.25">
      <c r="A2089" s="185"/>
      <c r="B2089" s="191"/>
      <c r="C2089" s="191"/>
      <c r="D2089" s="191"/>
      <c r="E2089" s="191"/>
      <c r="F2089" s="188"/>
      <c r="G2089" s="205"/>
      <c r="H2089" s="188"/>
      <c r="I2089" s="188"/>
      <c r="J2089" s="188"/>
    </row>
    <row r="2090" spans="1:10" s="190" customFormat="1" x14ac:dyDescent="0.25">
      <c r="A2090" s="185"/>
      <c r="B2090" s="191"/>
      <c r="C2090" s="191"/>
      <c r="D2090" s="191"/>
      <c r="E2090" s="191"/>
      <c r="F2090" s="188"/>
      <c r="G2090" s="205"/>
      <c r="H2090" s="188"/>
      <c r="I2090" s="188"/>
      <c r="J2090" s="188"/>
    </row>
    <row r="2091" spans="1:10" s="190" customFormat="1" x14ac:dyDescent="0.25">
      <c r="A2091" s="185"/>
      <c r="B2091" s="191"/>
      <c r="C2091" s="191"/>
      <c r="D2091" s="191"/>
      <c r="E2091" s="191"/>
      <c r="F2091" s="188"/>
      <c r="G2091" s="205"/>
      <c r="H2091" s="188"/>
      <c r="I2091" s="188"/>
      <c r="J2091" s="188"/>
    </row>
    <row r="2092" spans="1:10" s="190" customFormat="1" x14ac:dyDescent="0.25">
      <c r="A2092" s="185"/>
      <c r="B2092" s="191"/>
      <c r="C2092" s="191"/>
      <c r="D2092" s="191"/>
      <c r="E2092" s="191"/>
      <c r="F2092" s="188"/>
      <c r="G2092" s="205"/>
      <c r="H2092" s="188"/>
      <c r="I2092" s="188"/>
      <c r="J2092" s="188"/>
    </row>
    <row r="2093" spans="1:10" s="190" customFormat="1" x14ac:dyDescent="0.25">
      <c r="A2093" s="185"/>
      <c r="B2093" s="191"/>
      <c r="C2093" s="191"/>
      <c r="D2093" s="191"/>
      <c r="E2093" s="191"/>
      <c r="F2093" s="188"/>
      <c r="G2093" s="205"/>
      <c r="H2093" s="188"/>
      <c r="I2093" s="188"/>
      <c r="J2093" s="188"/>
    </row>
    <row r="2094" spans="1:10" s="190" customFormat="1" x14ac:dyDescent="0.25">
      <c r="A2094" s="185"/>
      <c r="B2094" s="191"/>
      <c r="C2094" s="191"/>
      <c r="D2094" s="191"/>
      <c r="E2094" s="191"/>
      <c r="F2094" s="192"/>
      <c r="G2094" s="205"/>
      <c r="H2094" s="192"/>
      <c r="I2094" s="192"/>
      <c r="J2094" s="192"/>
    </row>
    <row r="2095" spans="1:10" s="190" customFormat="1" x14ac:dyDescent="0.25">
      <c r="A2095" s="185"/>
      <c r="B2095" s="191"/>
      <c r="C2095" s="191"/>
      <c r="D2095" s="191"/>
      <c r="E2095" s="191"/>
      <c r="F2095" s="192"/>
      <c r="G2095" s="205"/>
      <c r="H2095" s="192"/>
      <c r="I2095" s="192"/>
      <c r="J2095" s="192"/>
    </row>
    <row r="2096" spans="1:10" s="190" customFormat="1" x14ac:dyDescent="0.25">
      <c r="A2096" s="185"/>
      <c r="B2096" s="191"/>
      <c r="C2096" s="191"/>
      <c r="D2096" s="191"/>
      <c r="E2096" s="191"/>
      <c r="F2096" s="192"/>
      <c r="G2096" s="205"/>
      <c r="H2096" s="192"/>
      <c r="I2096" s="192"/>
      <c r="J2096" s="192"/>
    </row>
    <row r="2097" spans="1:10" s="190" customFormat="1" x14ac:dyDescent="0.25">
      <c r="A2097" s="185"/>
      <c r="B2097" s="191"/>
      <c r="C2097" s="191"/>
      <c r="D2097" s="191"/>
      <c r="E2097" s="191"/>
      <c r="F2097" s="192"/>
      <c r="G2097" s="205"/>
      <c r="H2097" s="192"/>
      <c r="I2097" s="192"/>
      <c r="J2097" s="192"/>
    </row>
    <row r="2098" spans="1:10" s="190" customFormat="1" x14ac:dyDescent="0.25">
      <c r="A2098" s="185"/>
      <c r="B2098" s="191"/>
      <c r="C2098" s="191"/>
      <c r="D2098" s="191"/>
      <c r="E2098" s="191"/>
      <c r="F2098" s="192"/>
      <c r="G2098" s="205"/>
      <c r="H2098" s="192"/>
      <c r="I2098" s="192"/>
      <c r="J2098" s="192"/>
    </row>
    <row r="2099" spans="1:10" s="190" customFormat="1" x14ac:dyDescent="0.25">
      <c r="A2099" s="185"/>
      <c r="B2099" s="191"/>
      <c r="C2099" s="191"/>
      <c r="D2099" s="191"/>
      <c r="E2099" s="191"/>
      <c r="F2099" s="192"/>
      <c r="G2099" s="205"/>
      <c r="H2099" s="192"/>
      <c r="I2099" s="192"/>
      <c r="J2099" s="192"/>
    </row>
    <row r="2100" spans="1:10" s="190" customFormat="1" x14ac:dyDescent="0.25">
      <c r="A2100" s="185"/>
      <c r="B2100" s="191"/>
      <c r="C2100" s="191"/>
      <c r="D2100" s="191"/>
      <c r="E2100" s="191"/>
      <c r="F2100" s="192"/>
      <c r="G2100" s="205"/>
      <c r="H2100" s="192"/>
      <c r="I2100" s="192"/>
      <c r="J2100" s="192"/>
    </row>
    <row r="2101" spans="1:10" s="190" customFormat="1" x14ac:dyDescent="0.25">
      <c r="A2101" s="185"/>
      <c r="B2101" s="191"/>
      <c r="C2101" s="191"/>
      <c r="D2101" s="191"/>
      <c r="E2101" s="191"/>
      <c r="F2101" s="192"/>
      <c r="G2101" s="205"/>
      <c r="H2101" s="192"/>
      <c r="I2101" s="192"/>
      <c r="J2101" s="192"/>
    </row>
    <row r="2102" spans="1:10" s="190" customFormat="1" x14ac:dyDescent="0.25">
      <c r="A2102" s="185"/>
      <c r="B2102" s="191"/>
      <c r="C2102" s="191"/>
      <c r="D2102" s="191"/>
      <c r="E2102" s="191"/>
      <c r="F2102" s="192"/>
      <c r="G2102" s="205"/>
      <c r="H2102" s="192"/>
      <c r="I2102" s="192"/>
      <c r="J2102" s="192"/>
    </row>
    <row r="2103" spans="1:10" s="190" customFormat="1" x14ac:dyDescent="0.25">
      <c r="A2103" s="185"/>
      <c r="B2103" s="191"/>
      <c r="C2103" s="191"/>
      <c r="D2103" s="191"/>
      <c r="E2103" s="191"/>
      <c r="F2103" s="192"/>
      <c r="G2103" s="205"/>
      <c r="H2103" s="192"/>
      <c r="I2103" s="192"/>
      <c r="J2103" s="192"/>
    </row>
    <row r="2104" spans="1:10" s="190" customFormat="1" x14ac:dyDescent="0.25">
      <c r="A2104" s="185"/>
      <c r="B2104" s="191"/>
      <c r="C2104" s="191"/>
      <c r="D2104" s="191"/>
      <c r="E2104" s="191"/>
      <c r="F2104" s="192"/>
      <c r="G2104" s="205"/>
      <c r="H2104" s="192"/>
      <c r="I2104" s="192"/>
      <c r="J2104" s="192"/>
    </row>
    <row r="2105" spans="1:10" s="190" customFormat="1" x14ac:dyDescent="0.25">
      <c r="A2105" s="185"/>
      <c r="B2105" s="191"/>
      <c r="C2105" s="191"/>
      <c r="D2105" s="191"/>
      <c r="E2105" s="191"/>
      <c r="F2105" s="192"/>
      <c r="G2105" s="205"/>
      <c r="H2105" s="192"/>
      <c r="I2105" s="192"/>
      <c r="J2105" s="192"/>
    </row>
    <row r="2106" spans="1:10" s="190" customFormat="1" x14ac:dyDescent="0.25">
      <c r="A2106" s="185"/>
      <c r="B2106" s="191"/>
      <c r="C2106" s="191"/>
      <c r="D2106" s="191"/>
      <c r="E2106" s="191"/>
      <c r="F2106" s="192"/>
      <c r="G2106" s="205"/>
      <c r="H2106" s="192"/>
      <c r="I2106" s="192"/>
      <c r="J2106" s="192"/>
    </row>
    <row r="2107" spans="1:10" s="190" customFormat="1" x14ac:dyDescent="0.25">
      <c r="A2107" s="185"/>
      <c r="B2107" s="191"/>
      <c r="C2107" s="191"/>
      <c r="D2107" s="191"/>
      <c r="E2107" s="191"/>
      <c r="F2107" s="192"/>
      <c r="G2107" s="205"/>
      <c r="H2107" s="192"/>
      <c r="I2107" s="192"/>
      <c r="J2107" s="192"/>
    </row>
    <row r="2108" spans="1:10" s="190" customFormat="1" x14ac:dyDescent="0.25">
      <c r="A2108" s="185"/>
      <c r="B2108" s="191"/>
      <c r="C2108" s="191"/>
      <c r="D2108" s="191"/>
      <c r="E2108" s="191"/>
      <c r="F2108" s="192"/>
      <c r="G2108" s="205"/>
      <c r="H2108" s="192"/>
      <c r="I2108" s="192"/>
      <c r="J2108" s="192"/>
    </row>
    <row r="2109" spans="1:10" s="190" customFormat="1" x14ac:dyDescent="0.25">
      <c r="A2109" s="185"/>
      <c r="B2109" s="191"/>
      <c r="C2109" s="191"/>
      <c r="D2109" s="191"/>
      <c r="E2109" s="191"/>
      <c r="F2109" s="192"/>
      <c r="G2109" s="205"/>
      <c r="H2109" s="192"/>
      <c r="I2109" s="192"/>
      <c r="J2109" s="192"/>
    </row>
    <row r="2110" spans="1:10" s="190" customFormat="1" x14ac:dyDescent="0.25">
      <c r="A2110" s="185"/>
      <c r="B2110" s="191"/>
      <c r="C2110" s="191"/>
      <c r="D2110" s="191"/>
      <c r="E2110" s="191"/>
      <c r="F2110" s="192"/>
      <c r="G2110" s="205"/>
      <c r="H2110" s="192"/>
      <c r="I2110" s="192"/>
      <c r="J2110" s="192"/>
    </row>
    <row r="2111" spans="1:10" s="190" customFormat="1" x14ac:dyDescent="0.25">
      <c r="A2111" s="185"/>
      <c r="B2111" s="191"/>
      <c r="C2111" s="191"/>
      <c r="D2111" s="191"/>
      <c r="E2111" s="191"/>
      <c r="F2111" s="192"/>
      <c r="G2111" s="205"/>
      <c r="H2111" s="192"/>
      <c r="I2111" s="192"/>
      <c r="J2111" s="192"/>
    </row>
    <row r="2112" spans="1:10" s="190" customFormat="1" x14ac:dyDescent="0.25">
      <c r="A2112" s="185"/>
      <c r="B2112" s="191"/>
      <c r="C2112" s="191"/>
      <c r="D2112" s="191"/>
      <c r="E2112" s="191"/>
      <c r="F2112" s="192"/>
      <c r="G2112" s="205"/>
      <c r="H2112" s="192"/>
      <c r="I2112" s="192"/>
      <c r="J2112" s="192"/>
    </row>
    <row r="2113" spans="1:10" s="190" customFormat="1" x14ac:dyDescent="0.25">
      <c r="A2113" s="185"/>
      <c r="B2113" s="191"/>
      <c r="C2113" s="191"/>
      <c r="D2113" s="191"/>
      <c r="E2113" s="191"/>
      <c r="F2113" s="192"/>
      <c r="G2113" s="205"/>
      <c r="H2113" s="192"/>
      <c r="I2113" s="192"/>
      <c r="J2113" s="192"/>
    </row>
    <row r="2114" spans="1:10" s="190" customFormat="1" x14ac:dyDescent="0.25">
      <c r="A2114" s="185"/>
      <c r="B2114" s="191"/>
      <c r="C2114" s="191"/>
      <c r="D2114" s="191"/>
      <c r="E2114" s="191"/>
      <c r="F2114" s="192"/>
      <c r="G2114" s="205"/>
      <c r="H2114" s="192"/>
      <c r="I2114" s="192"/>
      <c r="J2114" s="192"/>
    </row>
    <row r="2115" spans="1:10" s="190" customFormat="1" x14ac:dyDescent="0.25">
      <c r="A2115" s="185"/>
      <c r="B2115" s="191"/>
      <c r="C2115" s="191"/>
      <c r="D2115" s="191"/>
      <c r="E2115" s="191"/>
      <c r="F2115" s="192"/>
      <c r="G2115" s="205"/>
      <c r="H2115" s="192"/>
      <c r="I2115" s="192"/>
      <c r="J2115" s="192"/>
    </row>
    <row r="2116" spans="1:10" s="190" customFormat="1" x14ac:dyDescent="0.25">
      <c r="A2116" s="185"/>
      <c r="B2116" s="191"/>
      <c r="C2116" s="191"/>
      <c r="D2116" s="191"/>
      <c r="E2116" s="191"/>
      <c r="F2116" s="192"/>
      <c r="G2116" s="205"/>
      <c r="H2116" s="192"/>
      <c r="I2116" s="192"/>
      <c r="J2116" s="192"/>
    </row>
    <row r="2117" spans="1:10" s="190" customFormat="1" x14ac:dyDescent="0.25">
      <c r="A2117" s="185"/>
      <c r="B2117" s="191"/>
      <c r="C2117" s="191"/>
      <c r="D2117" s="191"/>
      <c r="E2117" s="191"/>
      <c r="F2117" s="192"/>
      <c r="G2117" s="205"/>
      <c r="H2117" s="192"/>
      <c r="I2117" s="192"/>
      <c r="J2117" s="192"/>
    </row>
    <row r="2118" spans="1:10" s="190" customFormat="1" x14ac:dyDescent="0.25">
      <c r="A2118" s="185"/>
      <c r="B2118" s="191"/>
      <c r="C2118" s="191"/>
      <c r="D2118" s="191"/>
      <c r="E2118" s="191"/>
      <c r="F2118" s="192"/>
      <c r="G2118" s="205"/>
      <c r="H2118" s="192"/>
      <c r="I2118" s="192"/>
      <c r="J2118" s="192"/>
    </row>
    <row r="2119" spans="1:10" s="190" customFormat="1" x14ac:dyDescent="0.25">
      <c r="A2119" s="185"/>
      <c r="B2119" s="191"/>
      <c r="C2119" s="191"/>
      <c r="D2119" s="191"/>
      <c r="E2119" s="191"/>
      <c r="F2119" s="192"/>
      <c r="G2119" s="205"/>
      <c r="H2119" s="192"/>
      <c r="I2119" s="192"/>
      <c r="J2119" s="192"/>
    </row>
    <row r="2120" spans="1:10" s="190" customFormat="1" x14ac:dyDescent="0.25">
      <c r="A2120" s="185"/>
      <c r="B2120" s="191"/>
      <c r="C2120" s="191"/>
      <c r="D2120" s="191"/>
      <c r="E2120" s="191"/>
      <c r="F2120" s="192"/>
      <c r="G2120" s="205"/>
      <c r="H2120" s="192"/>
      <c r="I2120" s="192"/>
      <c r="J2120" s="192"/>
    </row>
    <row r="2121" spans="1:10" s="190" customFormat="1" x14ac:dyDescent="0.25">
      <c r="A2121" s="185"/>
      <c r="B2121" s="191"/>
      <c r="C2121" s="191"/>
      <c r="D2121" s="191"/>
      <c r="E2121" s="191"/>
      <c r="F2121" s="192"/>
      <c r="G2121" s="205"/>
      <c r="H2121" s="192"/>
      <c r="I2121" s="192"/>
      <c r="J2121" s="192"/>
    </row>
    <row r="2122" spans="1:10" s="190" customFormat="1" x14ac:dyDescent="0.25">
      <c r="A2122" s="185"/>
      <c r="B2122" s="191"/>
      <c r="C2122" s="191"/>
      <c r="D2122" s="191"/>
      <c r="E2122" s="191"/>
      <c r="F2122" s="192"/>
      <c r="G2122" s="205"/>
      <c r="H2122" s="192"/>
      <c r="I2122" s="192"/>
      <c r="J2122" s="192"/>
    </row>
    <row r="2123" spans="1:10" s="190" customFormat="1" x14ac:dyDescent="0.25">
      <c r="A2123" s="185"/>
      <c r="B2123" s="191"/>
      <c r="C2123" s="191"/>
      <c r="D2123" s="191"/>
      <c r="E2123" s="191"/>
      <c r="F2123" s="192"/>
      <c r="G2123" s="205"/>
      <c r="H2123" s="192"/>
      <c r="I2123" s="192"/>
      <c r="J2123" s="192"/>
    </row>
    <row r="2124" spans="1:10" s="190" customFormat="1" x14ac:dyDescent="0.25">
      <c r="A2124" s="185"/>
      <c r="B2124" s="191"/>
      <c r="C2124" s="191"/>
      <c r="D2124" s="191"/>
      <c r="E2124" s="191"/>
      <c r="F2124" s="192"/>
      <c r="G2124" s="205"/>
      <c r="H2124" s="192"/>
      <c r="I2124" s="192"/>
      <c r="J2124" s="192"/>
    </row>
    <row r="2125" spans="1:10" s="190" customFormat="1" x14ac:dyDescent="0.25">
      <c r="A2125" s="185"/>
      <c r="B2125" s="191"/>
      <c r="C2125" s="191"/>
      <c r="D2125" s="191"/>
      <c r="E2125" s="191"/>
      <c r="F2125" s="192"/>
      <c r="G2125" s="205"/>
      <c r="H2125" s="192"/>
      <c r="I2125" s="192"/>
      <c r="J2125" s="192"/>
    </row>
    <row r="2126" spans="1:10" s="190" customFormat="1" x14ac:dyDescent="0.25">
      <c r="A2126" s="185"/>
      <c r="B2126" s="191"/>
      <c r="C2126" s="191"/>
      <c r="D2126" s="191"/>
      <c r="E2126" s="191"/>
      <c r="F2126" s="192"/>
      <c r="G2126" s="205"/>
      <c r="H2126" s="192"/>
      <c r="I2126" s="192"/>
      <c r="J2126" s="192"/>
    </row>
    <row r="2127" spans="1:10" s="190" customFormat="1" x14ac:dyDescent="0.25">
      <c r="A2127" s="185"/>
      <c r="B2127" s="191"/>
      <c r="C2127" s="191"/>
      <c r="D2127" s="191"/>
      <c r="E2127" s="191"/>
      <c r="F2127" s="192"/>
      <c r="G2127" s="205"/>
      <c r="H2127" s="192"/>
      <c r="I2127" s="192"/>
      <c r="J2127" s="192"/>
    </row>
    <row r="2128" spans="1:10" s="190" customFormat="1" x14ac:dyDescent="0.25">
      <c r="A2128" s="185"/>
      <c r="B2128" s="191"/>
      <c r="C2128" s="191"/>
      <c r="D2128" s="191"/>
      <c r="E2128" s="191"/>
      <c r="F2128" s="192"/>
      <c r="G2128" s="205"/>
      <c r="H2128" s="192"/>
      <c r="I2128" s="192"/>
      <c r="J2128" s="192"/>
    </row>
    <row r="2129" spans="1:10" s="190" customFormat="1" x14ac:dyDescent="0.25">
      <c r="A2129" s="185"/>
      <c r="B2129" s="191"/>
      <c r="C2129" s="191"/>
      <c r="D2129" s="191"/>
      <c r="E2129" s="191"/>
      <c r="F2129" s="192"/>
      <c r="G2129" s="205"/>
      <c r="H2129" s="192"/>
      <c r="I2129" s="192"/>
      <c r="J2129" s="192"/>
    </row>
    <row r="2130" spans="1:10" s="190" customFormat="1" x14ac:dyDescent="0.25">
      <c r="A2130" s="185"/>
      <c r="B2130" s="191"/>
      <c r="C2130" s="191"/>
      <c r="D2130" s="191"/>
      <c r="E2130" s="191"/>
      <c r="F2130" s="192"/>
      <c r="G2130" s="205"/>
      <c r="H2130" s="192"/>
      <c r="I2130" s="192"/>
      <c r="J2130" s="192"/>
    </row>
    <row r="2131" spans="1:10" s="190" customFormat="1" x14ac:dyDescent="0.25">
      <c r="A2131" s="185"/>
      <c r="B2131" s="191"/>
      <c r="C2131" s="191"/>
      <c r="D2131" s="191"/>
      <c r="E2131" s="191"/>
      <c r="F2131" s="192"/>
      <c r="G2131" s="205"/>
      <c r="H2131" s="192"/>
      <c r="I2131" s="192"/>
      <c r="J2131" s="192"/>
    </row>
    <row r="2132" spans="1:10" s="190" customFormat="1" x14ac:dyDescent="0.25">
      <c r="A2132" s="185"/>
      <c r="B2132" s="191"/>
      <c r="C2132" s="191"/>
      <c r="D2132" s="191"/>
      <c r="E2132" s="191"/>
      <c r="F2132" s="192"/>
      <c r="G2132" s="205"/>
      <c r="H2132" s="192"/>
      <c r="I2132" s="192"/>
      <c r="J2132" s="192"/>
    </row>
    <row r="2133" spans="1:10" s="190" customFormat="1" x14ac:dyDescent="0.25">
      <c r="A2133" s="185"/>
      <c r="B2133" s="191"/>
      <c r="C2133" s="191"/>
      <c r="D2133" s="191"/>
      <c r="E2133" s="191"/>
      <c r="F2133" s="192"/>
      <c r="G2133" s="205"/>
      <c r="H2133" s="192"/>
      <c r="I2133" s="192"/>
      <c r="J2133" s="192"/>
    </row>
    <row r="2134" spans="1:10" s="190" customFormat="1" x14ac:dyDescent="0.25">
      <c r="A2134" s="185"/>
      <c r="B2134" s="191"/>
      <c r="C2134" s="191"/>
      <c r="D2134" s="191"/>
      <c r="E2134" s="191"/>
      <c r="F2134" s="192"/>
      <c r="G2134" s="205"/>
      <c r="H2134" s="192"/>
      <c r="I2134" s="192"/>
      <c r="J2134" s="192"/>
    </row>
    <row r="2135" spans="1:10" s="190" customFormat="1" x14ac:dyDescent="0.25">
      <c r="A2135" s="185"/>
      <c r="B2135" s="191"/>
      <c r="C2135" s="191"/>
      <c r="D2135" s="191"/>
      <c r="E2135" s="191"/>
      <c r="F2135" s="192"/>
      <c r="G2135" s="205"/>
      <c r="H2135" s="192"/>
      <c r="I2135" s="192"/>
      <c r="J2135" s="192"/>
    </row>
    <row r="2136" spans="1:10" s="190" customFormat="1" x14ac:dyDescent="0.25">
      <c r="A2136" s="185"/>
      <c r="B2136" s="191"/>
      <c r="C2136" s="191"/>
      <c r="D2136" s="191"/>
      <c r="E2136" s="191"/>
      <c r="F2136" s="192"/>
      <c r="G2136" s="205"/>
      <c r="H2136" s="192"/>
      <c r="I2136" s="192"/>
      <c r="J2136" s="192"/>
    </row>
    <row r="2137" spans="1:10" s="190" customFormat="1" x14ac:dyDescent="0.25">
      <c r="A2137" s="185"/>
      <c r="B2137" s="191"/>
      <c r="C2137" s="191"/>
      <c r="D2137" s="191"/>
      <c r="E2137" s="191"/>
      <c r="F2137" s="192"/>
      <c r="G2137" s="205"/>
      <c r="H2137" s="192"/>
      <c r="I2137" s="192"/>
      <c r="J2137" s="192"/>
    </row>
    <row r="2138" spans="1:10" s="190" customFormat="1" x14ac:dyDescent="0.25">
      <c r="A2138" s="185"/>
      <c r="B2138" s="191"/>
      <c r="C2138" s="191"/>
      <c r="D2138" s="191"/>
      <c r="E2138" s="191"/>
      <c r="F2138" s="192"/>
      <c r="G2138" s="205"/>
      <c r="H2138" s="192"/>
      <c r="I2138" s="192"/>
      <c r="J2138" s="192"/>
    </row>
    <row r="2139" spans="1:10" s="190" customFormat="1" x14ac:dyDescent="0.25">
      <c r="A2139" s="185"/>
      <c r="B2139" s="191"/>
      <c r="C2139" s="191"/>
      <c r="D2139" s="191"/>
      <c r="E2139" s="191"/>
      <c r="F2139" s="192"/>
      <c r="G2139" s="205"/>
      <c r="H2139" s="192"/>
      <c r="I2139" s="192"/>
      <c r="J2139" s="192"/>
    </row>
    <row r="2140" spans="1:10" s="190" customFormat="1" x14ac:dyDescent="0.25">
      <c r="A2140" s="185"/>
      <c r="B2140" s="191"/>
      <c r="C2140" s="191"/>
      <c r="D2140" s="191"/>
      <c r="E2140" s="191"/>
      <c r="F2140" s="192"/>
      <c r="G2140" s="205"/>
      <c r="H2140" s="192"/>
      <c r="I2140" s="192"/>
      <c r="J2140" s="192"/>
    </row>
    <row r="2141" spans="1:10" s="190" customFormat="1" x14ac:dyDescent="0.25">
      <c r="A2141" s="185"/>
      <c r="B2141" s="191"/>
      <c r="C2141" s="191"/>
      <c r="D2141" s="191"/>
      <c r="E2141" s="191"/>
      <c r="F2141" s="192"/>
      <c r="G2141" s="205"/>
      <c r="H2141" s="192"/>
      <c r="I2141" s="192"/>
      <c r="J2141" s="192"/>
    </row>
    <row r="2142" spans="1:10" s="190" customFormat="1" x14ac:dyDescent="0.25">
      <c r="A2142" s="185"/>
      <c r="B2142" s="191"/>
      <c r="C2142" s="191"/>
      <c r="D2142" s="191"/>
      <c r="E2142" s="191"/>
      <c r="F2142" s="192"/>
      <c r="G2142" s="205"/>
      <c r="H2142" s="192"/>
      <c r="I2142" s="192"/>
      <c r="J2142" s="192"/>
    </row>
    <row r="2143" spans="1:10" s="190" customFormat="1" x14ac:dyDescent="0.25">
      <c r="A2143" s="185"/>
      <c r="B2143" s="191"/>
      <c r="C2143" s="191"/>
      <c r="D2143" s="191"/>
      <c r="E2143" s="191"/>
      <c r="F2143" s="192"/>
      <c r="G2143" s="205"/>
      <c r="H2143" s="192"/>
      <c r="I2143" s="192"/>
      <c r="J2143" s="192"/>
    </row>
    <row r="2144" spans="1:10" s="190" customFormat="1" x14ac:dyDescent="0.25">
      <c r="A2144" s="185"/>
      <c r="B2144" s="191"/>
      <c r="C2144" s="191"/>
      <c r="D2144" s="191"/>
      <c r="E2144" s="191"/>
      <c r="F2144" s="192"/>
      <c r="G2144" s="205"/>
      <c r="H2144" s="192"/>
      <c r="I2144" s="192"/>
      <c r="J2144" s="192"/>
    </row>
    <row r="2145" spans="1:10" s="190" customFormat="1" x14ac:dyDescent="0.25">
      <c r="A2145" s="185"/>
      <c r="B2145" s="191"/>
      <c r="C2145" s="191"/>
      <c r="D2145" s="191"/>
      <c r="E2145" s="191"/>
      <c r="F2145" s="192"/>
      <c r="G2145" s="205"/>
      <c r="H2145" s="192"/>
      <c r="I2145" s="192"/>
      <c r="J2145" s="192"/>
    </row>
    <row r="2146" spans="1:10" s="190" customFormat="1" x14ac:dyDescent="0.25">
      <c r="A2146" s="185"/>
      <c r="B2146" s="191"/>
      <c r="C2146" s="191"/>
      <c r="D2146" s="191"/>
      <c r="E2146" s="191"/>
      <c r="F2146" s="192"/>
      <c r="G2146" s="205"/>
      <c r="H2146" s="192"/>
      <c r="I2146" s="192"/>
      <c r="J2146" s="192"/>
    </row>
    <row r="2147" spans="1:10" s="190" customFormat="1" x14ac:dyDescent="0.25">
      <c r="A2147" s="185"/>
      <c r="B2147" s="191"/>
      <c r="C2147" s="191"/>
      <c r="D2147" s="191"/>
      <c r="E2147" s="191"/>
      <c r="F2147" s="192"/>
      <c r="G2147" s="205"/>
      <c r="H2147" s="192"/>
      <c r="I2147" s="192"/>
      <c r="J2147" s="192"/>
    </row>
    <row r="2148" spans="1:10" s="190" customFormat="1" x14ac:dyDescent="0.25">
      <c r="A2148" s="185"/>
      <c r="B2148" s="191"/>
      <c r="C2148" s="191"/>
      <c r="D2148" s="191"/>
      <c r="E2148" s="191"/>
      <c r="F2148" s="192"/>
      <c r="G2148" s="205"/>
      <c r="H2148" s="192"/>
      <c r="I2148" s="192"/>
      <c r="J2148" s="192"/>
    </row>
    <row r="2149" spans="1:10" s="190" customFormat="1" x14ac:dyDescent="0.25">
      <c r="A2149" s="185"/>
      <c r="B2149" s="191"/>
      <c r="C2149" s="191"/>
      <c r="D2149" s="191"/>
      <c r="E2149" s="191"/>
      <c r="F2149" s="192"/>
      <c r="G2149" s="205"/>
      <c r="H2149" s="192"/>
      <c r="I2149" s="192"/>
      <c r="J2149" s="192"/>
    </row>
    <row r="2150" spans="1:10" s="190" customFormat="1" x14ac:dyDescent="0.25">
      <c r="A2150" s="185"/>
      <c r="B2150" s="191"/>
      <c r="C2150" s="191"/>
      <c r="D2150" s="191"/>
      <c r="E2150" s="191"/>
      <c r="F2150" s="192"/>
      <c r="G2150" s="205"/>
      <c r="H2150" s="192"/>
      <c r="I2150" s="192"/>
      <c r="J2150" s="192"/>
    </row>
    <row r="2151" spans="1:10" s="190" customFormat="1" x14ac:dyDescent="0.25">
      <c r="A2151" s="185"/>
      <c r="B2151" s="191"/>
      <c r="C2151" s="191"/>
      <c r="D2151" s="191"/>
      <c r="E2151" s="191"/>
      <c r="F2151" s="192"/>
      <c r="G2151" s="205"/>
      <c r="H2151" s="192"/>
      <c r="I2151" s="192"/>
      <c r="J2151" s="192"/>
    </row>
    <row r="2152" spans="1:10" s="190" customFormat="1" x14ac:dyDescent="0.25">
      <c r="A2152" s="185"/>
      <c r="B2152" s="191"/>
      <c r="C2152" s="191"/>
      <c r="D2152" s="191"/>
      <c r="E2152" s="191"/>
      <c r="F2152" s="192"/>
      <c r="G2152" s="205"/>
      <c r="H2152" s="192"/>
      <c r="I2152" s="192"/>
      <c r="J2152" s="192"/>
    </row>
    <row r="2153" spans="1:10" s="190" customFormat="1" x14ac:dyDescent="0.25">
      <c r="A2153" s="185"/>
      <c r="B2153" s="191"/>
      <c r="C2153" s="191"/>
      <c r="D2153" s="191"/>
      <c r="E2153" s="191"/>
      <c r="F2153" s="192"/>
      <c r="G2153" s="205"/>
      <c r="H2153" s="192"/>
      <c r="I2153" s="192"/>
      <c r="J2153" s="192"/>
    </row>
    <row r="2154" spans="1:10" s="190" customFormat="1" x14ac:dyDescent="0.25">
      <c r="A2154" s="185"/>
      <c r="B2154" s="191"/>
      <c r="C2154" s="191"/>
      <c r="D2154" s="191"/>
      <c r="E2154" s="191"/>
      <c r="F2154" s="192"/>
      <c r="G2154" s="205"/>
      <c r="H2154" s="192"/>
      <c r="I2154" s="192"/>
      <c r="J2154" s="192"/>
    </row>
    <row r="2155" spans="1:10" s="190" customFormat="1" x14ac:dyDescent="0.25">
      <c r="A2155" s="185"/>
      <c r="B2155" s="191"/>
      <c r="C2155" s="191"/>
      <c r="D2155" s="191"/>
      <c r="E2155" s="191"/>
      <c r="F2155" s="192"/>
      <c r="G2155" s="205"/>
      <c r="H2155" s="192"/>
      <c r="I2155" s="192"/>
      <c r="J2155" s="192"/>
    </row>
    <row r="2156" spans="1:10" s="190" customFormat="1" x14ac:dyDescent="0.25">
      <c r="A2156" s="185"/>
      <c r="B2156" s="191"/>
      <c r="C2156" s="191"/>
      <c r="D2156" s="191"/>
      <c r="E2156" s="191"/>
      <c r="F2156" s="192"/>
      <c r="G2156" s="205"/>
      <c r="H2156" s="192"/>
      <c r="I2156" s="192"/>
      <c r="J2156" s="192"/>
    </row>
    <row r="2157" spans="1:10" s="190" customFormat="1" x14ac:dyDescent="0.25">
      <c r="A2157" s="185"/>
      <c r="B2157" s="191"/>
      <c r="C2157" s="191"/>
      <c r="D2157" s="191"/>
      <c r="E2157" s="191"/>
      <c r="F2157" s="192"/>
      <c r="G2157" s="205"/>
      <c r="H2157" s="192"/>
      <c r="I2157" s="192"/>
      <c r="J2157" s="192"/>
    </row>
    <row r="2158" spans="1:10" s="190" customFormat="1" x14ac:dyDescent="0.25">
      <c r="A2158" s="185"/>
      <c r="B2158" s="191"/>
      <c r="C2158" s="191"/>
      <c r="D2158" s="191"/>
      <c r="E2158" s="191"/>
      <c r="F2158" s="192"/>
      <c r="G2158" s="205"/>
      <c r="H2158" s="192"/>
      <c r="I2158" s="192"/>
      <c r="J2158" s="192"/>
    </row>
    <row r="2159" spans="1:10" s="190" customFormat="1" x14ac:dyDescent="0.25">
      <c r="A2159" s="185"/>
      <c r="B2159" s="191"/>
      <c r="C2159" s="191"/>
      <c r="D2159" s="191"/>
      <c r="E2159" s="191"/>
      <c r="F2159" s="192"/>
      <c r="G2159" s="205"/>
      <c r="H2159" s="192"/>
      <c r="I2159" s="192"/>
      <c r="J2159" s="192"/>
    </row>
    <row r="2160" spans="1:10" s="190" customFormat="1" x14ac:dyDescent="0.25">
      <c r="A2160" s="185"/>
      <c r="B2160" s="191"/>
      <c r="C2160" s="191"/>
      <c r="D2160" s="191"/>
      <c r="E2160" s="191"/>
      <c r="F2160" s="192"/>
      <c r="G2160" s="205"/>
      <c r="H2160" s="192"/>
      <c r="I2160" s="192"/>
      <c r="J2160" s="192"/>
    </row>
    <row r="2161" spans="1:10" s="190" customFormat="1" x14ac:dyDescent="0.25">
      <c r="A2161" s="185"/>
      <c r="B2161" s="191"/>
      <c r="C2161" s="191"/>
      <c r="D2161" s="191"/>
      <c r="E2161" s="191"/>
      <c r="F2161" s="192"/>
      <c r="G2161" s="205"/>
      <c r="H2161" s="192"/>
      <c r="I2161" s="192"/>
      <c r="J2161" s="192"/>
    </row>
    <row r="2162" spans="1:10" s="190" customFormat="1" x14ac:dyDescent="0.25">
      <c r="A2162" s="185"/>
      <c r="B2162" s="191"/>
      <c r="C2162" s="191"/>
      <c r="D2162" s="191"/>
      <c r="E2162" s="191"/>
      <c r="F2162" s="192"/>
      <c r="G2162" s="205"/>
      <c r="H2162" s="192"/>
      <c r="I2162" s="192"/>
      <c r="J2162" s="192"/>
    </row>
    <row r="2163" spans="1:10" s="190" customFormat="1" x14ac:dyDescent="0.25">
      <c r="A2163" s="185"/>
      <c r="B2163" s="191"/>
      <c r="C2163" s="191"/>
      <c r="D2163" s="191"/>
      <c r="E2163" s="191"/>
      <c r="F2163" s="192"/>
      <c r="G2163" s="205"/>
      <c r="H2163" s="192"/>
      <c r="I2163" s="192"/>
      <c r="J2163" s="192"/>
    </row>
    <row r="2164" spans="1:10" s="190" customFormat="1" x14ac:dyDescent="0.25">
      <c r="A2164" s="185"/>
      <c r="B2164" s="191"/>
      <c r="C2164" s="191"/>
      <c r="D2164" s="191"/>
      <c r="E2164" s="191"/>
      <c r="F2164" s="192"/>
      <c r="G2164" s="205"/>
      <c r="H2164" s="192"/>
      <c r="I2164" s="192"/>
      <c r="J2164" s="192"/>
    </row>
    <row r="2165" spans="1:10" s="190" customFormat="1" x14ac:dyDescent="0.25">
      <c r="A2165" s="185"/>
      <c r="B2165" s="191"/>
      <c r="C2165" s="191"/>
      <c r="D2165" s="191"/>
      <c r="E2165" s="191"/>
      <c r="F2165" s="192"/>
      <c r="G2165" s="205"/>
      <c r="H2165" s="192"/>
      <c r="I2165" s="192"/>
      <c r="J2165" s="192"/>
    </row>
    <row r="2166" spans="1:10" s="190" customFormat="1" x14ac:dyDescent="0.25">
      <c r="A2166" s="185"/>
      <c r="B2166" s="191"/>
      <c r="C2166" s="191"/>
      <c r="D2166" s="191"/>
      <c r="E2166" s="191"/>
      <c r="F2166" s="192"/>
      <c r="G2166" s="205"/>
      <c r="H2166" s="192"/>
      <c r="I2166" s="192"/>
      <c r="J2166" s="192"/>
    </row>
    <row r="2167" spans="1:10" s="190" customFormat="1" x14ac:dyDescent="0.25">
      <c r="A2167" s="185"/>
      <c r="B2167" s="191"/>
      <c r="C2167" s="191"/>
      <c r="D2167" s="191"/>
      <c r="E2167" s="191"/>
      <c r="F2167" s="192"/>
      <c r="G2167" s="205"/>
      <c r="H2167" s="192"/>
      <c r="I2167" s="192"/>
      <c r="J2167" s="192"/>
    </row>
    <row r="2168" spans="1:10" s="190" customFormat="1" x14ac:dyDescent="0.25">
      <c r="A2168" s="185"/>
      <c r="B2168" s="191"/>
      <c r="C2168" s="191"/>
      <c r="D2168" s="191"/>
      <c r="E2168" s="191"/>
      <c r="F2168" s="192"/>
      <c r="G2168" s="205"/>
      <c r="H2168" s="192"/>
      <c r="I2168" s="192"/>
      <c r="J2168" s="192"/>
    </row>
    <row r="2169" spans="1:10" s="190" customFormat="1" x14ac:dyDescent="0.25">
      <c r="A2169" s="185"/>
      <c r="B2169" s="191"/>
      <c r="C2169" s="191"/>
      <c r="D2169" s="191"/>
      <c r="E2169" s="191"/>
      <c r="F2169" s="192"/>
      <c r="G2169" s="205"/>
      <c r="H2169" s="192"/>
      <c r="I2169" s="192"/>
      <c r="J2169" s="192"/>
    </row>
    <row r="2170" spans="1:10" s="190" customFormat="1" x14ac:dyDescent="0.25">
      <c r="A2170" s="185"/>
      <c r="B2170" s="191"/>
      <c r="C2170" s="191"/>
      <c r="D2170" s="191"/>
      <c r="E2170" s="191"/>
      <c r="F2170" s="192"/>
      <c r="G2170" s="205"/>
      <c r="H2170" s="192"/>
      <c r="I2170" s="192"/>
      <c r="J2170" s="192"/>
    </row>
    <row r="2171" spans="1:10" s="190" customFormat="1" x14ac:dyDescent="0.25">
      <c r="A2171" s="185"/>
      <c r="B2171" s="191"/>
      <c r="C2171" s="191"/>
      <c r="D2171" s="191"/>
      <c r="E2171" s="191"/>
      <c r="F2171" s="192"/>
      <c r="G2171" s="205"/>
      <c r="H2171" s="192"/>
      <c r="I2171" s="192"/>
      <c r="J2171" s="192"/>
    </row>
    <row r="2172" spans="1:10" s="190" customFormat="1" x14ac:dyDescent="0.25">
      <c r="A2172" s="185"/>
      <c r="B2172" s="191"/>
      <c r="C2172" s="191"/>
      <c r="D2172" s="191"/>
      <c r="E2172" s="191"/>
      <c r="F2172" s="192"/>
      <c r="G2172" s="205"/>
      <c r="H2172" s="192"/>
      <c r="I2172" s="192"/>
      <c r="J2172" s="192"/>
    </row>
    <row r="2173" spans="1:10" s="190" customFormat="1" x14ac:dyDescent="0.25">
      <c r="A2173" s="185"/>
      <c r="B2173" s="191"/>
      <c r="C2173" s="191"/>
      <c r="D2173" s="191"/>
      <c r="E2173" s="191"/>
      <c r="F2173" s="192"/>
      <c r="G2173" s="205"/>
      <c r="H2173" s="192"/>
      <c r="I2173" s="192"/>
      <c r="J2173" s="192"/>
    </row>
    <row r="2174" spans="1:10" s="190" customFormat="1" x14ac:dyDescent="0.25">
      <c r="A2174" s="185"/>
      <c r="B2174" s="191"/>
      <c r="C2174" s="191"/>
      <c r="D2174" s="191"/>
      <c r="E2174" s="191"/>
      <c r="F2174" s="192"/>
      <c r="G2174" s="205"/>
      <c r="H2174" s="192"/>
      <c r="I2174" s="192"/>
      <c r="J2174" s="192"/>
    </row>
    <row r="2175" spans="1:10" s="190" customFormat="1" x14ac:dyDescent="0.25">
      <c r="A2175" s="185"/>
      <c r="B2175" s="191"/>
      <c r="C2175" s="191"/>
      <c r="D2175" s="191"/>
      <c r="E2175" s="191"/>
      <c r="F2175" s="192"/>
      <c r="G2175" s="205"/>
      <c r="H2175" s="192"/>
      <c r="I2175" s="192"/>
      <c r="J2175" s="192"/>
    </row>
    <row r="2176" spans="1:10" s="190" customFormat="1" x14ac:dyDescent="0.25">
      <c r="A2176" s="185"/>
      <c r="B2176" s="191"/>
      <c r="C2176" s="191"/>
      <c r="D2176" s="191"/>
      <c r="E2176" s="191"/>
      <c r="F2176" s="192"/>
      <c r="G2176" s="205"/>
      <c r="H2176" s="192"/>
      <c r="I2176" s="192"/>
      <c r="J2176" s="192"/>
    </row>
    <row r="2177" spans="1:10" s="190" customFormat="1" x14ac:dyDescent="0.25">
      <c r="A2177" s="185"/>
      <c r="B2177" s="191"/>
      <c r="C2177" s="191"/>
      <c r="D2177" s="191"/>
      <c r="E2177" s="191"/>
      <c r="F2177" s="192"/>
      <c r="G2177" s="205"/>
      <c r="H2177" s="192"/>
      <c r="I2177" s="192"/>
      <c r="J2177" s="192"/>
    </row>
    <row r="2178" spans="1:10" s="190" customFormat="1" x14ac:dyDescent="0.25">
      <c r="A2178" s="185"/>
      <c r="B2178" s="191"/>
      <c r="C2178" s="191"/>
      <c r="D2178" s="191"/>
      <c r="E2178" s="191"/>
      <c r="F2178" s="192"/>
      <c r="G2178" s="205"/>
      <c r="H2178" s="192"/>
      <c r="I2178" s="192"/>
      <c r="J2178" s="192"/>
    </row>
    <row r="2179" spans="1:10" s="190" customFormat="1" x14ac:dyDescent="0.25">
      <c r="A2179" s="185"/>
      <c r="B2179" s="191"/>
      <c r="C2179" s="191"/>
      <c r="D2179" s="191"/>
      <c r="E2179" s="191"/>
      <c r="F2179" s="192"/>
      <c r="G2179" s="205"/>
      <c r="H2179" s="192"/>
      <c r="I2179" s="192"/>
      <c r="J2179" s="192"/>
    </row>
    <row r="2180" spans="1:10" s="190" customFormat="1" x14ac:dyDescent="0.25">
      <c r="A2180" s="185"/>
      <c r="B2180" s="191"/>
      <c r="C2180" s="191"/>
      <c r="D2180" s="191"/>
      <c r="E2180" s="191"/>
      <c r="F2180" s="192"/>
      <c r="G2180" s="205"/>
      <c r="H2180" s="192"/>
      <c r="I2180" s="192"/>
      <c r="J2180" s="192"/>
    </row>
    <row r="2181" spans="1:10" s="190" customFormat="1" x14ac:dyDescent="0.25">
      <c r="A2181" s="185"/>
      <c r="B2181" s="191"/>
      <c r="C2181" s="191"/>
      <c r="D2181" s="191"/>
      <c r="E2181" s="191"/>
      <c r="F2181" s="192"/>
      <c r="G2181" s="205"/>
      <c r="H2181" s="192"/>
      <c r="I2181" s="192"/>
      <c r="J2181" s="192"/>
    </row>
    <row r="2182" spans="1:10" s="190" customFormat="1" x14ac:dyDescent="0.25">
      <c r="A2182" s="185"/>
      <c r="B2182" s="191"/>
      <c r="C2182" s="191"/>
      <c r="D2182" s="191"/>
      <c r="E2182" s="191"/>
      <c r="F2182" s="192"/>
      <c r="G2182" s="205"/>
      <c r="H2182" s="192"/>
      <c r="I2182" s="192"/>
      <c r="J2182" s="192"/>
    </row>
    <row r="2183" spans="1:10" s="190" customFormat="1" x14ac:dyDescent="0.25">
      <c r="A2183" s="185"/>
      <c r="B2183" s="191"/>
      <c r="C2183" s="191"/>
      <c r="D2183" s="191"/>
      <c r="E2183" s="191"/>
      <c r="F2183" s="192"/>
      <c r="G2183" s="205"/>
      <c r="H2183" s="192"/>
      <c r="I2183" s="192"/>
      <c r="J2183" s="192"/>
    </row>
    <row r="2184" spans="1:10" s="190" customFormat="1" x14ac:dyDescent="0.25">
      <c r="A2184" s="185"/>
      <c r="B2184" s="191"/>
      <c r="C2184" s="191"/>
      <c r="D2184" s="191"/>
      <c r="E2184" s="191"/>
      <c r="F2184" s="192"/>
      <c r="G2184" s="205"/>
      <c r="H2184" s="192"/>
      <c r="I2184" s="192"/>
      <c r="J2184" s="192"/>
    </row>
    <row r="2185" spans="1:10" s="190" customFormat="1" x14ac:dyDescent="0.25">
      <c r="A2185" s="185"/>
      <c r="B2185" s="191"/>
      <c r="C2185" s="191"/>
      <c r="D2185" s="191"/>
      <c r="E2185" s="191"/>
      <c r="F2185" s="192"/>
      <c r="G2185" s="205"/>
      <c r="H2185" s="192"/>
      <c r="I2185" s="192"/>
      <c r="J2185" s="192"/>
    </row>
    <row r="2186" spans="1:10" s="190" customFormat="1" x14ac:dyDescent="0.25">
      <c r="A2186" s="185"/>
      <c r="B2186" s="191"/>
      <c r="C2186" s="191"/>
      <c r="D2186" s="191"/>
      <c r="E2186" s="191"/>
      <c r="F2186" s="192"/>
      <c r="G2186" s="205"/>
      <c r="H2186" s="192"/>
      <c r="I2186" s="192"/>
      <c r="J2186" s="192"/>
    </row>
    <row r="2187" spans="1:10" s="190" customFormat="1" x14ac:dyDescent="0.25">
      <c r="A2187" s="185"/>
      <c r="B2187" s="191"/>
      <c r="C2187" s="191"/>
      <c r="D2187" s="191"/>
      <c r="E2187" s="191"/>
      <c r="F2187" s="192"/>
      <c r="G2187" s="205"/>
      <c r="H2187" s="192"/>
      <c r="I2187" s="192"/>
      <c r="J2187" s="192"/>
    </row>
    <row r="2188" spans="1:10" s="190" customFormat="1" x14ac:dyDescent="0.25">
      <c r="A2188" s="185"/>
      <c r="B2188" s="191"/>
      <c r="C2188" s="191"/>
      <c r="D2188" s="191"/>
      <c r="E2188" s="191"/>
      <c r="F2188" s="192"/>
      <c r="G2188" s="205"/>
      <c r="H2188" s="192"/>
      <c r="I2188" s="192"/>
      <c r="J2188" s="192"/>
    </row>
    <row r="2189" spans="1:10" s="190" customFormat="1" x14ac:dyDescent="0.25">
      <c r="A2189" s="185"/>
      <c r="B2189" s="191"/>
      <c r="C2189" s="191"/>
      <c r="D2189" s="191"/>
      <c r="E2189" s="191"/>
      <c r="F2189" s="192"/>
      <c r="G2189" s="205"/>
      <c r="H2189" s="192"/>
      <c r="I2189" s="192"/>
      <c r="J2189" s="192"/>
    </row>
    <row r="2190" spans="1:10" s="190" customFormat="1" x14ac:dyDescent="0.25">
      <c r="A2190" s="185"/>
      <c r="B2190" s="191"/>
      <c r="C2190" s="191"/>
      <c r="D2190" s="191"/>
      <c r="E2190" s="191"/>
      <c r="F2190" s="192"/>
      <c r="G2190" s="205"/>
      <c r="H2190" s="192"/>
      <c r="I2190" s="192"/>
      <c r="J2190" s="192"/>
    </row>
    <row r="2191" spans="1:10" s="190" customFormat="1" x14ac:dyDescent="0.25">
      <c r="A2191" s="185"/>
      <c r="B2191" s="191"/>
      <c r="C2191" s="191"/>
      <c r="D2191" s="191"/>
      <c r="E2191" s="191"/>
      <c r="F2191" s="192"/>
      <c r="G2191" s="205"/>
      <c r="H2191" s="192"/>
      <c r="I2191" s="192"/>
      <c r="J2191" s="192"/>
    </row>
    <row r="2192" spans="1:10" s="190" customFormat="1" x14ac:dyDescent="0.25">
      <c r="A2192" s="185"/>
      <c r="B2192" s="191"/>
      <c r="C2192" s="191"/>
      <c r="D2192" s="191"/>
      <c r="E2192" s="191"/>
      <c r="F2192" s="192"/>
      <c r="G2192" s="205"/>
      <c r="H2192" s="192"/>
      <c r="I2192" s="192"/>
      <c r="J2192" s="192"/>
    </row>
    <row r="2193" spans="1:10" s="190" customFormat="1" x14ac:dyDescent="0.25">
      <c r="A2193" s="185"/>
      <c r="B2193" s="191"/>
      <c r="C2193" s="191"/>
      <c r="D2193" s="191"/>
      <c r="E2193" s="191"/>
      <c r="F2193" s="192"/>
      <c r="G2193" s="205"/>
      <c r="H2193" s="192"/>
      <c r="I2193" s="192"/>
      <c r="J2193" s="192"/>
    </row>
    <row r="2194" spans="1:10" s="190" customFormat="1" x14ac:dyDescent="0.25">
      <c r="A2194" s="185"/>
      <c r="B2194" s="191"/>
      <c r="C2194" s="191"/>
      <c r="D2194" s="191"/>
      <c r="E2194" s="191"/>
      <c r="F2194" s="192"/>
      <c r="G2194" s="205"/>
      <c r="H2194" s="192"/>
      <c r="I2194" s="192"/>
      <c r="J2194" s="192"/>
    </row>
    <row r="2195" spans="1:10" s="190" customFormat="1" x14ac:dyDescent="0.25">
      <c r="A2195" s="185"/>
      <c r="B2195" s="191"/>
      <c r="C2195" s="191"/>
      <c r="D2195" s="191"/>
      <c r="E2195" s="191"/>
      <c r="F2195" s="192"/>
      <c r="G2195" s="205"/>
      <c r="H2195" s="192"/>
      <c r="I2195" s="192"/>
      <c r="J2195" s="192"/>
    </row>
    <row r="2196" spans="1:10" s="190" customFormat="1" x14ac:dyDescent="0.25">
      <c r="A2196" s="185"/>
      <c r="B2196" s="191"/>
      <c r="C2196" s="191"/>
      <c r="D2196" s="191"/>
      <c r="E2196" s="191"/>
      <c r="F2196" s="192"/>
      <c r="G2196" s="205"/>
      <c r="H2196" s="192"/>
      <c r="I2196" s="192"/>
      <c r="J2196" s="192"/>
    </row>
    <row r="2197" spans="1:10" s="190" customFormat="1" x14ac:dyDescent="0.25">
      <c r="A2197" s="185"/>
      <c r="B2197" s="191"/>
      <c r="C2197" s="191"/>
      <c r="D2197" s="191"/>
      <c r="E2197" s="191"/>
      <c r="F2197" s="192"/>
      <c r="G2197" s="205"/>
      <c r="H2197" s="192"/>
      <c r="I2197" s="192"/>
      <c r="J2197" s="192"/>
    </row>
    <row r="2198" spans="1:10" s="190" customFormat="1" x14ac:dyDescent="0.25">
      <c r="A2198" s="185"/>
      <c r="B2198" s="191"/>
      <c r="C2198" s="191"/>
      <c r="D2198" s="191"/>
      <c r="E2198" s="191"/>
      <c r="F2198" s="192"/>
      <c r="G2198" s="205"/>
      <c r="H2198" s="192"/>
      <c r="I2198" s="192"/>
      <c r="J2198" s="192"/>
    </row>
    <row r="2199" spans="1:10" s="190" customFormat="1" x14ac:dyDescent="0.25">
      <c r="A2199" s="185"/>
      <c r="B2199" s="191"/>
      <c r="C2199" s="191"/>
      <c r="D2199" s="191"/>
      <c r="E2199" s="191"/>
      <c r="F2199" s="192"/>
      <c r="G2199" s="205"/>
      <c r="H2199" s="192"/>
      <c r="I2199" s="192"/>
      <c r="J2199" s="192"/>
    </row>
    <row r="2200" spans="1:10" s="190" customFormat="1" x14ac:dyDescent="0.25">
      <c r="A2200" s="185"/>
      <c r="B2200" s="191"/>
      <c r="C2200" s="191"/>
      <c r="D2200" s="191"/>
      <c r="E2200" s="191"/>
      <c r="F2200" s="192"/>
      <c r="G2200" s="205"/>
      <c r="H2200" s="192"/>
      <c r="I2200" s="192"/>
      <c r="J2200" s="192"/>
    </row>
    <row r="2201" spans="1:10" s="190" customFormat="1" x14ac:dyDescent="0.25">
      <c r="A2201" s="185"/>
      <c r="B2201" s="191"/>
      <c r="C2201" s="191"/>
      <c r="D2201" s="191"/>
      <c r="E2201" s="191"/>
      <c r="F2201" s="192"/>
      <c r="G2201" s="205"/>
      <c r="H2201" s="192"/>
      <c r="I2201" s="192"/>
      <c r="J2201" s="192"/>
    </row>
    <row r="2202" spans="1:10" s="190" customFormat="1" x14ac:dyDescent="0.25">
      <c r="A2202" s="185"/>
      <c r="B2202" s="191"/>
      <c r="C2202" s="191"/>
      <c r="D2202" s="191"/>
      <c r="E2202" s="191"/>
      <c r="F2202" s="192"/>
      <c r="G2202" s="205"/>
      <c r="H2202" s="192"/>
      <c r="I2202" s="192"/>
      <c r="J2202" s="192"/>
    </row>
    <row r="2203" spans="1:10" s="190" customFormat="1" x14ac:dyDescent="0.25">
      <c r="A2203" s="185"/>
      <c r="B2203" s="191"/>
      <c r="C2203" s="191"/>
      <c r="D2203" s="191"/>
      <c r="E2203" s="191"/>
      <c r="F2203" s="192"/>
      <c r="G2203" s="205"/>
      <c r="H2203" s="192"/>
      <c r="I2203" s="192"/>
      <c r="J2203" s="192"/>
    </row>
    <row r="2204" spans="1:10" s="190" customFormat="1" x14ac:dyDescent="0.25">
      <c r="A2204" s="185"/>
      <c r="B2204" s="191"/>
      <c r="C2204" s="191"/>
      <c r="D2204" s="191"/>
      <c r="E2204" s="191"/>
      <c r="F2204" s="192"/>
      <c r="G2204" s="205"/>
      <c r="H2204" s="192"/>
      <c r="I2204" s="192"/>
      <c r="J2204" s="192"/>
    </row>
    <row r="2205" spans="1:10" s="190" customFormat="1" x14ac:dyDescent="0.25">
      <c r="A2205" s="185"/>
      <c r="B2205" s="191"/>
      <c r="C2205" s="191"/>
      <c r="D2205" s="191"/>
      <c r="E2205" s="191"/>
      <c r="F2205" s="192"/>
      <c r="G2205" s="205"/>
      <c r="H2205" s="192"/>
      <c r="I2205" s="192"/>
      <c r="J2205" s="192"/>
    </row>
    <row r="2206" spans="1:10" s="190" customFormat="1" x14ac:dyDescent="0.25">
      <c r="A2206" s="185"/>
      <c r="B2206" s="191"/>
      <c r="C2206" s="191"/>
      <c r="D2206" s="191"/>
      <c r="E2206" s="191"/>
      <c r="F2206" s="192"/>
      <c r="G2206" s="205"/>
      <c r="H2206" s="192"/>
      <c r="I2206" s="192"/>
      <c r="J2206" s="192"/>
    </row>
    <row r="2207" spans="1:10" s="190" customFormat="1" x14ac:dyDescent="0.25">
      <c r="A2207" s="185"/>
      <c r="B2207" s="191"/>
      <c r="C2207" s="191"/>
      <c r="D2207" s="191"/>
      <c r="E2207" s="191"/>
      <c r="F2207" s="192"/>
      <c r="G2207" s="205"/>
      <c r="H2207" s="192"/>
      <c r="I2207" s="192"/>
      <c r="J2207" s="192"/>
    </row>
    <row r="2208" spans="1:10" s="190" customFormat="1" x14ac:dyDescent="0.25">
      <c r="A2208" s="185"/>
      <c r="B2208" s="191"/>
      <c r="C2208" s="191"/>
      <c r="D2208" s="191"/>
      <c r="E2208" s="191"/>
      <c r="F2208" s="192"/>
      <c r="G2208" s="205"/>
      <c r="H2208" s="192"/>
      <c r="I2208" s="192"/>
      <c r="J2208" s="192"/>
    </row>
    <row r="2209" spans="1:10" s="190" customFormat="1" x14ac:dyDescent="0.25">
      <c r="A2209" s="185"/>
      <c r="B2209" s="191"/>
      <c r="C2209" s="191"/>
      <c r="D2209" s="191"/>
      <c r="E2209" s="191"/>
      <c r="F2209" s="192"/>
      <c r="G2209" s="205"/>
      <c r="H2209" s="192"/>
      <c r="I2209" s="192"/>
      <c r="J2209" s="192"/>
    </row>
    <row r="2210" spans="1:10" s="190" customFormat="1" x14ac:dyDescent="0.25">
      <c r="A2210" s="185"/>
      <c r="B2210" s="191"/>
      <c r="C2210" s="191"/>
      <c r="D2210" s="191"/>
      <c r="E2210" s="191"/>
      <c r="F2210" s="192"/>
      <c r="G2210" s="205"/>
      <c r="H2210" s="192"/>
      <c r="I2210" s="192"/>
      <c r="J2210" s="192"/>
    </row>
    <row r="2211" spans="1:10" s="190" customFormat="1" x14ac:dyDescent="0.25">
      <c r="A2211" s="185"/>
      <c r="B2211" s="191"/>
      <c r="C2211" s="191"/>
      <c r="D2211" s="191"/>
      <c r="E2211" s="191"/>
      <c r="F2211" s="192"/>
      <c r="G2211" s="205"/>
      <c r="H2211" s="192"/>
      <c r="I2211" s="192"/>
      <c r="J2211" s="192"/>
    </row>
    <row r="2212" spans="1:10" s="190" customFormat="1" x14ac:dyDescent="0.25">
      <c r="A2212" s="185"/>
      <c r="B2212" s="191"/>
      <c r="C2212" s="191"/>
      <c r="D2212" s="191"/>
      <c r="E2212" s="191"/>
      <c r="F2212" s="192"/>
      <c r="G2212" s="205"/>
      <c r="H2212" s="192"/>
      <c r="I2212" s="192"/>
      <c r="J2212" s="192"/>
    </row>
    <row r="2213" spans="1:10" s="190" customFormat="1" x14ac:dyDescent="0.25">
      <c r="A2213" s="185"/>
      <c r="B2213" s="191"/>
      <c r="C2213" s="191"/>
      <c r="D2213" s="191"/>
      <c r="E2213" s="191"/>
      <c r="F2213" s="192"/>
      <c r="G2213" s="205"/>
      <c r="H2213" s="192"/>
      <c r="I2213" s="192"/>
      <c r="J2213" s="192"/>
    </row>
    <row r="2214" spans="1:10" s="190" customFormat="1" x14ac:dyDescent="0.25">
      <c r="A2214" s="185"/>
      <c r="B2214" s="191"/>
      <c r="C2214" s="191"/>
      <c r="D2214" s="191"/>
      <c r="E2214" s="191"/>
      <c r="F2214" s="192"/>
      <c r="G2214" s="205"/>
      <c r="H2214" s="192"/>
      <c r="I2214" s="192"/>
      <c r="J2214" s="192"/>
    </row>
    <row r="2215" spans="1:10" s="190" customFormat="1" x14ac:dyDescent="0.25">
      <c r="A2215" s="185"/>
      <c r="B2215" s="191"/>
      <c r="C2215" s="191"/>
      <c r="D2215" s="191"/>
      <c r="E2215" s="191"/>
      <c r="F2215" s="192"/>
      <c r="G2215" s="205"/>
      <c r="H2215" s="192"/>
      <c r="I2215" s="192"/>
      <c r="J2215" s="192"/>
    </row>
    <row r="2216" spans="1:10" s="190" customFormat="1" x14ac:dyDescent="0.25">
      <c r="A2216" s="185"/>
      <c r="B2216" s="191"/>
      <c r="C2216" s="191"/>
      <c r="D2216" s="191"/>
      <c r="E2216" s="191"/>
      <c r="F2216" s="192"/>
      <c r="G2216" s="205"/>
      <c r="H2216" s="192"/>
      <c r="I2216" s="192"/>
      <c r="J2216" s="192"/>
    </row>
    <row r="2217" spans="1:10" s="190" customFormat="1" x14ac:dyDescent="0.25">
      <c r="A2217" s="185"/>
      <c r="B2217" s="191"/>
      <c r="C2217" s="191"/>
      <c r="D2217" s="191"/>
      <c r="E2217" s="191"/>
      <c r="F2217" s="192"/>
      <c r="G2217" s="205"/>
      <c r="H2217" s="192"/>
      <c r="I2217" s="192"/>
      <c r="J2217" s="192"/>
    </row>
    <row r="2218" spans="1:10" s="190" customFormat="1" x14ac:dyDescent="0.25">
      <c r="A2218" s="185"/>
      <c r="B2218" s="191"/>
      <c r="C2218" s="191"/>
      <c r="D2218" s="191"/>
      <c r="E2218" s="191"/>
      <c r="F2218" s="192"/>
      <c r="G2218" s="205"/>
      <c r="H2218" s="192"/>
      <c r="I2218" s="192"/>
      <c r="J2218" s="192"/>
    </row>
    <row r="2219" spans="1:10" s="190" customFormat="1" x14ac:dyDescent="0.25">
      <c r="A2219" s="185"/>
      <c r="B2219" s="191"/>
      <c r="C2219" s="191"/>
      <c r="D2219" s="191"/>
      <c r="E2219" s="191"/>
      <c r="F2219" s="192"/>
      <c r="G2219" s="205"/>
      <c r="H2219" s="192"/>
      <c r="I2219" s="192"/>
      <c r="J2219" s="192"/>
    </row>
    <row r="2220" spans="1:10" s="190" customFormat="1" x14ac:dyDescent="0.25">
      <c r="A2220" s="185"/>
      <c r="B2220" s="191"/>
      <c r="C2220" s="191"/>
      <c r="D2220" s="191"/>
      <c r="E2220" s="191"/>
      <c r="F2220" s="192"/>
      <c r="G2220" s="205"/>
      <c r="H2220" s="192"/>
      <c r="I2220" s="192"/>
      <c r="J2220" s="192"/>
    </row>
    <row r="2221" spans="1:10" s="190" customFormat="1" x14ac:dyDescent="0.25">
      <c r="A2221" s="185"/>
      <c r="B2221" s="191"/>
      <c r="C2221" s="191"/>
      <c r="D2221" s="191"/>
      <c r="E2221" s="191"/>
      <c r="F2221" s="192"/>
      <c r="G2221" s="205"/>
      <c r="H2221" s="192"/>
      <c r="I2221" s="192"/>
      <c r="J2221" s="192"/>
    </row>
    <row r="2222" spans="1:10" s="190" customFormat="1" x14ac:dyDescent="0.25">
      <c r="A2222" s="185"/>
      <c r="B2222" s="191"/>
      <c r="C2222" s="191"/>
      <c r="D2222" s="191"/>
      <c r="E2222" s="191"/>
      <c r="F2222" s="192"/>
      <c r="G2222" s="205"/>
      <c r="H2222" s="192"/>
      <c r="I2222" s="192"/>
      <c r="J2222" s="192"/>
    </row>
    <row r="2223" spans="1:10" s="190" customFormat="1" x14ac:dyDescent="0.25">
      <c r="A2223" s="185"/>
      <c r="B2223" s="191"/>
      <c r="C2223" s="191"/>
      <c r="D2223" s="191"/>
      <c r="E2223" s="191"/>
      <c r="F2223" s="192"/>
      <c r="G2223" s="205"/>
      <c r="H2223" s="192"/>
      <c r="I2223" s="192"/>
      <c r="J2223" s="192"/>
    </row>
    <row r="2224" spans="1:10" s="190" customFormat="1" x14ac:dyDescent="0.25">
      <c r="A2224" s="185"/>
      <c r="B2224" s="191"/>
      <c r="C2224" s="191"/>
      <c r="D2224" s="191"/>
      <c r="E2224" s="191"/>
      <c r="F2224" s="192"/>
      <c r="G2224" s="205"/>
      <c r="H2224" s="192"/>
      <c r="I2224" s="192"/>
      <c r="J2224" s="192"/>
    </row>
    <row r="2225" spans="1:10" s="190" customFormat="1" x14ac:dyDescent="0.25">
      <c r="A2225" s="185"/>
      <c r="B2225" s="191"/>
      <c r="C2225" s="191"/>
      <c r="D2225" s="191"/>
      <c r="E2225" s="191"/>
      <c r="F2225" s="192"/>
      <c r="G2225" s="205"/>
      <c r="H2225" s="192"/>
      <c r="I2225" s="192"/>
      <c r="J2225" s="192"/>
    </row>
    <row r="2226" spans="1:10" s="190" customFormat="1" x14ac:dyDescent="0.25">
      <c r="A2226" s="185"/>
      <c r="B2226" s="191"/>
      <c r="C2226" s="191"/>
      <c r="D2226" s="191"/>
      <c r="E2226" s="191"/>
      <c r="F2226" s="192"/>
      <c r="G2226" s="205"/>
      <c r="H2226" s="192"/>
      <c r="I2226" s="192"/>
      <c r="J2226" s="192"/>
    </row>
    <row r="2227" spans="1:10" s="190" customFormat="1" x14ac:dyDescent="0.25">
      <c r="A2227" s="185"/>
      <c r="B2227" s="191"/>
      <c r="C2227" s="191"/>
      <c r="D2227" s="191"/>
      <c r="E2227" s="191"/>
      <c r="F2227" s="192"/>
      <c r="G2227" s="205"/>
      <c r="H2227" s="192"/>
      <c r="I2227" s="192"/>
      <c r="J2227" s="192"/>
    </row>
    <row r="2228" spans="1:10" s="190" customFormat="1" x14ac:dyDescent="0.25">
      <c r="A2228" s="185"/>
      <c r="B2228" s="191"/>
      <c r="C2228" s="191"/>
      <c r="D2228" s="191"/>
      <c r="E2228" s="191"/>
      <c r="F2228" s="192"/>
      <c r="G2228" s="205"/>
      <c r="H2228" s="192"/>
      <c r="I2228" s="192"/>
      <c r="J2228" s="192"/>
    </row>
    <row r="2229" spans="1:10" s="190" customFormat="1" x14ac:dyDescent="0.25">
      <c r="A2229" s="185"/>
      <c r="B2229" s="191"/>
      <c r="C2229" s="191"/>
      <c r="D2229" s="191"/>
      <c r="E2229" s="191"/>
      <c r="F2229" s="192"/>
      <c r="G2229" s="205"/>
      <c r="H2229" s="192"/>
      <c r="I2229" s="192"/>
      <c r="J2229" s="192"/>
    </row>
    <row r="2230" spans="1:10" s="190" customFormat="1" x14ac:dyDescent="0.25">
      <c r="A2230" s="185"/>
      <c r="B2230" s="191"/>
      <c r="C2230" s="191"/>
      <c r="D2230" s="191"/>
      <c r="E2230" s="191"/>
      <c r="F2230" s="192"/>
      <c r="G2230" s="205"/>
      <c r="H2230" s="192"/>
      <c r="I2230" s="192"/>
      <c r="J2230" s="192"/>
    </row>
    <row r="2231" spans="1:10" s="190" customFormat="1" x14ac:dyDescent="0.25">
      <c r="A2231" s="185"/>
      <c r="B2231" s="191"/>
      <c r="C2231" s="191"/>
      <c r="D2231" s="191"/>
      <c r="E2231" s="191"/>
      <c r="F2231" s="192"/>
      <c r="G2231" s="205"/>
      <c r="H2231" s="192"/>
      <c r="I2231" s="192"/>
      <c r="J2231" s="192"/>
    </row>
    <row r="2232" spans="1:10" s="190" customFormat="1" x14ac:dyDescent="0.25">
      <c r="A2232" s="185"/>
      <c r="B2232" s="191"/>
      <c r="C2232" s="191"/>
      <c r="D2232" s="191"/>
      <c r="E2232" s="191"/>
      <c r="F2232" s="192"/>
      <c r="G2232" s="205"/>
      <c r="H2232" s="192"/>
      <c r="I2232" s="192"/>
      <c r="J2232" s="192"/>
    </row>
    <row r="2233" spans="1:10" s="190" customFormat="1" x14ac:dyDescent="0.25">
      <c r="A2233" s="185"/>
      <c r="B2233" s="191"/>
      <c r="C2233" s="191"/>
      <c r="D2233" s="191"/>
      <c r="E2233" s="191"/>
      <c r="F2233" s="192"/>
      <c r="G2233" s="205"/>
      <c r="H2233" s="192"/>
      <c r="I2233" s="192"/>
      <c r="J2233" s="192"/>
    </row>
    <row r="2234" spans="1:10" s="190" customFormat="1" x14ac:dyDescent="0.25">
      <c r="A2234" s="185"/>
      <c r="B2234" s="191"/>
      <c r="C2234" s="191"/>
      <c r="D2234" s="191"/>
      <c r="E2234" s="191"/>
      <c r="F2234" s="192"/>
      <c r="G2234" s="205"/>
      <c r="H2234" s="192"/>
      <c r="I2234" s="192"/>
      <c r="J2234" s="192"/>
    </row>
    <row r="2235" spans="1:10" s="190" customFormat="1" x14ac:dyDescent="0.25">
      <c r="A2235" s="185"/>
      <c r="B2235" s="191"/>
      <c r="C2235" s="191"/>
      <c r="D2235" s="191"/>
      <c r="E2235" s="191"/>
      <c r="F2235" s="192"/>
      <c r="G2235" s="205"/>
      <c r="H2235" s="192"/>
      <c r="I2235" s="192"/>
      <c r="J2235" s="192"/>
    </row>
    <row r="2236" spans="1:10" s="190" customFormat="1" x14ac:dyDescent="0.25">
      <c r="A2236" s="185"/>
      <c r="B2236" s="191"/>
      <c r="C2236" s="191"/>
      <c r="D2236" s="191"/>
      <c r="E2236" s="191"/>
      <c r="F2236" s="192"/>
      <c r="G2236" s="205"/>
      <c r="H2236" s="192"/>
      <c r="I2236" s="192"/>
      <c r="J2236" s="192"/>
    </row>
    <row r="2237" spans="1:10" s="190" customFormat="1" x14ac:dyDescent="0.25">
      <c r="A2237" s="185"/>
      <c r="B2237" s="191"/>
      <c r="C2237" s="191"/>
      <c r="D2237" s="191"/>
      <c r="E2237" s="191"/>
      <c r="F2237" s="192"/>
      <c r="G2237" s="205"/>
      <c r="H2237" s="192"/>
      <c r="I2237" s="192"/>
      <c r="J2237" s="192"/>
    </row>
    <row r="2238" spans="1:10" s="190" customFormat="1" x14ac:dyDescent="0.25">
      <c r="A2238" s="185"/>
      <c r="B2238" s="191"/>
      <c r="C2238" s="191"/>
      <c r="D2238" s="191"/>
      <c r="E2238" s="191"/>
      <c r="F2238" s="192"/>
      <c r="G2238" s="205"/>
      <c r="H2238" s="192"/>
      <c r="I2238" s="192"/>
      <c r="J2238" s="192"/>
    </row>
    <row r="2239" spans="1:10" s="190" customFormat="1" x14ac:dyDescent="0.25">
      <c r="A2239" s="185"/>
      <c r="B2239" s="191"/>
      <c r="C2239" s="191"/>
      <c r="D2239" s="191"/>
      <c r="E2239" s="191"/>
      <c r="F2239" s="192"/>
      <c r="G2239" s="205"/>
      <c r="H2239" s="192"/>
      <c r="I2239" s="192"/>
      <c r="J2239" s="192"/>
    </row>
    <row r="2240" spans="1:10" s="190" customFormat="1" x14ac:dyDescent="0.25">
      <c r="A2240" s="185"/>
      <c r="B2240" s="191"/>
      <c r="C2240" s="191"/>
      <c r="D2240" s="191"/>
      <c r="E2240" s="191"/>
      <c r="F2240" s="192"/>
      <c r="G2240" s="205"/>
      <c r="H2240" s="192"/>
      <c r="I2240" s="192"/>
      <c r="J2240" s="192"/>
    </row>
    <row r="2241" spans="1:10" s="190" customFormat="1" x14ac:dyDescent="0.25">
      <c r="A2241" s="185"/>
      <c r="B2241" s="191"/>
      <c r="C2241" s="191"/>
      <c r="D2241" s="191"/>
      <c r="E2241" s="191"/>
      <c r="F2241" s="192"/>
      <c r="G2241" s="205"/>
      <c r="H2241" s="192"/>
      <c r="I2241" s="192"/>
      <c r="J2241" s="192"/>
    </row>
    <row r="2242" spans="1:10" s="190" customFormat="1" x14ac:dyDescent="0.25">
      <c r="A2242" s="185"/>
      <c r="B2242" s="191"/>
      <c r="C2242" s="191"/>
      <c r="D2242" s="191"/>
      <c r="E2242" s="191"/>
      <c r="F2242" s="192"/>
      <c r="G2242" s="205"/>
      <c r="H2242" s="192"/>
      <c r="I2242" s="192"/>
      <c r="J2242" s="192"/>
    </row>
    <row r="2243" spans="1:10" s="190" customFormat="1" x14ac:dyDescent="0.25">
      <c r="A2243" s="185"/>
      <c r="B2243" s="191"/>
      <c r="C2243" s="191"/>
      <c r="D2243" s="191"/>
      <c r="E2243" s="191"/>
      <c r="F2243" s="192"/>
      <c r="G2243" s="205"/>
      <c r="H2243" s="192"/>
      <c r="I2243" s="192"/>
      <c r="J2243" s="192"/>
    </row>
    <row r="2244" spans="1:10" s="190" customFormat="1" x14ac:dyDescent="0.25">
      <c r="A2244" s="185"/>
      <c r="B2244" s="191"/>
      <c r="C2244" s="191"/>
      <c r="D2244" s="191"/>
      <c r="E2244" s="191"/>
      <c r="F2244" s="192"/>
      <c r="G2244" s="205"/>
      <c r="H2244" s="192"/>
      <c r="I2244" s="192"/>
      <c r="J2244" s="192"/>
    </row>
    <row r="2245" spans="1:10" s="190" customFormat="1" x14ac:dyDescent="0.25">
      <c r="A2245" s="185"/>
      <c r="B2245" s="191"/>
      <c r="C2245" s="191"/>
      <c r="D2245" s="191"/>
      <c r="E2245" s="191"/>
      <c r="F2245" s="192"/>
      <c r="G2245" s="205"/>
      <c r="H2245" s="192"/>
      <c r="I2245" s="192"/>
      <c r="J2245" s="192"/>
    </row>
    <row r="2246" spans="1:10" s="190" customFormat="1" x14ac:dyDescent="0.25">
      <c r="A2246" s="185"/>
      <c r="B2246" s="191"/>
      <c r="C2246" s="191"/>
      <c r="D2246" s="191"/>
      <c r="E2246" s="191"/>
      <c r="F2246" s="192"/>
      <c r="G2246" s="205"/>
      <c r="H2246" s="192"/>
      <c r="I2246" s="192"/>
      <c r="J2246" s="192"/>
    </row>
    <row r="2247" spans="1:10" s="190" customFormat="1" x14ac:dyDescent="0.25">
      <c r="A2247" s="185"/>
      <c r="B2247" s="191"/>
      <c r="C2247" s="191"/>
      <c r="D2247" s="191"/>
      <c r="E2247" s="191"/>
      <c r="F2247" s="192"/>
      <c r="G2247" s="205"/>
      <c r="H2247" s="192"/>
      <c r="I2247" s="192"/>
      <c r="J2247" s="192"/>
    </row>
    <row r="2248" spans="1:10" s="190" customFormat="1" x14ac:dyDescent="0.25">
      <c r="A2248" s="185"/>
      <c r="B2248" s="191"/>
      <c r="C2248" s="191"/>
      <c r="D2248" s="191"/>
      <c r="E2248" s="191"/>
      <c r="F2248" s="192"/>
      <c r="G2248" s="205"/>
      <c r="H2248" s="192"/>
      <c r="I2248" s="192"/>
      <c r="J2248" s="192"/>
    </row>
    <row r="2249" spans="1:10" s="190" customFormat="1" x14ac:dyDescent="0.25">
      <c r="A2249" s="185"/>
      <c r="B2249" s="191"/>
      <c r="C2249" s="191"/>
      <c r="D2249" s="191"/>
      <c r="E2249" s="191"/>
      <c r="F2249" s="192"/>
      <c r="G2249" s="205"/>
      <c r="H2249" s="192"/>
      <c r="I2249" s="192"/>
      <c r="J2249" s="192"/>
    </row>
    <row r="2250" spans="1:10" s="190" customFormat="1" x14ac:dyDescent="0.25">
      <c r="A2250" s="185"/>
      <c r="B2250" s="191"/>
      <c r="C2250" s="191"/>
      <c r="D2250" s="191"/>
      <c r="E2250" s="191"/>
      <c r="F2250" s="192"/>
      <c r="G2250" s="205"/>
      <c r="H2250" s="192"/>
      <c r="I2250" s="192"/>
      <c r="J2250" s="192"/>
    </row>
    <row r="2251" spans="1:10" s="190" customFormat="1" x14ac:dyDescent="0.25">
      <c r="A2251" s="185"/>
      <c r="B2251" s="191"/>
      <c r="C2251" s="191"/>
      <c r="D2251" s="191"/>
      <c r="E2251" s="191"/>
      <c r="F2251" s="192"/>
      <c r="G2251" s="205"/>
      <c r="H2251" s="192"/>
      <c r="I2251" s="192"/>
      <c r="J2251" s="192"/>
    </row>
    <row r="2252" spans="1:10" s="190" customFormat="1" x14ac:dyDescent="0.25">
      <c r="A2252" s="185"/>
      <c r="B2252" s="191"/>
      <c r="C2252" s="191"/>
      <c r="D2252" s="191"/>
      <c r="E2252" s="191"/>
      <c r="F2252" s="192"/>
      <c r="G2252" s="205"/>
      <c r="H2252" s="192"/>
      <c r="I2252" s="192"/>
      <c r="J2252" s="192"/>
    </row>
    <row r="2253" spans="1:10" s="190" customFormat="1" x14ac:dyDescent="0.25">
      <c r="A2253" s="185"/>
      <c r="B2253" s="191"/>
      <c r="C2253" s="191"/>
      <c r="D2253" s="191"/>
      <c r="E2253" s="191"/>
      <c r="F2253" s="192"/>
      <c r="G2253" s="205"/>
      <c r="H2253" s="192"/>
      <c r="I2253" s="192"/>
      <c r="J2253" s="192"/>
    </row>
    <row r="2254" spans="1:10" s="190" customFormat="1" x14ac:dyDescent="0.25">
      <c r="A2254" s="185"/>
      <c r="B2254" s="191"/>
      <c r="C2254" s="191"/>
      <c r="D2254" s="191"/>
      <c r="E2254" s="191"/>
      <c r="F2254" s="192"/>
      <c r="G2254" s="205"/>
      <c r="H2254" s="192"/>
      <c r="I2254" s="192"/>
      <c r="J2254" s="192"/>
    </row>
    <row r="2255" spans="1:10" s="190" customFormat="1" x14ac:dyDescent="0.25">
      <c r="A2255" s="185"/>
      <c r="B2255" s="191"/>
      <c r="C2255" s="191"/>
      <c r="D2255" s="191"/>
      <c r="E2255" s="191"/>
      <c r="F2255" s="192"/>
      <c r="G2255" s="205"/>
      <c r="H2255" s="192"/>
      <c r="I2255" s="192"/>
      <c r="J2255" s="192"/>
    </row>
    <row r="2256" spans="1:10" s="190" customFormat="1" x14ac:dyDescent="0.25">
      <c r="A2256" s="185"/>
      <c r="B2256" s="191"/>
      <c r="C2256" s="191"/>
      <c r="D2256" s="191"/>
      <c r="E2256" s="191"/>
      <c r="F2256" s="192"/>
      <c r="G2256" s="205"/>
      <c r="H2256" s="192"/>
      <c r="I2256" s="192"/>
      <c r="J2256" s="192"/>
    </row>
    <row r="2257" spans="1:10" s="190" customFormat="1" x14ac:dyDescent="0.25">
      <c r="A2257" s="185"/>
      <c r="B2257" s="191"/>
      <c r="C2257" s="191"/>
      <c r="D2257" s="191"/>
      <c r="E2257" s="191"/>
      <c r="F2257" s="192"/>
      <c r="G2257" s="205"/>
      <c r="H2257" s="192"/>
      <c r="I2257" s="192"/>
      <c r="J2257" s="192"/>
    </row>
    <row r="2258" spans="1:10" s="190" customFormat="1" x14ac:dyDescent="0.25">
      <c r="A2258" s="185"/>
      <c r="B2258" s="191"/>
      <c r="C2258" s="191"/>
      <c r="D2258" s="191"/>
      <c r="E2258" s="191"/>
      <c r="F2258" s="192"/>
      <c r="G2258" s="205"/>
      <c r="H2258" s="192"/>
      <c r="I2258" s="192"/>
      <c r="J2258" s="192"/>
    </row>
    <row r="2259" spans="1:10" s="190" customFormat="1" x14ac:dyDescent="0.25">
      <c r="A2259" s="185"/>
      <c r="B2259" s="191"/>
      <c r="C2259" s="191"/>
      <c r="D2259" s="191"/>
      <c r="E2259" s="191"/>
      <c r="F2259" s="192"/>
      <c r="G2259" s="205"/>
      <c r="H2259" s="192"/>
      <c r="I2259" s="192"/>
      <c r="J2259" s="192"/>
    </row>
    <row r="2260" spans="1:10" s="190" customFormat="1" x14ac:dyDescent="0.25">
      <c r="A2260" s="185"/>
      <c r="B2260" s="191"/>
      <c r="C2260" s="191"/>
      <c r="D2260" s="191"/>
      <c r="E2260" s="191"/>
      <c r="F2260" s="192"/>
      <c r="G2260" s="205"/>
      <c r="H2260" s="192"/>
      <c r="I2260" s="192"/>
      <c r="J2260" s="192"/>
    </row>
    <row r="2261" spans="1:10" s="190" customFormat="1" x14ac:dyDescent="0.25">
      <c r="A2261" s="185"/>
      <c r="B2261" s="191"/>
      <c r="C2261" s="191"/>
      <c r="D2261" s="191"/>
      <c r="E2261" s="191"/>
      <c r="F2261" s="192"/>
      <c r="G2261" s="205"/>
      <c r="H2261" s="192"/>
      <c r="I2261" s="192"/>
      <c r="J2261" s="192"/>
    </row>
    <row r="2262" spans="1:10" s="190" customFormat="1" x14ac:dyDescent="0.25">
      <c r="A2262" s="185"/>
      <c r="B2262" s="191"/>
      <c r="C2262" s="191"/>
      <c r="D2262" s="191"/>
      <c r="E2262" s="191"/>
      <c r="F2262" s="192"/>
      <c r="G2262" s="205"/>
      <c r="H2262" s="192"/>
      <c r="I2262" s="192"/>
      <c r="J2262" s="192"/>
    </row>
    <row r="2263" spans="1:10" s="190" customFormat="1" x14ac:dyDescent="0.25">
      <c r="A2263" s="185"/>
      <c r="B2263" s="191"/>
      <c r="C2263" s="191"/>
      <c r="D2263" s="191"/>
      <c r="E2263" s="191"/>
      <c r="F2263" s="192"/>
      <c r="G2263" s="205"/>
      <c r="H2263" s="192"/>
      <c r="I2263" s="192"/>
      <c r="J2263" s="192"/>
    </row>
    <row r="2264" spans="1:10" s="190" customFormat="1" x14ac:dyDescent="0.25">
      <c r="A2264" s="185"/>
      <c r="B2264" s="191"/>
      <c r="C2264" s="191"/>
      <c r="D2264" s="191"/>
      <c r="E2264" s="191"/>
      <c r="F2264" s="192"/>
      <c r="G2264" s="205"/>
      <c r="H2264" s="192"/>
      <c r="I2264" s="192"/>
      <c r="J2264" s="192"/>
    </row>
    <row r="2265" spans="1:10" s="190" customFormat="1" x14ac:dyDescent="0.25">
      <c r="A2265" s="185"/>
      <c r="B2265" s="191"/>
      <c r="C2265" s="191"/>
      <c r="D2265" s="191"/>
      <c r="E2265" s="191"/>
      <c r="F2265" s="192"/>
      <c r="G2265" s="205"/>
      <c r="H2265" s="192"/>
      <c r="I2265" s="192"/>
      <c r="J2265" s="192"/>
    </row>
    <row r="2266" spans="1:10" s="190" customFormat="1" x14ac:dyDescent="0.25">
      <c r="A2266" s="185"/>
      <c r="B2266" s="191"/>
      <c r="C2266" s="191"/>
      <c r="D2266" s="191"/>
      <c r="E2266" s="191"/>
      <c r="F2266" s="192"/>
      <c r="G2266" s="205"/>
      <c r="H2266" s="192"/>
      <c r="I2266" s="192"/>
      <c r="J2266" s="192"/>
    </row>
    <row r="2267" spans="1:10" s="190" customFormat="1" x14ac:dyDescent="0.25">
      <c r="A2267" s="185"/>
      <c r="B2267" s="191"/>
      <c r="C2267" s="191"/>
      <c r="D2267" s="191"/>
      <c r="E2267" s="191"/>
      <c r="F2267" s="192"/>
      <c r="G2267" s="205"/>
      <c r="H2267" s="192"/>
      <c r="I2267" s="192"/>
      <c r="J2267" s="192"/>
    </row>
    <row r="2268" spans="1:10" s="190" customFormat="1" x14ac:dyDescent="0.25">
      <c r="A2268" s="185"/>
      <c r="B2268" s="191"/>
      <c r="C2268" s="191"/>
      <c r="D2268" s="191"/>
      <c r="E2268" s="191"/>
      <c r="F2268" s="192"/>
      <c r="G2268" s="205"/>
      <c r="H2268" s="192"/>
      <c r="I2268" s="192"/>
      <c r="J2268" s="192"/>
    </row>
    <row r="2269" spans="1:10" s="190" customFormat="1" x14ac:dyDescent="0.25">
      <c r="A2269" s="185"/>
      <c r="B2269" s="191"/>
      <c r="C2269" s="191"/>
      <c r="D2269" s="191"/>
      <c r="E2269" s="191"/>
      <c r="F2269" s="192"/>
      <c r="G2269" s="205"/>
      <c r="H2269" s="192"/>
      <c r="I2269" s="192"/>
      <c r="J2269" s="192"/>
    </row>
    <row r="2270" spans="1:10" s="190" customFormat="1" x14ac:dyDescent="0.25">
      <c r="A2270" s="185"/>
      <c r="B2270" s="191"/>
      <c r="C2270" s="191"/>
      <c r="D2270" s="191"/>
      <c r="E2270" s="191"/>
      <c r="F2270" s="192"/>
      <c r="G2270" s="205"/>
      <c r="H2270" s="192"/>
      <c r="I2270" s="192"/>
      <c r="J2270" s="192"/>
    </row>
    <row r="2271" spans="1:10" s="190" customFormat="1" x14ac:dyDescent="0.25">
      <c r="A2271" s="185"/>
      <c r="B2271" s="191"/>
      <c r="C2271" s="191"/>
      <c r="D2271" s="191"/>
      <c r="E2271" s="191"/>
      <c r="F2271" s="192"/>
      <c r="G2271" s="205"/>
      <c r="H2271" s="192"/>
      <c r="I2271" s="192"/>
      <c r="J2271" s="192"/>
    </row>
    <row r="2272" spans="1:10" s="190" customFormat="1" x14ac:dyDescent="0.25">
      <c r="A2272" s="185"/>
      <c r="B2272" s="191"/>
      <c r="C2272" s="191"/>
      <c r="D2272" s="191"/>
      <c r="E2272" s="191"/>
      <c r="F2272" s="192"/>
      <c r="G2272" s="205"/>
      <c r="H2272" s="192"/>
      <c r="I2272" s="192"/>
      <c r="J2272" s="192"/>
    </row>
    <row r="2273" spans="1:10" s="190" customFormat="1" x14ac:dyDescent="0.25">
      <c r="A2273" s="185"/>
      <c r="B2273" s="191"/>
      <c r="C2273" s="191"/>
      <c r="D2273" s="191"/>
      <c r="E2273" s="191"/>
      <c r="F2273" s="192"/>
      <c r="G2273" s="205"/>
      <c r="H2273" s="192"/>
      <c r="I2273" s="192"/>
      <c r="J2273" s="192"/>
    </row>
    <row r="2274" spans="1:10" s="190" customFormat="1" x14ac:dyDescent="0.25">
      <c r="A2274" s="185"/>
      <c r="B2274" s="191"/>
      <c r="C2274" s="191"/>
      <c r="D2274" s="191"/>
      <c r="E2274" s="191"/>
      <c r="F2274" s="192"/>
      <c r="G2274" s="205"/>
      <c r="H2274" s="192"/>
      <c r="I2274" s="192"/>
      <c r="J2274" s="192"/>
    </row>
    <row r="2275" spans="1:10" s="190" customFormat="1" x14ac:dyDescent="0.25">
      <c r="A2275" s="185"/>
      <c r="B2275" s="191"/>
      <c r="C2275" s="191"/>
      <c r="D2275" s="191"/>
      <c r="E2275" s="191"/>
      <c r="F2275" s="192"/>
      <c r="G2275" s="205"/>
      <c r="H2275" s="192"/>
      <c r="I2275" s="192"/>
      <c r="J2275" s="192"/>
    </row>
    <row r="2276" spans="1:10" s="190" customFormat="1" x14ac:dyDescent="0.25">
      <c r="A2276" s="185"/>
      <c r="B2276" s="191"/>
      <c r="C2276" s="191"/>
      <c r="D2276" s="191"/>
      <c r="E2276" s="191"/>
      <c r="F2276" s="192"/>
      <c r="G2276" s="205"/>
      <c r="H2276" s="192"/>
      <c r="I2276" s="192"/>
      <c r="J2276" s="192"/>
    </row>
    <row r="2277" spans="1:10" s="190" customFormat="1" x14ac:dyDescent="0.25">
      <c r="A2277" s="185"/>
      <c r="B2277" s="191"/>
      <c r="C2277" s="191"/>
      <c r="D2277" s="191"/>
      <c r="E2277" s="191"/>
      <c r="F2277" s="192"/>
      <c r="G2277" s="205"/>
      <c r="H2277" s="192"/>
      <c r="I2277" s="192"/>
      <c r="J2277" s="192"/>
    </row>
    <row r="2278" spans="1:10" s="190" customFormat="1" x14ac:dyDescent="0.25">
      <c r="A2278" s="185"/>
      <c r="B2278" s="191"/>
      <c r="C2278" s="191"/>
      <c r="D2278" s="191"/>
      <c r="E2278" s="191"/>
      <c r="F2278" s="192"/>
      <c r="G2278" s="205"/>
      <c r="H2278" s="192"/>
      <c r="I2278" s="192"/>
      <c r="J2278" s="192"/>
    </row>
    <row r="2279" spans="1:10" s="190" customFormat="1" x14ac:dyDescent="0.25">
      <c r="A2279" s="185"/>
      <c r="B2279" s="191"/>
      <c r="C2279" s="191"/>
      <c r="D2279" s="191"/>
      <c r="E2279" s="191"/>
      <c r="F2279" s="192"/>
      <c r="G2279" s="205"/>
      <c r="H2279" s="192"/>
      <c r="I2279" s="192"/>
      <c r="J2279" s="192"/>
    </row>
    <row r="2280" spans="1:10" s="190" customFormat="1" x14ac:dyDescent="0.25">
      <c r="A2280" s="185"/>
      <c r="B2280" s="191"/>
      <c r="C2280" s="191"/>
      <c r="D2280" s="191"/>
      <c r="E2280" s="191"/>
      <c r="F2280" s="192"/>
      <c r="G2280" s="205"/>
      <c r="H2280" s="192"/>
      <c r="I2280" s="192"/>
      <c r="J2280" s="192"/>
    </row>
    <row r="2281" spans="1:10" s="190" customFormat="1" x14ac:dyDescent="0.25">
      <c r="A2281" s="185"/>
      <c r="B2281" s="191"/>
      <c r="C2281" s="191"/>
      <c r="D2281" s="191"/>
      <c r="E2281" s="191"/>
      <c r="F2281" s="192"/>
      <c r="G2281" s="205"/>
      <c r="H2281" s="192"/>
      <c r="I2281" s="192"/>
      <c r="J2281" s="192"/>
    </row>
    <row r="2282" spans="1:10" s="190" customFormat="1" x14ac:dyDescent="0.25">
      <c r="A2282" s="185"/>
      <c r="B2282" s="191"/>
      <c r="C2282" s="191"/>
      <c r="D2282" s="191"/>
      <c r="E2282" s="191"/>
      <c r="F2282" s="192"/>
      <c r="G2282" s="205"/>
      <c r="H2282" s="192"/>
      <c r="I2282" s="192"/>
      <c r="J2282" s="192"/>
    </row>
    <row r="2283" spans="1:10" s="190" customFormat="1" x14ac:dyDescent="0.25">
      <c r="A2283" s="185"/>
      <c r="B2283" s="191"/>
      <c r="C2283" s="191"/>
      <c r="D2283" s="191"/>
      <c r="E2283" s="191"/>
      <c r="F2283" s="192"/>
      <c r="G2283" s="205"/>
      <c r="H2283" s="192"/>
      <c r="I2283" s="192"/>
      <c r="J2283" s="192"/>
    </row>
    <row r="2284" spans="1:10" s="190" customFormat="1" x14ac:dyDescent="0.25">
      <c r="A2284" s="185"/>
      <c r="B2284" s="191"/>
      <c r="C2284" s="191"/>
      <c r="D2284" s="191"/>
      <c r="E2284" s="191"/>
      <c r="F2284" s="192"/>
      <c r="G2284" s="205"/>
      <c r="H2284" s="192"/>
      <c r="I2284" s="192"/>
      <c r="J2284" s="192"/>
    </row>
    <row r="2285" spans="1:10" s="190" customFormat="1" x14ac:dyDescent="0.25">
      <c r="A2285" s="185"/>
      <c r="B2285" s="191"/>
      <c r="C2285" s="191"/>
      <c r="D2285" s="191"/>
      <c r="E2285" s="191"/>
      <c r="F2285" s="192"/>
      <c r="G2285" s="205"/>
      <c r="H2285" s="192"/>
      <c r="I2285" s="192"/>
      <c r="J2285" s="192"/>
    </row>
    <row r="2286" spans="1:10" s="190" customFormat="1" x14ac:dyDescent="0.25">
      <c r="A2286" s="185"/>
      <c r="B2286" s="191"/>
      <c r="C2286" s="191"/>
      <c r="D2286" s="191"/>
      <c r="E2286" s="191"/>
      <c r="F2286" s="192"/>
      <c r="G2286" s="205"/>
      <c r="H2286" s="192"/>
      <c r="I2286" s="192"/>
      <c r="J2286" s="192"/>
    </row>
    <row r="2287" spans="1:10" s="190" customFormat="1" x14ac:dyDescent="0.25">
      <c r="A2287" s="185"/>
      <c r="B2287" s="191"/>
      <c r="C2287" s="191"/>
      <c r="D2287" s="191"/>
      <c r="E2287" s="191"/>
      <c r="F2287" s="192"/>
      <c r="G2287" s="205"/>
      <c r="H2287" s="192"/>
      <c r="I2287" s="192"/>
      <c r="J2287" s="192"/>
    </row>
    <row r="2288" spans="1:10" s="190" customFormat="1" x14ac:dyDescent="0.25">
      <c r="A2288" s="185"/>
      <c r="B2288" s="191"/>
      <c r="C2288" s="191"/>
      <c r="D2288" s="191"/>
      <c r="E2288" s="191"/>
      <c r="F2288" s="192"/>
      <c r="G2288" s="205"/>
      <c r="H2288" s="192"/>
      <c r="I2288" s="192"/>
      <c r="J2288" s="192"/>
    </row>
    <row r="2289" spans="1:10" s="190" customFormat="1" x14ac:dyDescent="0.25">
      <c r="A2289" s="185"/>
      <c r="B2289" s="191"/>
      <c r="C2289" s="191"/>
      <c r="D2289" s="191"/>
      <c r="E2289" s="191"/>
      <c r="F2289" s="192"/>
      <c r="G2289" s="205"/>
      <c r="H2289" s="192"/>
      <c r="I2289" s="192"/>
      <c r="J2289" s="192"/>
    </row>
    <row r="2290" spans="1:10" s="190" customFormat="1" x14ac:dyDescent="0.25">
      <c r="A2290" s="185"/>
      <c r="B2290" s="191"/>
      <c r="C2290" s="191"/>
      <c r="D2290" s="191"/>
      <c r="E2290" s="191"/>
      <c r="F2290" s="192"/>
      <c r="G2290" s="205"/>
      <c r="H2290" s="192"/>
      <c r="I2290" s="192"/>
      <c r="J2290" s="192"/>
    </row>
    <row r="2291" spans="1:10" s="190" customFormat="1" x14ac:dyDescent="0.25">
      <c r="A2291" s="185"/>
      <c r="B2291" s="191"/>
      <c r="C2291" s="191"/>
      <c r="D2291" s="191"/>
      <c r="E2291" s="191"/>
      <c r="F2291" s="192"/>
      <c r="G2291" s="205"/>
      <c r="H2291" s="192"/>
      <c r="I2291" s="192"/>
      <c r="J2291" s="192"/>
    </row>
    <row r="2292" spans="1:10" s="190" customFormat="1" x14ac:dyDescent="0.25">
      <c r="A2292" s="185"/>
      <c r="B2292" s="191"/>
      <c r="C2292" s="191"/>
      <c r="D2292" s="191"/>
      <c r="E2292" s="191"/>
      <c r="F2292" s="192"/>
      <c r="G2292" s="205"/>
      <c r="H2292" s="192"/>
      <c r="I2292" s="192"/>
      <c r="J2292" s="192"/>
    </row>
    <row r="2293" spans="1:10" s="190" customFormat="1" x14ac:dyDescent="0.25">
      <c r="A2293" s="185"/>
      <c r="B2293" s="191"/>
      <c r="C2293" s="191"/>
      <c r="D2293" s="191"/>
      <c r="E2293" s="191"/>
      <c r="F2293" s="192"/>
      <c r="G2293" s="205"/>
      <c r="H2293" s="192"/>
      <c r="I2293" s="192"/>
      <c r="J2293" s="192"/>
    </row>
    <row r="2294" spans="1:10" s="190" customFormat="1" x14ac:dyDescent="0.25">
      <c r="A2294" s="185"/>
      <c r="B2294" s="191"/>
      <c r="C2294" s="191"/>
      <c r="D2294" s="191"/>
      <c r="E2294" s="191"/>
      <c r="F2294" s="192"/>
      <c r="G2294" s="205"/>
      <c r="H2294" s="192"/>
      <c r="I2294" s="192"/>
      <c r="J2294" s="192"/>
    </row>
    <row r="2295" spans="1:10" s="190" customFormat="1" x14ac:dyDescent="0.25">
      <c r="A2295" s="185"/>
      <c r="B2295" s="191"/>
      <c r="C2295" s="191"/>
      <c r="D2295" s="191"/>
      <c r="E2295" s="191"/>
      <c r="F2295" s="192"/>
      <c r="G2295" s="205"/>
      <c r="H2295" s="192"/>
      <c r="I2295" s="192"/>
      <c r="J2295" s="192"/>
    </row>
    <row r="2296" spans="1:10" s="190" customFormat="1" x14ac:dyDescent="0.25">
      <c r="A2296" s="185"/>
      <c r="B2296" s="191"/>
      <c r="C2296" s="191"/>
      <c r="D2296" s="191"/>
      <c r="E2296" s="191"/>
      <c r="F2296" s="192"/>
      <c r="G2296" s="205"/>
      <c r="H2296" s="192"/>
      <c r="I2296" s="192"/>
      <c r="J2296" s="192"/>
    </row>
    <row r="2297" spans="1:10" s="190" customFormat="1" x14ac:dyDescent="0.25">
      <c r="A2297" s="185"/>
      <c r="B2297" s="191"/>
      <c r="C2297" s="191"/>
      <c r="D2297" s="191"/>
      <c r="E2297" s="191"/>
      <c r="F2297" s="192"/>
      <c r="G2297" s="205"/>
      <c r="H2297" s="192"/>
      <c r="I2297" s="192"/>
      <c r="J2297" s="192"/>
    </row>
    <row r="2298" spans="1:10" s="190" customFormat="1" x14ac:dyDescent="0.25">
      <c r="A2298" s="185"/>
      <c r="B2298" s="191"/>
      <c r="C2298" s="191"/>
      <c r="D2298" s="191"/>
      <c r="E2298" s="191"/>
      <c r="F2298" s="192"/>
      <c r="G2298" s="205"/>
      <c r="H2298" s="192"/>
      <c r="I2298" s="192"/>
      <c r="J2298" s="192"/>
    </row>
    <row r="2299" spans="1:10" s="190" customFormat="1" x14ac:dyDescent="0.25">
      <c r="A2299" s="185"/>
      <c r="B2299" s="191"/>
      <c r="C2299" s="191"/>
      <c r="D2299" s="191"/>
      <c r="E2299" s="191"/>
      <c r="F2299" s="192"/>
      <c r="G2299" s="205"/>
      <c r="H2299" s="192"/>
      <c r="I2299" s="192"/>
      <c r="J2299" s="192"/>
    </row>
    <row r="2300" spans="1:10" s="190" customFormat="1" x14ac:dyDescent="0.25">
      <c r="A2300" s="185"/>
      <c r="B2300" s="191"/>
      <c r="C2300" s="191"/>
      <c r="D2300" s="191"/>
      <c r="E2300" s="191"/>
      <c r="F2300" s="192"/>
      <c r="G2300" s="205"/>
      <c r="H2300" s="192"/>
      <c r="I2300" s="192"/>
      <c r="J2300" s="192"/>
    </row>
    <row r="2301" spans="1:10" s="190" customFormat="1" x14ac:dyDescent="0.25">
      <c r="A2301" s="185"/>
      <c r="B2301" s="191"/>
      <c r="C2301" s="191"/>
      <c r="D2301" s="191"/>
      <c r="E2301" s="191"/>
      <c r="F2301" s="192"/>
      <c r="G2301" s="205"/>
      <c r="H2301" s="192"/>
      <c r="I2301" s="192"/>
      <c r="J2301" s="192"/>
    </row>
    <row r="2302" spans="1:10" s="190" customFormat="1" x14ac:dyDescent="0.25">
      <c r="A2302" s="185"/>
      <c r="B2302" s="191"/>
      <c r="C2302" s="191"/>
      <c r="D2302" s="191"/>
      <c r="E2302" s="191"/>
      <c r="F2302" s="192"/>
      <c r="G2302" s="205"/>
      <c r="H2302" s="192"/>
      <c r="I2302" s="192"/>
      <c r="J2302" s="192"/>
    </row>
    <row r="2303" spans="1:10" s="190" customFormat="1" x14ac:dyDescent="0.25">
      <c r="A2303" s="185"/>
      <c r="B2303" s="191"/>
      <c r="C2303" s="191"/>
      <c r="D2303" s="191"/>
      <c r="E2303" s="191"/>
      <c r="F2303" s="192"/>
      <c r="G2303" s="205"/>
      <c r="H2303" s="192"/>
      <c r="I2303" s="192"/>
      <c r="J2303" s="192"/>
    </row>
    <row r="2304" spans="1:10" s="190" customFormat="1" x14ac:dyDescent="0.25">
      <c r="A2304" s="185"/>
      <c r="B2304" s="191"/>
      <c r="C2304" s="191"/>
      <c r="D2304" s="191"/>
      <c r="E2304" s="191"/>
      <c r="F2304" s="192"/>
      <c r="G2304" s="205"/>
      <c r="H2304" s="192"/>
      <c r="I2304" s="192"/>
      <c r="J2304" s="192"/>
    </row>
    <row r="2305" spans="1:10" s="190" customFormat="1" x14ac:dyDescent="0.25">
      <c r="A2305" s="185"/>
      <c r="B2305" s="191"/>
      <c r="C2305" s="191"/>
      <c r="D2305" s="191"/>
      <c r="E2305" s="191"/>
      <c r="F2305" s="192"/>
      <c r="G2305" s="205"/>
      <c r="H2305" s="192"/>
      <c r="I2305" s="192"/>
      <c r="J2305" s="192"/>
    </row>
    <row r="2306" spans="1:10" s="190" customFormat="1" x14ac:dyDescent="0.25">
      <c r="A2306" s="185"/>
      <c r="B2306" s="191"/>
      <c r="C2306" s="191"/>
      <c r="D2306" s="191"/>
      <c r="E2306" s="191"/>
      <c r="F2306" s="192"/>
      <c r="G2306" s="205"/>
      <c r="H2306" s="192"/>
      <c r="I2306" s="192"/>
      <c r="J2306" s="192"/>
    </row>
    <row r="2307" spans="1:10" s="190" customFormat="1" x14ac:dyDescent="0.25">
      <c r="A2307" s="185"/>
      <c r="B2307" s="191"/>
      <c r="C2307" s="191"/>
      <c r="D2307" s="191"/>
      <c r="E2307" s="191"/>
      <c r="F2307" s="192"/>
      <c r="G2307" s="205"/>
      <c r="H2307" s="192"/>
      <c r="I2307" s="192"/>
      <c r="J2307" s="192"/>
    </row>
    <row r="2308" spans="1:10" s="190" customFormat="1" x14ac:dyDescent="0.25">
      <c r="A2308" s="185"/>
      <c r="B2308" s="191"/>
      <c r="C2308" s="191"/>
      <c r="D2308" s="191"/>
      <c r="E2308" s="191"/>
      <c r="F2308" s="192"/>
      <c r="G2308" s="205"/>
      <c r="H2308" s="192"/>
      <c r="I2308" s="192"/>
      <c r="J2308" s="192"/>
    </row>
    <row r="2309" spans="1:10" s="190" customFormat="1" x14ac:dyDescent="0.25">
      <c r="A2309" s="185"/>
      <c r="B2309" s="191"/>
      <c r="C2309" s="191"/>
      <c r="D2309" s="191"/>
      <c r="E2309" s="191"/>
      <c r="F2309" s="192"/>
      <c r="G2309" s="205"/>
      <c r="H2309" s="192"/>
      <c r="I2309" s="192"/>
      <c r="J2309" s="192"/>
    </row>
    <row r="2310" spans="1:10" s="190" customFormat="1" x14ac:dyDescent="0.25">
      <c r="A2310" s="185"/>
      <c r="B2310" s="191"/>
      <c r="C2310" s="191"/>
      <c r="D2310" s="191"/>
      <c r="E2310" s="191"/>
      <c r="F2310" s="192"/>
      <c r="G2310" s="205"/>
      <c r="H2310" s="192"/>
      <c r="I2310" s="192"/>
      <c r="J2310" s="192"/>
    </row>
    <row r="2311" spans="1:10" s="190" customFormat="1" x14ac:dyDescent="0.25">
      <c r="A2311" s="185"/>
      <c r="B2311" s="191"/>
      <c r="C2311" s="191"/>
      <c r="D2311" s="191"/>
      <c r="E2311" s="191"/>
      <c r="F2311" s="192"/>
      <c r="G2311" s="205"/>
      <c r="H2311" s="192"/>
      <c r="I2311" s="192"/>
      <c r="J2311" s="192"/>
    </row>
    <row r="2312" spans="1:10" s="190" customFormat="1" x14ac:dyDescent="0.25">
      <c r="A2312" s="185"/>
      <c r="B2312" s="191"/>
      <c r="C2312" s="191"/>
      <c r="D2312" s="191"/>
      <c r="E2312" s="191"/>
      <c r="F2312" s="192"/>
      <c r="G2312" s="205"/>
      <c r="H2312" s="192"/>
      <c r="I2312" s="192"/>
      <c r="J2312" s="192"/>
    </row>
    <row r="2313" spans="1:10" s="190" customFormat="1" x14ac:dyDescent="0.25">
      <c r="A2313" s="185"/>
      <c r="B2313" s="191"/>
      <c r="C2313" s="191"/>
      <c r="D2313" s="191"/>
      <c r="E2313" s="191"/>
      <c r="F2313" s="192"/>
      <c r="G2313" s="205"/>
      <c r="H2313" s="192"/>
      <c r="I2313" s="192"/>
      <c r="J2313" s="192"/>
    </row>
    <row r="2314" spans="1:10" s="190" customFormat="1" x14ac:dyDescent="0.25">
      <c r="A2314" s="185"/>
      <c r="B2314" s="191"/>
      <c r="C2314" s="191"/>
      <c r="D2314" s="191"/>
      <c r="E2314" s="191"/>
      <c r="F2314" s="192"/>
      <c r="G2314" s="205"/>
      <c r="H2314" s="192"/>
      <c r="I2314" s="192"/>
      <c r="J2314" s="192"/>
    </row>
    <row r="2315" spans="1:10" s="190" customFormat="1" x14ac:dyDescent="0.25">
      <c r="A2315" s="185"/>
      <c r="B2315" s="191"/>
      <c r="C2315" s="191"/>
      <c r="D2315" s="191"/>
      <c r="E2315" s="191"/>
      <c r="F2315" s="192"/>
      <c r="G2315" s="205"/>
      <c r="H2315" s="192"/>
      <c r="I2315" s="192"/>
      <c r="J2315" s="192"/>
    </row>
    <row r="2316" spans="1:10" s="190" customFormat="1" x14ac:dyDescent="0.25">
      <c r="A2316" s="185"/>
      <c r="B2316" s="191"/>
      <c r="C2316" s="191"/>
      <c r="D2316" s="191"/>
      <c r="E2316" s="191"/>
      <c r="F2316" s="192"/>
      <c r="G2316" s="205"/>
      <c r="H2316" s="192"/>
      <c r="I2316" s="192"/>
      <c r="J2316" s="192"/>
    </row>
    <row r="2317" spans="1:10" s="190" customFormat="1" x14ac:dyDescent="0.25">
      <c r="A2317" s="185"/>
      <c r="B2317" s="191"/>
      <c r="C2317" s="191"/>
      <c r="D2317" s="191"/>
      <c r="E2317" s="191"/>
      <c r="F2317" s="192"/>
      <c r="G2317" s="205"/>
      <c r="H2317" s="192"/>
      <c r="I2317" s="192"/>
      <c r="J2317" s="192"/>
    </row>
    <row r="2318" spans="1:10" s="190" customFormat="1" x14ac:dyDescent="0.25">
      <c r="A2318" s="185"/>
      <c r="B2318" s="191"/>
      <c r="C2318" s="191"/>
      <c r="D2318" s="191"/>
      <c r="E2318" s="191"/>
      <c r="F2318" s="192"/>
      <c r="G2318" s="205"/>
      <c r="H2318" s="192"/>
      <c r="I2318" s="192"/>
      <c r="J2318" s="192"/>
    </row>
    <row r="2319" spans="1:10" s="190" customFormat="1" x14ac:dyDescent="0.25">
      <c r="A2319" s="185"/>
      <c r="B2319" s="191"/>
      <c r="C2319" s="191"/>
      <c r="D2319" s="191"/>
      <c r="E2319" s="191"/>
      <c r="F2319" s="192"/>
      <c r="G2319" s="205"/>
      <c r="H2319" s="192"/>
      <c r="I2319" s="192"/>
      <c r="J2319" s="192"/>
    </row>
    <row r="2320" spans="1:10" s="190" customFormat="1" x14ac:dyDescent="0.25">
      <c r="A2320" s="185"/>
      <c r="B2320" s="191"/>
      <c r="C2320" s="191"/>
      <c r="D2320" s="191"/>
      <c r="E2320" s="191"/>
      <c r="F2320" s="192"/>
      <c r="G2320" s="205"/>
      <c r="H2320" s="192"/>
      <c r="I2320" s="192"/>
      <c r="J2320" s="192"/>
    </row>
    <row r="2321" spans="1:10" s="190" customFormat="1" x14ac:dyDescent="0.25">
      <c r="A2321" s="185"/>
      <c r="B2321" s="191"/>
      <c r="C2321" s="191"/>
      <c r="D2321" s="191"/>
      <c r="E2321" s="191"/>
      <c r="F2321" s="192"/>
      <c r="G2321" s="205"/>
      <c r="H2321" s="192"/>
      <c r="I2321" s="192"/>
      <c r="J2321" s="192"/>
    </row>
    <row r="2322" spans="1:10" s="190" customFormat="1" x14ac:dyDescent="0.25">
      <c r="A2322" s="185"/>
      <c r="B2322" s="191"/>
      <c r="C2322" s="191"/>
      <c r="D2322" s="191"/>
      <c r="E2322" s="191"/>
      <c r="F2322" s="192"/>
      <c r="G2322" s="205"/>
      <c r="H2322" s="192"/>
      <c r="I2322" s="192"/>
      <c r="J2322" s="192"/>
    </row>
    <row r="2323" spans="1:10" s="190" customFormat="1" x14ac:dyDescent="0.25">
      <c r="A2323" s="185"/>
      <c r="B2323" s="191"/>
      <c r="C2323" s="191"/>
      <c r="D2323" s="191"/>
      <c r="E2323" s="191"/>
      <c r="F2323" s="192"/>
      <c r="G2323" s="205"/>
      <c r="H2323" s="192"/>
      <c r="I2323" s="192"/>
      <c r="J2323" s="192"/>
    </row>
    <row r="2324" spans="1:10" s="190" customFormat="1" x14ac:dyDescent="0.25">
      <c r="A2324" s="185"/>
      <c r="B2324" s="191"/>
      <c r="C2324" s="191"/>
      <c r="D2324" s="191"/>
      <c r="E2324" s="191"/>
      <c r="F2324" s="192"/>
      <c r="G2324" s="205"/>
      <c r="H2324" s="192"/>
      <c r="I2324" s="192"/>
      <c r="J2324" s="192"/>
    </row>
    <row r="2325" spans="1:10" s="190" customFormat="1" x14ac:dyDescent="0.25">
      <c r="A2325" s="185"/>
      <c r="B2325" s="191"/>
      <c r="C2325" s="191"/>
      <c r="D2325" s="191"/>
      <c r="E2325" s="191"/>
      <c r="F2325" s="192"/>
      <c r="G2325" s="205"/>
      <c r="H2325" s="192"/>
      <c r="I2325" s="192"/>
      <c r="J2325" s="192"/>
    </row>
    <row r="2326" spans="1:10" s="190" customFormat="1" x14ac:dyDescent="0.25">
      <c r="A2326" s="185"/>
      <c r="B2326" s="191"/>
      <c r="C2326" s="191"/>
      <c r="D2326" s="191"/>
      <c r="E2326" s="191"/>
      <c r="F2326" s="192"/>
      <c r="G2326" s="205"/>
      <c r="H2326" s="192"/>
      <c r="I2326" s="192"/>
      <c r="J2326" s="192"/>
    </row>
    <row r="2327" spans="1:10" s="190" customFormat="1" x14ac:dyDescent="0.25">
      <c r="A2327" s="185"/>
      <c r="B2327" s="191"/>
      <c r="C2327" s="191"/>
      <c r="D2327" s="191"/>
      <c r="E2327" s="191"/>
      <c r="F2327" s="192"/>
      <c r="G2327" s="205"/>
      <c r="H2327" s="192"/>
      <c r="I2327" s="192"/>
      <c r="J2327" s="192"/>
    </row>
    <row r="2328" spans="1:10" s="190" customFormat="1" x14ac:dyDescent="0.25">
      <c r="A2328" s="185"/>
      <c r="B2328" s="191"/>
      <c r="C2328" s="191"/>
      <c r="D2328" s="191"/>
      <c r="E2328" s="191"/>
      <c r="F2328" s="192"/>
      <c r="G2328" s="205"/>
      <c r="H2328" s="192"/>
      <c r="I2328" s="192"/>
      <c r="J2328" s="192"/>
    </row>
    <row r="2329" spans="1:10" s="190" customFormat="1" x14ac:dyDescent="0.25">
      <c r="A2329" s="185"/>
      <c r="B2329" s="191"/>
      <c r="C2329" s="191"/>
      <c r="D2329" s="191"/>
      <c r="E2329" s="191"/>
      <c r="F2329" s="192"/>
      <c r="G2329" s="205"/>
      <c r="H2329" s="192"/>
      <c r="I2329" s="192"/>
      <c r="J2329" s="192"/>
    </row>
  </sheetData>
  <mergeCells count="8">
    <mergeCell ref="E1:J1"/>
    <mergeCell ref="A2:J2"/>
    <mergeCell ref="A6:A7"/>
    <mergeCell ref="B6:B7"/>
    <mergeCell ref="C6:C7"/>
    <mergeCell ref="D6:D7"/>
    <mergeCell ref="E6:E7"/>
    <mergeCell ref="F6:J6"/>
  </mergeCells>
  <hyperlinks>
    <hyperlink ref="A865" r:id="rId1" display="consultantplus://offline/ref=6B64A98DEB541BC40106F75B64E3F497931F696A0F6F7223264B0658E1FB0862A8C5893635CAAFEA081755u0HEG"/>
    <hyperlink ref="A866" r:id="rId2" display="consultantplus://offline/ref=6B64A98DEB541BC40106F75B64E3F497931F696A0F6F7223264B0658E1FB0862A8C5893635CAAFEA081255u0HAG"/>
    <hyperlink ref="A87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78" orientation="portrait" r:id="rId4"/>
  <headerFooter alignWithMargins="0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</vt:lpstr>
      <vt:lpstr>2020-2021</vt:lpstr>
      <vt:lpstr>'2019'!Область_печати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2019-06-10T10:18:05Z</cp:lastPrinted>
  <dcterms:created xsi:type="dcterms:W3CDTF">2019-06-05T04:20:58Z</dcterms:created>
  <dcterms:modified xsi:type="dcterms:W3CDTF">2019-06-18T09:19:29Z</dcterms:modified>
</cp:coreProperties>
</file>