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2980" windowHeight="9000"/>
  </bookViews>
  <sheets>
    <sheet name="2023 ОБ+МБ" sheetId="1" r:id="rId1"/>
  </sheets>
  <calcPr calcId="144525"/>
</workbook>
</file>

<file path=xl/calcChain.xml><?xml version="1.0" encoding="utf-8"?>
<calcChain xmlns="http://schemas.openxmlformats.org/spreadsheetml/2006/main">
  <c r="H24" i="1" l="1"/>
  <c r="J24" i="1" s="1"/>
  <c r="J23" i="1"/>
  <c r="J22" i="1"/>
  <c r="J21" i="1"/>
  <c r="J20" i="1"/>
  <c r="J19" i="1"/>
  <c r="J18" i="1"/>
  <c r="J17" i="1"/>
  <c r="D17" i="1"/>
  <c r="J16" i="1"/>
  <c r="H16" i="1"/>
  <c r="J15" i="1"/>
  <c r="I14" i="1"/>
  <c r="I25" i="1" s="1"/>
  <c r="J25" i="1" s="1"/>
  <c r="H14" i="1"/>
  <c r="J13" i="1"/>
  <c r="D13" i="1"/>
  <c r="J12" i="1"/>
  <c r="H11" i="1"/>
  <c r="J11" i="1" s="1"/>
  <c r="J10" i="1"/>
  <c r="J9" i="1"/>
  <c r="E9" i="1"/>
  <c r="E25" i="1" s="1"/>
  <c r="D9" i="1"/>
  <c r="J8" i="1"/>
  <c r="D8" i="1"/>
  <c r="H7" i="1"/>
  <c r="J7" i="1" s="1"/>
  <c r="E7" i="1"/>
  <c r="H6" i="1"/>
  <c r="H25" i="1" s="1"/>
  <c r="J5" i="1"/>
  <c r="J4" i="1"/>
  <c r="D4" i="1"/>
  <c r="D25" i="1" s="1"/>
  <c r="J6" i="1" l="1"/>
  <c r="J14" i="1"/>
</calcChain>
</file>

<file path=xl/comments1.xml><?xml version="1.0" encoding="utf-8"?>
<comments xmlns="http://schemas.openxmlformats.org/spreadsheetml/2006/main">
  <authors>
    <author>Майкова</author>
    <author>майкова</author>
  </authors>
  <commentList>
    <comment ref="D13" authorId="0">
      <text>
        <r>
          <rPr>
            <b/>
            <sz val="11"/>
            <color indexed="81"/>
            <rFont val="Tahoma"/>
            <family val="2"/>
            <charset val="204"/>
          </rPr>
          <t>-1037 - рек-я дороги с.Вороновка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3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3000 - софин-е
</t>
        </r>
      </text>
    </comment>
    <comment ref="H14" authorId="1">
      <text>
        <r>
          <rPr>
            <b/>
            <sz val="9"/>
            <color indexed="81"/>
            <rFont val="Tahoma"/>
            <family val="2"/>
            <charset val="204"/>
          </rPr>
          <t>2204,4 - скважина (ПСД )</t>
        </r>
      </text>
    </comment>
    <comment ref="H19" authorId="1">
      <text>
        <r>
          <rPr>
            <b/>
            <sz val="9"/>
            <color indexed="81"/>
            <rFont val="Tahoma"/>
            <family val="2"/>
            <charset val="204"/>
          </rPr>
          <t>2204,4 - скважина (ПСД )</t>
        </r>
      </text>
    </comment>
    <comment ref="H22" authorId="1">
      <text>
        <r>
          <rPr>
            <b/>
            <sz val="11"/>
            <color indexed="81"/>
            <rFont val="Tahoma"/>
            <family val="2"/>
            <charset val="204"/>
          </rPr>
          <t>310,0 - установка малобюдж. площ.
10,0 - участие команд софин-е</t>
        </r>
        <r>
          <rPr>
            <sz val="11"/>
            <color indexed="81"/>
            <rFont val="Tahoma"/>
            <family val="2"/>
            <charset val="204"/>
          </rPr>
          <t xml:space="preserve">
</t>
        </r>
        <r>
          <rPr>
            <b/>
            <sz val="11"/>
            <color indexed="81"/>
            <rFont val="Tahoma"/>
            <family val="2"/>
            <charset val="204"/>
          </rPr>
          <t>189,9 - участие команд ОБ
60,0 - малобюдж.площ. софин-е
600,0 - малобюдж.площ.ОБ
154,5 - усл.для ФК и спорта софин-е
2934,8 - усл.для ФК и спорта ОБ</t>
        </r>
      </text>
    </comment>
    <comment ref="H24" authorId="1">
      <text>
        <r>
          <rPr>
            <b/>
            <sz val="9"/>
            <color indexed="81"/>
            <rFont val="Tahoma"/>
            <family val="2"/>
            <charset val="204"/>
          </rPr>
          <t>100- ремонт жилья ВОВ</t>
        </r>
      </text>
    </comment>
  </commentList>
</comments>
</file>

<file path=xl/sharedStrings.xml><?xml version="1.0" encoding="utf-8"?>
<sst xmlns="http://schemas.openxmlformats.org/spreadsheetml/2006/main" count="79" uniqueCount="52">
  <si>
    <t>Отчет о реализации муниципальных целевых программ муниципального образования "Шегарский район" за 2023 г.</t>
  </si>
  <si>
    <t>№ п/п</t>
  </si>
  <si>
    <t>Наименование программы</t>
  </si>
  <si>
    <t>РзПр</t>
  </si>
  <si>
    <t>Сумма, т.р.</t>
  </si>
  <si>
    <t>Изменения</t>
  </si>
  <si>
    <t>ЦСР</t>
  </si>
  <si>
    <t>ГРБС</t>
  </si>
  <si>
    <t>План год, тыс.руб.</t>
  </si>
  <si>
    <t>Исполнено  на 01.01.2024,  тыс.руб.</t>
  </si>
  <si>
    <t>% выполнения</t>
  </si>
  <si>
    <t>"Развитие образования в Шегарском районе на 2020-2024 годы"</t>
  </si>
  <si>
    <t>МКУ «Управление образования Администрации Шегарского района»</t>
  </si>
  <si>
    <t>710 **  ** ***</t>
  </si>
  <si>
    <t>"Комплексное развитие сельских территорий Шегарского района"</t>
  </si>
  <si>
    <t>720 ** ** ***</t>
  </si>
  <si>
    <t>МКУ «Администрация Шегарского района»</t>
  </si>
  <si>
    <t xml:space="preserve">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</si>
  <si>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730 ** ** ***</t>
  </si>
  <si>
    <t>"Развитие малого и среднего предпринимательства в Шегарском районе на период 2021-2023 г.г."</t>
  </si>
  <si>
    <t>740 ** ** ***</t>
  </si>
  <si>
    <t>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</si>
  <si>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750 ** ** ***</t>
  </si>
  <si>
    <t>"Профилактика правонарушений и наркомании на территории Шегарского района на период 2021-2023 годов"</t>
  </si>
  <si>
    <t>760 ** ** ***</t>
  </si>
  <si>
    <t>"Профилактика террористической и экстремистской деятельности на территории Шегарского района на период                           2021-2023 годов"</t>
  </si>
  <si>
    <t>770 ** ** ***</t>
  </si>
  <si>
    <t>"Повышение безопасности дорожного движения на территории Шегарского района на период 2021-2023 годов"</t>
  </si>
  <si>
    <t>780 ** ** ***</t>
  </si>
  <si>
    <t>"Развитие автомобильных дорог общего пользования местного значения Шегарского района Томской области на 2021-2023 годы"</t>
  </si>
  <si>
    <t>790 ** ** ***</t>
  </si>
  <si>
    <t>"Развитие коммунальной инфраструктуры муниципального образования "Шегарский район" на 2021-2023 годы"</t>
  </si>
  <si>
    <t>795 05 ** ***</t>
  </si>
  <si>
    <t>810 ** ** ***</t>
  </si>
  <si>
    <t>"Формирование современной городской среды на территории муниципального образования "Шегарский район" на 2018-2024 годы"</t>
  </si>
  <si>
    <t>820 ** ** ***</t>
  </si>
  <si>
    <t>"Охрана окружающей среды на 2021-2023 годы"</t>
  </si>
  <si>
    <t>830 ** ** ***</t>
  </si>
  <si>
    <t>"Доступная среда на период 2021-2023 годы"</t>
  </si>
  <si>
    <t>840 ** ** ***</t>
  </si>
  <si>
    <t>"Развитие культуры Шегарского района на 2023-2025годы"</t>
  </si>
  <si>
    <t>850 ** ** ***</t>
  </si>
  <si>
    <r>
      <t>"Развитие туризма на территории Шегарского района на</t>
    </r>
    <r>
      <rPr>
        <sz val="12"/>
        <color indexed="10"/>
        <rFont val="Times New Roman"/>
        <family val="1"/>
        <charset val="204"/>
      </rPr>
      <t xml:space="preserve"> 2022-2024 годы"</t>
    </r>
  </si>
  <si>
    <t>860 ** ** ***</t>
  </si>
  <si>
    <t>"Развитие молодежной политики в муниципальном образовании "Шегарский район" на 2023-2025 годы"</t>
  </si>
  <si>
    <t>870 ** ** ***</t>
  </si>
  <si>
    <t>"Развитие туризма на территории Шегарского района на                             2022-2024 годы"</t>
  </si>
  <si>
    <t>"Развитие физической культуры, спорта и формирование здорового образа жизни населения Шегарского района на                                         2023-2025 годы"</t>
  </si>
  <si>
    <t>880 ** ** ***</t>
  </si>
  <si>
    <t>"Старшее поколение в Шегарском районе на 2021-2023 годы"</t>
  </si>
  <si>
    <t>890 ** ** ***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</si>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</sst>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5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164" fontId="2" fillId="0" borderId="8" xfId="0" applyNumberFormat="1" applyFont="1" applyFill="1" applyBorder="1" applyAlignment="1">
      <alignment horizontal="right" vertical="center"/>
    </xf>
    <xf numFmtId="1" fontId="2" fillId="0" borderId="8" xfId="0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right" vertical="center"/>
    </xf>
    <xf numFmtId="164" fontId="2" fillId="0" borderId="6" xfId="0" applyNumberFormat="1" applyFont="1" applyFill="1" applyBorder="1" applyAlignment="1">
      <alignment horizontal="right" vertical="center"/>
    </xf>
    <xf numFmtId="165" fontId="2" fillId="0" borderId="6" xfId="0" applyNumberFormat="1" applyFont="1" applyFill="1" applyBorder="1" applyAlignment="1">
      <alignment horizontal="right" vertical="center"/>
    </xf>
    <xf numFmtId="0" fontId="0" fillId="0" borderId="0" xfId="0" applyFill="1"/>
    <xf numFmtId="0" fontId="1" fillId="0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right" vertical="center"/>
    </xf>
    <xf numFmtId="1" fontId="2" fillId="0" borderId="10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left" vertical="center" wrapText="1"/>
    </xf>
    <xf numFmtId="164" fontId="2" fillId="0" borderId="10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justify" vertical="top" wrapText="1"/>
    </xf>
    <xf numFmtId="1" fontId="2" fillId="0" borderId="12" xfId="0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vertical="center" wrapText="1"/>
    </xf>
    <xf numFmtId="0" fontId="1" fillId="0" borderId="13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left" vertical="center" wrapText="1"/>
    </xf>
    <xf numFmtId="1" fontId="2" fillId="0" borderId="12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1" fontId="2" fillId="0" borderId="9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right" vertical="center"/>
    </xf>
    <xf numFmtId="164" fontId="5" fillId="2" borderId="6" xfId="0" applyNumberFormat="1" applyFont="1" applyFill="1" applyBorder="1" applyAlignment="1">
      <alignment horizontal="right" vertical="center"/>
    </xf>
    <xf numFmtId="165" fontId="5" fillId="0" borderId="6" xfId="0" applyNumberFormat="1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justify" vertical="center" wrapText="1"/>
    </xf>
    <xf numFmtId="164" fontId="5" fillId="2" borderId="6" xfId="0" applyNumberFormat="1" applyFont="1" applyFill="1" applyBorder="1" applyAlignment="1">
      <alignment vertical="center" wrapText="1"/>
    </xf>
    <xf numFmtId="0" fontId="1" fillId="0" borderId="13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justify" vertical="center" wrapText="1"/>
    </xf>
    <xf numFmtId="1" fontId="2" fillId="0" borderId="15" xfId="0" applyNumberFormat="1" applyFont="1" applyFill="1" applyBorder="1" applyAlignment="1">
      <alignment horizontal="center" vertical="center"/>
    </xf>
    <xf numFmtId="0" fontId="1" fillId="0" borderId="16" xfId="0" applyFont="1" applyBorder="1"/>
    <xf numFmtId="0" fontId="8" fillId="0" borderId="17" xfId="0" applyFont="1" applyBorder="1" applyAlignment="1">
      <alignment horizontal="right" vertical="center"/>
    </xf>
    <xf numFmtId="0" fontId="8" fillId="0" borderId="18" xfId="0" applyFont="1" applyBorder="1"/>
    <xf numFmtId="164" fontId="9" fillId="3" borderId="16" xfId="0" applyNumberFormat="1" applyFont="1" applyFill="1" applyBorder="1" applyAlignment="1">
      <alignment horizontal="right" vertical="center"/>
    </xf>
    <xf numFmtId="1" fontId="9" fillId="3" borderId="16" xfId="0" applyNumberFormat="1" applyFont="1" applyFill="1" applyBorder="1" applyAlignment="1">
      <alignment horizontal="center" vertical="center"/>
    </xf>
    <xf numFmtId="164" fontId="9" fillId="3" borderId="19" xfId="0" applyNumberFormat="1" applyFont="1" applyFill="1" applyBorder="1" applyAlignment="1">
      <alignment horizontal="right" vertical="center"/>
    </xf>
    <xf numFmtId="165" fontId="9" fillId="4" borderId="6" xfId="0" applyNumberFormat="1" applyFont="1" applyFill="1" applyBorder="1" applyAlignment="1">
      <alignment horizontal="right" vertical="center"/>
    </xf>
    <xf numFmtId="0" fontId="1" fillId="0" borderId="0" xfId="0" applyFont="1" applyFill="1"/>
    <xf numFmtId="0" fontId="10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view="pageBreakPreview" zoomScale="70" zoomScaleNormal="40" zoomScaleSheetLayoutView="70" workbookViewId="0">
      <selection activeCell="B1" sqref="B1"/>
    </sheetView>
  </sheetViews>
  <sheetFormatPr defaultRowHeight="13.2" x14ac:dyDescent="0.25"/>
  <cols>
    <col min="1" max="1" width="5.109375" customWidth="1"/>
    <col min="2" max="2" width="64.109375" customWidth="1"/>
    <col min="3" max="3" width="16.109375" hidden="1" customWidth="1"/>
    <col min="4" max="4" width="33.109375" style="18" hidden="1" customWidth="1"/>
    <col min="5" max="5" width="15" hidden="1" customWidth="1"/>
    <col min="6" max="6" width="21.88671875" customWidth="1"/>
    <col min="7" max="7" width="37.109375" customWidth="1"/>
    <col min="8" max="8" width="15.5546875" style="52" customWidth="1"/>
    <col min="9" max="9" width="14.44140625" customWidth="1"/>
    <col min="10" max="10" width="12.6640625" customWidth="1"/>
  </cols>
  <sheetData>
    <row r="1" spans="1:10" ht="70.5" customHeight="1" x14ac:dyDescent="0.3">
      <c r="A1" s="1"/>
      <c r="B1" s="1"/>
      <c r="C1" s="2"/>
      <c r="D1" s="2"/>
      <c r="E1" s="2"/>
      <c r="F1" s="1"/>
      <c r="G1" s="1"/>
      <c r="H1" s="3"/>
      <c r="I1" s="3"/>
      <c r="J1" s="3"/>
    </row>
    <row r="2" spans="1:10" ht="40.5" customHeight="1" thickBot="1" x14ac:dyDescent="0.3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</row>
    <row r="3" spans="1:10" ht="69.75" customHeight="1" thickBot="1" x14ac:dyDescent="0.3">
      <c r="A3" s="5" t="s">
        <v>1</v>
      </c>
      <c r="B3" s="6" t="s">
        <v>2</v>
      </c>
      <c r="C3" s="7" t="s">
        <v>3</v>
      </c>
      <c r="D3" s="8" t="s">
        <v>4</v>
      </c>
      <c r="E3" s="8" t="s">
        <v>5</v>
      </c>
      <c r="F3" s="7" t="s">
        <v>6</v>
      </c>
      <c r="G3" s="9" t="s">
        <v>7</v>
      </c>
      <c r="H3" s="9" t="s">
        <v>8</v>
      </c>
      <c r="I3" s="9" t="s">
        <v>9</v>
      </c>
      <c r="J3" s="9" t="s">
        <v>10</v>
      </c>
    </row>
    <row r="4" spans="1:10" s="18" customFormat="1" ht="45.75" customHeight="1" x14ac:dyDescent="0.25">
      <c r="A4" s="10">
        <v>1</v>
      </c>
      <c r="B4" s="11" t="s">
        <v>11</v>
      </c>
      <c r="C4" s="12" t="s">
        <v>12</v>
      </c>
      <c r="D4" s="13">
        <f>3368-1200</f>
        <v>2168</v>
      </c>
      <c r="E4" s="13"/>
      <c r="F4" s="14" t="s">
        <v>13</v>
      </c>
      <c r="G4" s="11" t="s">
        <v>12</v>
      </c>
      <c r="H4" s="15">
        <v>45114.97</v>
      </c>
      <c r="I4" s="16">
        <v>40707.5</v>
      </c>
      <c r="J4" s="17">
        <f>I4/H4</f>
        <v>0.90230581999722037</v>
      </c>
    </row>
    <row r="5" spans="1:10" s="18" customFormat="1" ht="34.5" customHeight="1" x14ac:dyDescent="0.25">
      <c r="A5" s="19">
        <v>2</v>
      </c>
      <c r="B5" s="11" t="s">
        <v>14</v>
      </c>
      <c r="C5" s="20"/>
      <c r="D5" s="21"/>
      <c r="E5" s="21"/>
      <c r="F5" s="22" t="s">
        <v>15</v>
      </c>
      <c r="G5" s="11" t="s">
        <v>16</v>
      </c>
      <c r="H5" s="15">
        <v>1626.2</v>
      </c>
      <c r="I5" s="15">
        <v>1626.2</v>
      </c>
      <c r="J5" s="17">
        <f t="shared" ref="J5:J25" si="0">I5/H5</f>
        <v>1</v>
      </c>
    </row>
    <row r="6" spans="1:10" s="18" customFormat="1" ht="62.4" x14ac:dyDescent="0.25">
      <c r="A6" s="23">
        <v>3</v>
      </c>
      <c r="B6" s="24" t="s">
        <v>17</v>
      </c>
      <c r="C6" s="25" t="s">
        <v>16</v>
      </c>
      <c r="D6" s="26">
        <v>940</v>
      </c>
      <c r="E6" s="26">
        <v>100</v>
      </c>
      <c r="F6" s="22" t="s">
        <v>18</v>
      </c>
      <c r="G6" s="11" t="s">
        <v>16</v>
      </c>
      <c r="H6" s="15">
        <f>150.5+106-156.5</f>
        <v>100</v>
      </c>
      <c r="I6" s="15">
        <v>100</v>
      </c>
      <c r="J6" s="17">
        <f t="shared" si="0"/>
        <v>1</v>
      </c>
    </row>
    <row r="7" spans="1:10" s="18" customFormat="1" ht="40.5" customHeight="1" x14ac:dyDescent="0.25">
      <c r="A7" s="23">
        <v>4</v>
      </c>
      <c r="B7" s="24" t="s">
        <v>19</v>
      </c>
      <c r="C7" s="25" t="s">
        <v>16</v>
      </c>
      <c r="D7" s="26">
        <v>405</v>
      </c>
      <c r="E7" s="26">
        <f>10+20+10</f>
        <v>40</v>
      </c>
      <c r="F7" s="22" t="s">
        <v>20</v>
      </c>
      <c r="G7" s="11" t="s">
        <v>16</v>
      </c>
      <c r="H7" s="15">
        <f>715-15</f>
        <v>700</v>
      </c>
      <c r="I7" s="15">
        <v>700</v>
      </c>
      <c r="J7" s="17">
        <f t="shared" si="0"/>
        <v>1</v>
      </c>
    </row>
    <row r="8" spans="1:10" s="18" customFormat="1" ht="83.25" customHeight="1" x14ac:dyDescent="0.25">
      <c r="A8" s="23">
        <v>5</v>
      </c>
      <c r="B8" s="27" t="s">
        <v>21</v>
      </c>
      <c r="C8" s="25" t="s">
        <v>16</v>
      </c>
      <c r="D8" s="26">
        <f>1581.3+200</f>
        <v>1781.3</v>
      </c>
      <c r="E8" s="26"/>
      <c r="F8" s="28" t="s">
        <v>22</v>
      </c>
      <c r="G8" s="11" t="s">
        <v>16</v>
      </c>
      <c r="H8" s="29">
        <v>252</v>
      </c>
      <c r="I8" s="15">
        <v>251.7</v>
      </c>
      <c r="J8" s="17">
        <f t="shared" si="0"/>
        <v>0.99880952380952381</v>
      </c>
    </row>
    <row r="9" spans="1:10" s="18" customFormat="1" ht="41.25" customHeight="1" x14ac:dyDescent="0.25">
      <c r="A9" s="30">
        <v>6</v>
      </c>
      <c r="B9" s="31" t="s">
        <v>23</v>
      </c>
      <c r="C9" s="25" t="s">
        <v>16</v>
      </c>
      <c r="D9" s="26" t="e">
        <f>#REF!+#REF!</f>
        <v>#REF!</v>
      </c>
      <c r="E9" s="26" t="e">
        <f>#REF!+#REF!</f>
        <v>#REF!</v>
      </c>
      <c r="F9" s="32" t="s">
        <v>24</v>
      </c>
      <c r="G9" s="11" t="s">
        <v>16</v>
      </c>
      <c r="H9" s="15">
        <v>250</v>
      </c>
      <c r="I9" s="15">
        <v>249.9</v>
      </c>
      <c r="J9" s="17">
        <f t="shared" si="0"/>
        <v>0.99960000000000004</v>
      </c>
    </row>
    <row r="10" spans="1:10" s="18" customFormat="1" ht="51" customHeight="1" x14ac:dyDescent="0.25">
      <c r="A10" s="33"/>
      <c r="B10" s="34"/>
      <c r="C10" s="20"/>
      <c r="D10" s="21"/>
      <c r="E10" s="21"/>
      <c r="F10" s="35"/>
      <c r="G10" s="11" t="s">
        <v>12</v>
      </c>
      <c r="H10" s="15">
        <v>571.1</v>
      </c>
      <c r="I10" s="15">
        <v>563.9</v>
      </c>
      <c r="J10" s="17">
        <f t="shared" si="0"/>
        <v>0.98739275083172817</v>
      </c>
    </row>
    <row r="11" spans="1:10" s="18" customFormat="1" ht="50.25" customHeight="1" x14ac:dyDescent="0.25">
      <c r="A11" s="23">
        <v>7</v>
      </c>
      <c r="B11" s="24" t="s">
        <v>25</v>
      </c>
      <c r="C11" s="20"/>
      <c r="D11" s="21"/>
      <c r="E11" s="21"/>
      <c r="F11" s="22" t="s">
        <v>26</v>
      </c>
      <c r="G11" s="11" t="s">
        <v>12</v>
      </c>
      <c r="H11" s="15">
        <f>2320.7+2078.9+3456+2587.4</f>
        <v>10443</v>
      </c>
      <c r="I11" s="15">
        <v>10443</v>
      </c>
      <c r="J11" s="17">
        <f t="shared" si="0"/>
        <v>1</v>
      </c>
    </row>
    <row r="12" spans="1:10" s="18" customFormat="1" ht="46.8" x14ac:dyDescent="0.25">
      <c r="A12" s="23">
        <v>8</v>
      </c>
      <c r="B12" s="24" t="s">
        <v>27</v>
      </c>
      <c r="C12" s="25"/>
      <c r="D12" s="26"/>
      <c r="E12" s="26"/>
      <c r="F12" s="22" t="s">
        <v>28</v>
      </c>
      <c r="G12" s="11" t="s">
        <v>12</v>
      </c>
      <c r="H12" s="15">
        <v>20</v>
      </c>
      <c r="I12" s="15">
        <v>19.989999999999998</v>
      </c>
      <c r="J12" s="17">
        <f t="shared" si="0"/>
        <v>0.99949999999999994</v>
      </c>
    </row>
    <row r="13" spans="1:10" s="18" customFormat="1" ht="51.75" customHeight="1" x14ac:dyDescent="0.25">
      <c r="A13" s="23">
        <v>9</v>
      </c>
      <c r="B13" s="24" t="s">
        <v>29</v>
      </c>
      <c r="C13" s="25" t="s">
        <v>16</v>
      </c>
      <c r="D13" s="26">
        <f>1437+100-1037</f>
        <v>500</v>
      </c>
      <c r="E13" s="26"/>
      <c r="F13" s="22" t="s">
        <v>30</v>
      </c>
      <c r="G13" s="11" t="s">
        <v>16</v>
      </c>
      <c r="H13" s="15">
        <v>32245.5</v>
      </c>
      <c r="I13" s="15">
        <v>32203.8</v>
      </c>
      <c r="J13" s="17">
        <f t="shared" si="0"/>
        <v>0.99870679629715775</v>
      </c>
    </row>
    <row r="14" spans="1:10" s="18" customFormat="1" ht="38.4" customHeight="1" x14ac:dyDescent="0.25">
      <c r="A14" s="23">
        <v>10</v>
      </c>
      <c r="B14" s="24" t="s">
        <v>31</v>
      </c>
      <c r="C14" s="25" t="s">
        <v>32</v>
      </c>
      <c r="D14" s="26"/>
      <c r="E14" s="26"/>
      <c r="F14" s="22" t="s">
        <v>33</v>
      </c>
      <c r="G14" s="11" t="s">
        <v>16</v>
      </c>
      <c r="H14" s="29">
        <f>6558.7+5000</f>
        <v>11558.7</v>
      </c>
      <c r="I14" s="15">
        <f>5135.3+5000</f>
        <v>10135.299999999999</v>
      </c>
      <c r="J14" s="36">
        <f t="shared" si="0"/>
        <v>0.87685466358673536</v>
      </c>
    </row>
    <row r="15" spans="1:10" s="18" customFormat="1" ht="46.8" x14ac:dyDescent="0.25">
      <c r="A15" s="23">
        <v>11</v>
      </c>
      <c r="B15" s="24" t="s">
        <v>34</v>
      </c>
      <c r="C15" s="20"/>
      <c r="D15" s="21"/>
      <c r="E15" s="21"/>
      <c r="F15" s="22" t="s">
        <v>35</v>
      </c>
      <c r="G15" s="11" t="s">
        <v>16</v>
      </c>
      <c r="H15" s="15">
        <v>225.7</v>
      </c>
      <c r="I15" s="15">
        <v>225.7</v>
      </c>
      <c r="J15" s="17">
        <f t="shared" si="0"/>
        <v>1</v>
      </c>
    </row>
    <row r="16" spans="1:10" s="18" customFormat="1" ht="33.75" customHeight="1" x14ac:dyDescent="0.25">
      <c r="A16" s="23">
        <v>12</v>
      </c>
      <c r="B16" s="24" t="s">
        <v>36</v>
      </c>
      <c r="C16" s="25"/>
      <c r="D16" s="26"/>
      <c r="E16" s="26"/>
      <c r="F16" s="22" t="s">
        <v>37</v>
      </c>
      <c r="G16" s="11" t="s">
        <v>16</v>
      </c>
      <c r="H16" s="15">
        <f>1539.1+3319</f>
        <v>4858.1000000000004</v>
      </c>
      <c r="I16" s="15">
        <v>699.6</v>
      </c>
      <c r="J16" s="17">
        <f t="shared" si="0"/>
        <v>0.144006916284144</v>
      </c>
    </row>
    <row r="17" spans="1:10" s="18" customFormat="1" ht="34.5" hidden="1" customHeight="1" x14ac:dyDescent="0.25">
      <c r="A17" s="23"/>
      <c r="B17" s="24" t="s">
        <v>38</v>
      </c>
      <c r="C17" s="25" t="s">
        <v>16</v>
      </c>
      <c r="D17" s="26">
        <f>1855.7-1855.7</f>
        <v>0</v>
      </c>
      <c r="E17" s="26"/>
      <c r="F17" s="22" t="s">
        <v>39</v>
      </c>
      <c r="G17" s="11" t="s">
        <v>16</v>
      </c>
      <c r="H17" s="37"/>
      <c r="I17" s="37"/>
      <c r="J17" s="38" t="e">
        <f t="shared" si="0"/>
        <v>#DIV/0!</v>
      </c>
    </row>
    <row r="18" spans="1:10" s="18" customFormat="1" ht="39.75" hidden="1" customHeight="1" x14ac:dyDescent="0.25">
      <c r="A18" s="23"/>
      <c r="B18" s="39" t="s">
        <v>40</v>
      </c>
      <c r="C18" s="20"/>
      <c r="D18" s="21"/>
      <c r="E18" s="21"/>
      <c r="F18" s="22" t="s">
        <v>41</v>
      </c>
      <c r="G18" s="11" t="s">
        <v>16</v>
      </c>
      <c r="H18" s="37"/>
      <c r="I18" s="37"/>
      <c r="J18" s="38" t="e">
        <f t="shared" si="0"/>
        <v>#DIV/0!</v>
      </c>
    </row>
    <row r="19" spans="1:10" s="18" customFormat="1" ht="45.75" hidden="1" customHeight="1" x14ac:dyDescent="0.25">
      <c r="A19" s="23"/>
      <c r="B19" s="24" t="s">
        <v>42</v>
      </c>
      <c r="C19" s="25"/>
      <c r="D19" s="26"/>
      <c r="E19" s="26"/>
      <c r="F19" s="22" t="s">
        <v>43</v>
      </c>
      <c r="G19" s="11" t="s">
        <v>16</v>
      </c>
      <c r="H19" s="40"/>
      <c r="I19" s="40"/>
      <c r="J19" s="38" t="e">
        <f t="shared" si="0"/>
        <v>#DIV/0!</v>
      </c>
    </row>
    <row r="20" spans="1:10" s="18" customFormat="1" ht="43.5" hidden="1" customHeight="1" x14ac:dyDescent="0.25">
      <c r="A20" s="23"/>
      <c r="B20" s="24" t="s">
        <v>44</v>
      </c>
      <c r="C20" s="25"/>
      <c r="D20" s="26"/>
      <c r="E20" s="26"/>
      <c r="F20" s="22" t="s">
        <v>45</v>
      </c>
      <c r="G20" s="11" t="s">
        <v>16</v>
      </c>
      <c r="H20" s="37"/>
      <c r="I20" s="37"/>
      <c r="J20" s="38" t="e">
        <f t="shared" si="0"/>
        <v>#DIV/0!</v>
      </c>
    </row>
    <row r="21" spans="1:10" s="18" customFormat="1" ht="55.5" customHeight="1" x14ac:dyDescent="0.25">
      <c r="A21" s="41">
        <v>13</v>
      </c>
      <c r="B21" s="42" t="s">
        <v>46</v>
      </c>
      <c r="C21" s="25"/>
      <c r="D21" s="26"/>
      <c r="E21" s="26"/>
      <c r="F21" s="43" t="s">
        <v>43</v>
      </c>
      <c r="G21" s="11" t="s">
        <v>12</v>
      </c>
      <c r="H21" s="15">
        <v>265.60000000000002</v>
      </c>
      <c r="I21" s="15">
        <v>265.60000000000002</v>
      </c>
      <c r="J21" s="17">
        <f t="shared" si="0"/>
        <v>1</v>
      </c>
    </row>
    <row r="22" spans="1:10" s="18" customFormat="1" ht="41.25" customHeight="1" x14ac:dyDescent="0.25">
      <c r="A22" s="30">
        <v>14</v>
      </c>
      <c r="B22" s="31" t="s">
        <v>47</v>
      </c>
      <c r="C22" s="25"/>
      <c r="D22" s="26"/>
      <c r="E22" s="26"/>
      <c r="F22" s="32" t="s">
        <v>48</v>
      </c>
      <c r="G22" s="11" t="s">
        <v>16</v>
      </c>
      <c r="H22" s="15">
        <v>4099.47</v>
      </c>
      <c r="I22" s="15">
        <v>4076.5</v>
      </c>
      <c r="J22" s="17">
        <f t="shared" si="0"/>
        <v>0.9943968366642516</v>
      </c>
    </row>
    <row r="23" spans="1:10" s="18" customFormat="1" ht="51" customHeight="1" x14ac:dyDescent="0.25">
      <c r="A23" s="33"/>
      <c r="B23" s="34"/>
      <c r="C23" s="20"/>
      <c r="D23" s="21"/>
      <c r="E23" s="21"/>
      <c r="F23" s="35"/>
      <c r="G23" s="11" t="s">
        <v>12</v>
      </c>
      <c r="H23" s="15">
        <v>199.9</v>
      </c>
      <c r="I23" s="15">
        <v>187.6</v>
      </c>
      <c r="J23" s="17">
        <f t="shared" si="0"/>
        <v>0.93846923461730858</v>
      </c>
    </row>
    <row r="24" spans="1:10" s="18" customFormat="1" ht="39.75" customHeight="1" x14ac:dyDescent="0.25">
      <c r="A24" s="23">
        <v>15</v>
      </c>
      <c r="B24" s="24" t="s">
        <v>49</v>
      </c>
      <c r="C24" s="20"/>
      <c r="D24" s="21"/>
      <c r="E24" s="21"/>
      <c r="F24" s="22" t="s">
        <v>50</v>
      </c>
      <c r="G24" s="11" t="s">
        <v>16</v>
      </c>
      <c r="H24" s="15">
        <f>100</f>
        <v>100</v>
      </c>
      <c r="I24" s="15">
        <v>100</v>
      </c>
      <c r="J24" s="17">
        <f t="shared" si="0"/>
        <v>1</v>
      </c>
    </row>
    <row r="25" spans="1:10" ht="21" customHeight="1" thickBot="1" x14ac:dyDescent="0.3">
      <c r="A25" s="44"/>
      <c r="B25" s="45" t="s">
        <v>51</v>
      </c>
      <c r="C25" s="46"/>
      <c r="D25" s="47" t="e">
        <f>D4+#REF!+#REF!+D7+#REF!+D6+D8+#REF!+#REF!+#REF!+#REF!+#REF!+#REF!+D9+D17+D13</f>
        <v>#REF!</v>
      </c>
      <c r="E25" s="47" t="e">
        <f>E4+#REF!+#REF!+E7+#REF!+E6+E8+#REF!+#REF!+#REF!+#REF!+#REF!+#REF!+E9+E17+E13</f>
        <v>#REF!</v>
      </c>
      <c r="F25" s="48"/>
      <c r="G25" s="48"/>
      <c r="H25" s="49">
        <f>SUM(H4:H24)</f>
        <v>112630.23999999999</v>
      </c>
      <c r="I25" s="49">
        <f>SUM(I4:I24)</f>
        <v>102556.29000000001</v>
      </c>
      <c r="J25" s="50">
        <f t="shared" si="0"/>
        <v>0.91055732456931648</v>
      </c>
    </row>
    <row r="26" spans="1:10" x14ac:dyDescent="0.25">
      <c r="A26" s="1"/>
      <c r="B26" s="1"/>
      <c r="C26" s="1"/>
      <c r="D26" s="5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5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5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51"/>
      <c r="E29" s="1"/>
      <c r="F29" s="1"/>
      <c r="G29" s="1"/>
      <c r="H29" s="1"/>
      <c r="I29" s="1"/>
      <c r="J29" s="1"/>
    </row>
  </sheetData>
  <mergeCells count="8">
    <mergeCell ref="H1:J1"/>
    <mergeCell ref="A2:J2"/>
    <mergeCell ref="A9:A10"/>
    <mergeCell ref="B9:B10"/>
    <mergeCell ref="F9:F10"/>
    <mergeCell ref="A22:A23"/>
    <mergeCell ref="B22:B23"/>
    <mergeCell ref="F22:F23"/>
  </mergeCells>
  <pageMargins left="0.70866141732283472" right="0.70866141732283472" top="0.74803149606299213" bottom="0.74803149606299213" header="0.31496062992125984" footer="0.31496062992125984"/>
  <pageSetup paperSize="9" scale="5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 ОБ+МБ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dcterms:created xsi:type="dcterms:W3CDTF">2024-04-18T04:45:56Z</dcterms:created>
  <dcterms:modified xsi:type="dcterms:W3CDTF">2024-04-18T04:47:59Z</dcterms:modified>
</cp:coreProperties>
</file>