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00" windowWidth="19320" windowHeight="9480"/>
  </bookViews>
  <sheets>
    <sheet name="расходы2019" sheetId="2" r:id="rId1"/>
    <sheet name="2020-2021" sheetId="3" r:id="rId2"/>
  </sheets>
  <definedNames>
    <definedName name="_xlnm.Print_Area" localSheetId="1">'2020-2021'!$A$1:$J$1402</definedName>
    <definedName name="_xlnm.Print_Area" localSheetId="0">расходы2019!$A$1:$F$1635</definedName>
  </definedNames>
  <calcPr calcId="124519"/>
</workbook>
</file>

<file path=xl/calcChain.xml><?xml version="1.0" encoding="utf-8"?>
<calcChain xmlns="http://schemas.openxmlformats.org/spreadsheetml/2006/main">
  <c r="G984" i="2"/>
  <c r="G982"/>
  <c r="F982"/>
  <c r="G992"/>
  <c r="F992"/>
  <c r="F1257"/>
  <c r="F1240"/>
  <c r="G1240"/>
  <c r="G1238"/>
  <c r="F1242"/>
  <c r="F1238"/>
  <c r="G801"/>
  <c r="F801"/>
  <c r="G799"/>
  <c r="F799"/>
  <c r="F991"/>
  <c r="F984"/>
  <c r="G996"/>
  <c r="F996"/>
  <c r="F1000"/>
  <c r="F450"/>
  <c r="F454"/>
  <c r="F1199"/>
  <c r="F1201"/>
  <c r="F998"/>
  <c r="F1081"/>
  <c r="F1092"/>
  <c r="F1103"/>
  <c r="F1102" s="1"/>
  <c r="F842"/>
  <c r="F855"/>
  <c r="F854" s="1"/>
  <c r="F506"/>
  <c r="F508"/>
  <c r="F94"/>
  <c r="F92"/>
  <c r="G57"/>
  <c r="F57"/>
  <c r="F154"/>
  <c r="F248"/>
  <c r="F245"/>
  <c r="F240"/>
  <c r="F237"/>
  <c r="F220"/>
  <c r="F217"/>
  <c r="F213"/>
  <c r="F215"/>
  <c r="F55"/>
  <c r="F45"/>
  <c r="F1634"/>
  <c r="F1633" s="1"/>
  <c r="F1632" s="1"/>
  <c r="F109"/>
  <c r="F836"/>
  <c r="F606"/>
  <c r="J60" i="3"/>
  <c r="F60"/>
  <c r="F64" i="2"/>
  <c r="F1260" l="1"/>
  <c r="F604" l="1"/>
  <c r="F1154"/>
  <c r="F1576" l="1"/>
  <c r="F1547"/>
  <c r="F1079"/>
  <c r="F834"/>
  <c r="F395"/>
  <c r="F589"/>
  <c r="F594"/>
  <c r="F456"/>
  <c r="F152"/>
  <c r="F161"/>
  <c r="F37"/>
  <c r="F23"/>
  <c r="F21"/>
  <c r="J177" i="3" l="1"/>
  <c r="J179"/>
  <c r="J1111"/>
  <c r="J1110" s="1"/>
  <c r="J1109" s="1"/>
  <c r="J1320"/>
  <c r="J1319" s="1"/>
  <c r="J1318" s="1"/>
  <c r="J1317" s="1"/>
  <c r="J1316" s="1"/>
  <c r="F1320"/>
  <c r="F433"/>
  <c r="F432" s="1"/>
  <c r="F429" s="1"/>
  <c r="G470"/>
  <c r="H470"/>
  <c r="I470"/>
  <c r="J474"/>
  <c r="J473" s="1"/>
  <c r="J472" s="1"/>
  <c r="J471" s="1"/>
  <c r="J470" s="1"/>
  <c r="F474"/>
  <c r="F473" s="1"/>
  <c r="F472" s="1"/>
  <c r="F471" s="1"/>
  <c r="F470" s="1"/>
  <c r="F469" s="1"/>
  <c r="J1401"/>
  <c r="I1401"/>
  <c r="I1400" s="1"/>
  <c r="I1396" s="1"/>
  <c r="H1401"/>
  <c r="F1401"/>
  <c r="F1400" s="1"/>
  <c r="J1400"/>
  <c r="H1400"/>
  <c r="J1398"/>
  <c r="I1398"/>
  <c r="H1398"/>
  <c r="F1398"/>
  <c r="J1397"/>
  <c r="I1397"/>
  <c r="H1397"/>
  <c r="H1396" s="1"/>
  <c r="F1397"/>
  <c r="J1396"/>
  <c r="F1396"/>
  <c r="J1394"/>
  <c r="I1394"/>
  <c r="H1394"/>
  <c r="F1394"/>
  <c r="J1393"/>
  <c r="I1393"/>
  <c r="H1393"/>
  <c r="F1393"/>
  <c r="J1391"/>
  <c r="I1391"/>
  <c r="H1391"/>
  <c r="F1391"/>
  <c r="J1390"/>
  <c r="I1390"/>
  <c r="H1390"/>
  <c r="F1390"/>
  <c r="J1389"/>
  <c r="I1389"/>
  <c r="H1389"/>
  <c r="F1389"/>
  <c r="J1387"/>
  <c r="I1387"/>
  <c r="H1387"/>
  <c r="F1387"/>
  <c r="J1386"/>
  <c r="I1386"/>
  <c r="H1386"/>
  <c r="F1386"/>
  <c r="J1384"/>
  <c r="I1384"/>
  <c r="H1384"/>
  <c r="F1384"/>
  <c r="J1383"/>
  <c r="I1383"/>
  <c r="H1383"/>
  <c r="F1383"/>
  <c r="J1381"/>
  <c r="I1381"/>
  <c r="H1381"/>
  <c r="F1381"/>
  <c r="J1380"/>
  <c r="I1380"/>
  <c r="H1380"/>
  <c r="F1380"/>
  <c r="J1378"/>
  <c r="I1378"/>
  <c r="H1378"/>
  <c r="F1378"/>
  <c r="J1377"/>
  <c r="I1377"/>
  <c r="H1377"/>
  <c r="F1377"/>
  <c r="J1375"/>
  <c r="I1375"/>
  <c r="H1375"/>
  <c r="F1375"/>
  <c r="J1374"/>
  <c r="I1374"/>
  <c r="H1374"/>
  <c r="F1374"/>
  <c r="J1372"/>
  <c r="I1372"/>
  <c r="H1372"/>
  <c r="F1372"/>
  <c r="J1371"/>
  <c r="I1371"/>
  <c r="H1371"/>
  <c r="F1371"/>
  <c r="J1369"/>
  <c r="I1369"/>
  <c r="H1369"/>
  <c r="F1369"/>
  <c r="J1368"/>
  <c r="I1368"/>
  <c r="H1368"/>
  <c r="F1368"/>
  <c r="J1366"/>
  <c r="I1366"/>
  <c r="H1366"/>
  <c r="F1366"/>
  <c r="J1365"/>
  <c r="I1365"/>
  <c r="H1365"/>
  <c r="F1365"/>
  <c r="J1363"/>
  <c r="I1363"/>
  <c r="H1363"/>
  <c r="F1363"/>
  <c r="J1362"/>
  <c r="I1362"/>
  <c r="H1362"/>
  <c r="F1362"/>
  <c r="J1360"/>
  <c r="I1360"/>
  <c r="H1360"/>
  <c r="F1360"/>
  <c r="J1359"/>
  <c r="I1359"/>
  <c r="H1359"/>
  <c r="F1359"/>
  <c r="J1357"/>
  <c r="I1357"/>
  <c r="H1357"/>
  <c r="F1357"/>
  <c r="J1356"/>
  <c r="I1356"/>
  <c r="H1356"/>
  <c r="F1356"/>
  <c r="J1354"/>
  <c r="I1354"/>
  <c r="H1354"/>
  <c r="F1354"/>
  <c r="J1353"/>
  <c r="I1353"/>
  <c r="H1353"/>
  <c r="F1353"/>
  <c r="J1351"/>
  <c r="I1351"/>
  <c r="H1351"/>
  <c r="F1351"/>
  <c r="J1350"/>
  <c r="I1350"/>
  <c r="H1350"/>
  <c r="F1350"/>
  <c r="J1349"/>
  <c r="F1349"/>
  <c r="J1348"/>
  <c r="I1348"/>
  <c r="H1348"/>
  <c r="F1348"/>
  <c r="J1347"/>
  <c r="I1347"/>
  <c r="H1347"/>
  <c r="F1347"/>
  <c r="J1346"/>
  <c r="J1345" s="1"/>
  <c r="J1343"/>
  <c r="I1343"/>
  <c r="H1343"/>
  <c r="F1343"/>
  <c r="J1342"/>
  <c r="I1342"/>
  <c r="H1342"/>
  <c r="F1342"/>
  <c r="J1340"/>
  <c r="I1340"/>
  <c r="H1340"/>
  <c r="F1340"/>
  <c r="J1339"/>
  <c r="I1339"/>
  <c r="H1339"/>
  <c r="F1339"/>
  <c r="J1338"/>
  <c r="I1338"/>
  <c r="H1338"/>
  <c r="F1338"/>
  <c r="J1336"/>
  <c r="I1336"/>
  <c r="H1336"/>
  <c r="F1336"/>
  <c r="J1335"/>
  <c r="I1335"/>
  <c r="H1335"/>
  <c r="F1335"/>
  <c r="J1332"/>
  <c r="I1332"/>
  <c r="H1332"/>
  <c r="F1332"/>
  <c r="J1331"/>
  <c r="I1331"/>
  <c r="H1331"/>
  <c r="F1331"/>
  <c r="J1330"/>
  <c r="I1330"/>
  <c r="H1330"/>
  <c r="F1330"/>
  <c r="J1329"/>
  <c r="I1329"/>
  <c r="H1329"/>
  <c r="F1329"/>
  <c r="J1327"/>
  <c r="I1327"/>
  <c r="H1327"/>
  <c r="F1327"/>
  <c r="J1326"/>
  <c r="I1326"/>
  <c r="H1326"/>
  <c r="F1326"/>
  <c r="J1325"/>
  <c r="I1325"/>
  <c r="H1325"/>
  <c r="F1325"/>
  <c r="J1324"/>
  <c r="I1324"/>
  <c r="H1324"/>
  <c r="F1324"/>
  <c r="J1323"/>
  <c r="I1323"/>
  <c r="H1323"/>
  <c r="F1323"/>
  <c r="J1322"/>
  <c r="I1322"/>
  <c r="H1322"/>
  <c r="F1322"/>
  <c r="F1319"/>
  <c r="F1318" s="1"/>
  <c r="F1317" s="1"/>
  <c r="F1316" s="1"/>
  <c r="J1314"/>
  <c r="I1314"/>
  <c r="H1314"/>
  <c r="F1314"/>
  <c r="F1313" s="1"/>
  <c r="F1312" s="1"/>
  <c r="F1311" s="1"/>
  <c r="J1313"/>
  <c r="I1313"/>
  <c r="I1312" s="1"/>
  <c r="I1311" s="1"/>
  <c r="H1313"/>
  <c r="J1312"/>
  <c r="J1311" s="1"/>
  <c r="H1312"/>
  <c r="H1311" s="1"/>
  <c r="J1309"/>
  <c r="I1309"/>
  <c r="H1309"/>
  <c r="F1309"/>
  <c r="J1307"/>
  <c r="I1307"/>
  <c r="H1307"/>
  <c r="F1307"/>
  <c r="J1306"/>
  <c r="I1306"/>
  <c r="H1306"/>
  <c r="F1306"/>
  <c r="J1304"/>
  <c r="I1304"/>
  <c r="H1304"/>
  <c r="F1304"/>
  <c r="J1303"/>
  <c r="I1303"/>
  <c r="H1303"/>
  <c r="F1303"/>
  <c r="J1302"/>
  <c r="J1301" s="1"/>
  <c r="F1302"/>
  <c r="F1301" s="1"/>
  <c r="I1301"/>
  <c r="H1301"/>
  <c r="J1300"/>
  <c r="J1299" s="1"/>
  <c r="F1300"/>
  <c r="I1299"/>
  <c r="H1299"/>
  <c r="F1299"/>
  <c r="J1295"/>
  <c r="I1295"/>
  <c r="H1295"/>
  <c r="F1295"/>
  <c r="J1294"/>
  <c r="I1294"/>
  <c r="H1294"/>
  <c r="F1294"/>
  <c r="J1293"/>
  <c r="I1293"/>
  <c r="H1293"/>
  <c r="F1293"/>
  <c r="J1289"/>
  <c r="I1289"/>
  <c r="H1289"/>
  <c r="F1289"/>
  <c r="J1288"/>
  <c r="I1288"/>
  <c r="H1288"/>
  <c r="F1288"/>
  <c r="J1286"/>
  <c r="I1286"/>
  <c r="H1286"/>
  <c r="F1286"/>
  <c r="J1285"/>
  <c r="I1285"/>
  <c r="H1285"/>
  <c r="F1285"/>
  <c r="J1284"/>
  <c r="I1284"/>
  <c r="H1284"/>
  <c r="F1284"/>
  <c r="J1283"/>
  <c r="I1283"/>
  <c r="H1283"/>
  <c r="F1283"/>
  <c r="J1282"/>
  <c r="I1282"/>
  <c r="H1282"/>
  <c r="F1282"/>
  <c r="J1279"/>
  <c r="I1279"/>
  <c r="H1279"/>
  <c r="F1279"/>
  <c r="J1278"/>
  <c r="I1278"/>
  <c r="H1278"/>
  <c r="F1278"/>
  <c r="J1277"/>
  <c r="I1277"/>
  <c r="H1277"/>
  <c r="F1277"/>
  <c r="J1276"/>
  <c r="I1276"/>
  <c r="H1276"/>
  <c r="F1276"/>
  <c r="J1274"/>
  <c r="I1274"/>
  <c r="H1274"/>
  <c r="F1274"/>
  <c r="J1273"/>
  <c r="I1273"/>
  <c r="H1273"/>
  <c r="F1273"/>
  <c r="J1272"/>
  <c r="I1272"/>
  <c r="H1272"/>
  <c r="F1272"/>
  <c r="J1271"/>
  <c r="I1271"/>
  <c r="H1271"/>
  <c r="F1271"/>
  <c r="J1270"/>
  <c r="I1270"/>
  <c r="H1270"/>
  <c r="F1270"/>
  <c r="J1268"/>
  <c r="I1268"/>
  <c r="H1268"/>
  <c r="F1268"/>
  <c r="J1267"/>
  <c r="I1267"/>
  <c r="H1267"/>
  <c r="F1267"/>
  <c r="J1266"/>
  <c r="I1266"/>
  <c r="H1266"/>
  <c r="F1266"/>
  <c r="J1264"/>
  <c r="I1264"/>
  <c r="H1264"/>
  <c r="F1264"/>
  <c r="J1263"/>
  <c r="I1263"/>
  <c r="H1263"/>
  <c r="F1263"/>
  <c r="J1262"/>
  <c r="I1262"/>
  <c r="H1262"/>
  <c r="F1262"/>
  <c r="J1261"/>
  <c r="I1261"/>
  <c r="H1261"/>
  <c r="F1261"/>
  <c r="J1260"/>
  <c r="I1260"/>
  <c r="H1260"/>
  <c r="F1260"/>
  <c r="J1258"/>
  <c r="I1258"/>
  <c r="H1258"/>
  <c r="F1258"/>
  <c r="J1257"/>
  <c r="I1257"/>
  <c r="H1257"/>
  <c r="F1257"/>
  <c r="J1256"/>
  <c r="I1256"/>
  <c r="H1256"/>
  <c r="F1256"/>
  <c r="J1255"/>
  <c r="I1255"/>
  <c r="H1255"/>
  <c r="F1255"/>
  <c r="J1254"/>
  <c r="I1254"/>
  <c r="H1254"/>
  <c r="F1254"/>
  <c r="J1251"/>
  <c r="I1251"/>
  <c r="H1251"/>
  <c r="F1251"/>
  <c r="J1250"/>
  <c r="I1250"/>
  <c r="H1250"/>
  <c r="F1250"/>
  <c r="J1249"/>
  <c r="I1249"/>
  <c r="H1249"/>
  <c r="F1249"/>
  <c r="J1248"/>
  <c r="I1248"/>
  <c r="H1248"/>
  <c r="F1248"/>
  <c r="J1246"/>
  <c r="I1246"/>
  <c r="H1246"/>
  <c r="F1246"/>
  <c r="J1245"/>
  <c r="I1245"/>
  <c r="H1245"/>
  <c r="F1245"/>
  <c r="J1243"/>
  <c r="I1243"/>
  <c r="H1243"/>
  <c r="F1243"/>
  <c r="J1242"/>
  <c r="I1242"/>
  <c r="H1242"/>
  <c r="F1242"/>
  <c r="J1240"/>
  <c r="I1240"/>
  <c r="H1240"/>
  <c r="F1240"/>
  <c r="J1239"/>
  <c r="I1239"/>
  <c r="H1239"/>
  <c r="F1239"/>
  <c r="J1237"/>
  <c r="I1237"/>
  <c r="H1237"/>
  <c r="F1237"/>
  <c r="J1236"/>
  <c r="I1236"/>
  <c r="H1236"/>
  <c r="F1236"/>
  <c r="J1235"/>
  <c r="I1235"/>
  <c r="H1235"/>
  <c r="F1235"/>
  <c r="J1234"/>
  <c r="I1234"/>
  <c r="H1234"/>
  <c r="F1234"/>
  <c r="J1232"/>
  <c r="I1232"/>
  <c r="H1232"/>
  <c r="F1232"/>
  <c r="J1230"/>
  <c r="I1230"/>
  <c r="H1230"/>
  <c r="F1230"/>
  <c r="J1229"/>
  <c r="I1229"/>
  <c r="H1229"/>
  <c r="F1229"/>
  <c r="J1226"/>
  <c r="I1226"/>
  <c r="H1226"/>
  <c r="F1226"/>
  <c r="J1222"/>
  <c r="I1222"/>
  <c r="H1222"/>
  <c r="F1222"/>
  <c r="J1221"/>
  <c r="I1221"/>
  <c r="H1221"/>
  <c r="F1221"/>
  <c r="J1220"/>
  <c r="I1220"/>
  <c r="H1220"/>
  <c r="F1220"/>
  <c r="J1219"/>
  <c r="I1219"/>
  <c r="H1219"/>
  <c r="F1219"/>
  <c r="J1218"/>
  <c r="I1218"/>
  <c r="H1218"/>
  <c r="F1218"/>
  <c r="J1216"/>
  <c r="I1216"/>
  <c r="H1216"/>
  <c r="F1216"/>
  <c r="J1215"/>
  <c r="I1215"/>
  <c r="H1215"/>
  <c r="F1215"/>
  <c r="J1214"/>
  <c r="I1214"/>
  <c r="H1214"/>
  <c r="F1214"/>
  <c r="J1213"/>
  <c r="I1213"/>
  <c r="H1213"/>
  <c r="F1213"/>
  <c r="J1212"/>
  <c r="I1212"/>
  <c r="H1212"/>
  <c r="F1212"/>
  <c r="J1211"/>
  <c r="I1211"/>
  <c r="H1211"/>
  <c r="F1211"/>
  <c r="J1210"/>
  <c r="I1210"/>
  <c r="H1210"/>
  <c r="F1210"/>
  <c r="J1209"/>
  <c r="I1209"/>
  <c r="H1209"/>
  <c r="F1209"/>
  <c r="J1208"/>
  <c r="I1208"/>
  <c r="H1208"/>
  <c r="F1208"/>
  <c r="J1206"/>
  <c r="I1206"/>
  <c r="H1206"/>
  <c r="F1206"/>
  <c r="J1205"/>
  <c r="I1205"/>
  <c r="H1205"/>
  <c r="F1205"/>
  <c r="J1204"/>
  <c r="I1204"/>
  <c r="H1204"/>
  <c r="F1204"/>
  <c r="J1203"/>
  <c r="I1203"/>
  <c r="H1203"/>
  <c r="F1203"/>
  <c r="I1202"/>
  <c r="I1201" s="1"/>
  <c r="H1202"/>
  <c r="H1201" s="1"/>
  <c r="H1198" s="1"/>
  <c r="H1197" s="1"/>
  <c r="H1196" s="1"/>
  <c r="H1195" s="1"/>
  <c r="H1194" s="1"/>
  <c r="H1193" s="1"/>
  <c r="J1201"/>
  <c r="F1201"/>
  <c r="J1200"/>
  <c r="I1200"/>
  <c r="H1200"/>
  <c r="F1200"/>
  <c r="J1199"/>
  <c r="I1199"/>
  <c r="H1199"/>
  <c r="F1199"/>
  <c r="F1198" s="1"/>
  <c r="F1197" s="1"/>
  <c r="F1196" s="1"/>
  <c r="F1195" s="1"/>
  <c r="F1194" s="1"/>
  <c r="F1193" s="1"/>
  <c r="J1198"/>
  <c r="J1197"/>
  <c r="J1196" s="1"/>
  <c r="J1195" s="1"/>
  <c r="J1191"/>
  <c r="I1191"/>
  <c r="H1191"/>
  <c r="F1191"/>
  <c r="J1189"/>
  <c r="I1189"/>
  <c r="H1189"/>
  <c r="F1189"/>
  <c r="J1188"/>
  <c r="I1188"/>
  <c r="H1188"/>
  <c r="F1188"/>
  <c r="J1186"/>
  <c r="I1186"/>
  <c r="H1186"/>
  <c r="F1186"/>
  <c r="J1184"/>
  <c r="I1184"/>
  <c r="H1184"/>
  <c r="F1184"/>
  <c r="J1183"/>
  <c r="I1183"/>
  <c r="H1183"/>
  <c r="F1183"/>
  <c r="J1182"/>
  <c r="I1182"/>
  <c r="H1182"/>
  <c r="F1182"/>
  <c r="J1181"/>
  <c r="I1181"/>
  <c r="H1181"/>
  <c r="F1181"/>
  <c r="J1179"/>
  <c r="I1179"/>
  <c r="H1179"/>
  <c r="F1179"/>
  <c r="J1177"/>
  <c r="I1177"/>
  <c r="H1177"/>
  <c r="F1177"/>
  <c r="J1176"/>
  <c r="I1176"/>
  <c r="H1176"/>
  <c r="F1176"/>
  <c r="J1174"/>
  <c r="I1174"/>
  <c r="H1174"/>
  <c r="F1174"/>
  <c r="J1173"/>
  <c r="I1173"/>
  <c r="H1173"/>
  <c r="F1173"/>
  <c r="J1172"/>
  <c r="I1172"/>
  <c r="H1172"/>
  <c r="F1172"/>
  <c r="J1171"/>
  <c r="I1171"/>
  <c r="H1171"/>
  <c r="F1171"/>
  <c r="J1170"/>
  <c r="I1170"/>
  <c r="H1170"/>
  <c r="F1170"/>
  <c r="J1169"/>
  <c r="I1169"/>
  <c r="H1169"/>
  <c r="F1169"/>
  <c r="J1168"/>
  <c r="I1168"/>
  <c r="H1168"/>
  <c r="F1168"/>
  <c r="J1167"/>
  <c r="I1167"/>
  <c r="H1167"/>
  <c r="F1167"/>
  <c r="J1166"/>
  <c r="I1166"/>
  <c r="H1166"/>
  <c r="F1166"/>
  <c r="J1164"/>
  <c r="I1164"/>
  <c r="H1164"/>
  <c r="F1164"/>
  <c r="J1163"/>
  <c r="I1163"/>
  <c r="H1163"/>
  <c r="F1163"/>
  <c r="J1162"/>
  <c r="I1162"/>
  <c r="H1162"/>
  <c r="F1162"/>
  <c r="J1161"/>
  <c r="I1161"/>
  <c r="H1161"/>
  <c r="F1161"/>
  <c r="J1160"/>
  <c r="I1160"/>
  <c r="H1160"/>
  <c r="J1158"/>
  <c r="I1158"/>
  <c r="H1158"/>
  <c r="F1158"/>
  <c r="J1157"/>
  <c r="I1157"/>
  <c r="H1157"/>
  <c r="F1157"/>
  <c r="J1155"/>
  <c r="I1155"/>
  <c r="H1155"/>
  <c r="F1155"/>
  <c r="J1153"/>
  <c r="I1153"/>
  <c r="H1153"/>
  <c r="F1153"/>
  <c r="J1152"/>
  <c r="I1152"/>
  <c r="H1152"/>
  <c r="F1152"/>
  <c r="J1151"/>
  <c r="I1151"/>
  <c r="H1151"/>
  <c r="F1151"/>
  <c r="J1150"/>
  <c r="I1150"/>
  <c r="H1150"/>
  <c r="F1150"/>
  <c r="F1149" s="1"/>
  <c r="F1148" s="1"/>
  <c r="F1147" s="1"/>
  <c r="F1146" s="1"/>
  <c r="F1145" s="1"/>
  <c r="J1149"/>
  <c r="I1149"/>
  <c r="I1148" s="1"/>
  <c r="H1149"/>
  <c r="J1148"/>
  <c r="J1147" s="1"/>
  <c r="J1146" s="1"/>
  <c r="J1145" s="1"/>
  <c r="H1148"/>
  <c r="H1147" s="1"/>
  <c r="I1147"/>
  <c r="I1146" s="1"/>
  <c r="I1145" s="1"/>
  <c r="I1144" s="1"/>
  <c r="I1143" s="1"/>
  <c r="H1146"/>
  <c r="H1145" s="1"/>
  <c r="J1144"/>
  <c r="J1143" s="1"/>
  <c r="J1141"/>
  <c r="I1141"/>
  <c r="H1141"/>
  <c r="F1141"/>
  <c r="J1139"/>
  <c r="I1139"/>
  <c r="H1139"/>
  <c r="F1139"/>
  <c r="F1138" s="1"/>
  <c r="F1137" s="1"/>
  <c r="J1138"/>
  <c r="I1138"/>
  <c r="I1137" s="1"/>
  <c r="H1138"/>
  <c r="J1137"/>
  <c r="J1132" s="1"/>
  <c r="J1131" s="1"/>
  <c r="H1137"/>
  <c r="J1135"/>
  <c r="I1135"/>
  <c r="H1135"/>
  <c r="F1135"/>
  <c r="J1134"/>
  <c r="I1134"/>
  <c r="H1134"/>
  <c r="F1134"/>
  <c r="F1133" s="1"/>
  <c r="J1133"/>
  <c r="I1133"/>
  <c r="H1133"/>
  <c r="H1132"/>
  <c r="H1131" s="1"/>
  <c r="J1129"/>
  <c r="I1129"/>
  <c r="H1129"/>
  <c r="F1129"/>
  <c r="J1128"/>
  <c r="I1128"/>
  <c r="H1128"/>
  <c r="F1128"/>
  <c r="F1127" s="1"/>
  <c r="F1126" s="1"/>
  <c r="F1125" s="1"/>
  <c r="F1124" s="1"/>
  <c r="F1123" s="1"/>
  <c r="J1127"/>
  <c r="J1126" s="1"/>
  <c r="I1127"/>
  <c r="H1127"/>
  <c r="H1126" s="1"/>
  <c r="H1125" s="1"/>
  <c r="H1124" s="1"/>
  <c r="I1126"/>
  <c r="I1125" s="1"/>
  <c r="J1125"/>
  <c r="J1124" s="1"/>
  <c r="J1123" s="1"/>
  <c r="I1124"/>
  <c r="I1123" s="1"/>
  <c r="H1123"/>
  <c r="J1121"/>
  <c r="I1121"/>
  <c r="H1121"/>
  <c r="F1121"/>
  <c r="J1119"/>
  <c r="I1119"/>
  <c r="H1119"/>
  <c r="F1119"/>
  <c r="J1118"/>
  <c r="I1118"/>
  <c r="H1118"/>
  <c r="F1118"/>
  <c r="J1117"/>
  <c r="I1117"/>
  <c r="H1117"/>
  <c r="F1117"/>
  <c r="J1116"/>
  <c r="I1116"/>
  <c r="H1116"/>
  <c r="F1116"/>
  <c r="J1115"/>
  <c r="I1115"/>
  <c r="H1115"/>
  <c r="F1115"/>
  <c r="J1113"/>
  <c r="I1113"/>
  <c r="H1113"/>
  <c r="F1113"/>
  <c r="J1112"/>
  <c r="I1112"/>
  <c r="H1112"/>
  <c r="F1112"/>
  <c r="I1110"/>
  <c r="H1110"/>
  <c r="H1109" s="1"/>
  <c r="F1110"/>
  <c r="F1109" s="1"/>
  <c r="I1109"/>
  <c r="I1108" s="1"/>
  <c r="I1107" s="1"/>
  <c r="I1106" s="1"/>
  <c r="J1104"/>
  <c r="I1104"/>
  <c r="H1104"/>
  <c r="F1104"/>
  <c r="J1103"/>
  <c r="F1103"/>
  <c r="J1102"/>
  <c r="I1102"/>
  <c r="H1102"/>
  <c r="F1102"/>
  <c r="J1100"/>
  <c r="I1100"/>
  <c r="H1100"/>
  <c r="F1100"/>
  <c r="J1099"/>
  <c r="J1098" s="1"/>
  <c r="F1099"/>
  <c r="F1098" s="1"/>
  <c r="F1097" s="1"/>
  <c r="F1096" s="1"/>
  <c r="J1097"/>
  <c r="J1096" s="1"/>
  <c r="G1094"/>
  <c r="J1092"/>
  <c r="I1092"/>
  <c r="H1092"/>
  <c r="F1092"/>
  <c r="J1091"/>
  <c r="I1091"/>
  <c r="H1091"/>
  <c r="F1091"/>
  <c r="J1089"/>
  <c r="I1089"/>
  <c r="H1089"/>
  <c r="F1089"/>
  <c r="J1088"/>
  <c r="I1088"/>
  <c r="H1088"/>
  <c r="F1088"/>
  <c r="J1087"/>
  <c r="I1087"/>
  <c r="H1087"/>
  <c r="F1087"/>
  <c r="J1086"/>
  <c r="I1086"/>
  <c r="H1086"/>
  <c r="F1086"/>
  <c r="J1085"/>
  <c r="I1085"/>
  <c r="H1085"/>
  <c r="F1085"/>
  <c r="J1084"/>
  <c r="I1084"/>
  <c r="H1084"/>
  <c r="F1084"/>
  <c r="J1082"/>
  <c r="J1075" s="1"/>
  <c r="J1074" s="1"/>
  <c r="J1073" s="1"/>
  <c r="J1072" s="1"/>
  <c r="J1071" s="1"/>
  <c r="J1070" s="1"/>
  <c r="I1082"/>
  <c r="H1082"/>
  <c r="H1075" s="1"/>
  <c r="H1074" s="1"/>
  <c r="H1073" s="1"/>
  <c r="H1072" s="1"/>
  <c r="H1071" s="1"/>
  <c r="H1070" s="1"/>
  <c r="G1082"/>
  <c r="F1082"/>
  <c r="J1080"/>
  <c r="I1080"/>
  <c r="H1080"/>
  <c r="F1080"/>
  <c r="J1079"/>
  <c r="I1079"/>
  <c r="H1079"/>
  <c r="F1079"/>
  <c r="J1078"/>
  <c r="I1078"/>
  <c r="H1078"/>
  <c r="F1078"/>
  <c r="J1076"/>
  <c r="I1076"/>
  <c r="I1075" s="1"/>
  <c r="I1074" s="1"/>
  <c r="I1073" s="1"/>
  <c r="I1072" s="1"/>
  <c r="I1071" s="1"/>
  <c r="I1070" s="1"/>
  <c r="H1076"/>
  <c r="F1076"/>
  <c r="F1075" s="1"/>
  <c r="F1074" s="1"/>
  <c r="F1073" s="1"/>
  <c r="F1072" s="1"/>
  <c r="F1071" s="1"/>
  <c r="F1070" s="1"/>
  <c r="G1075"/>
  <c r="G1074" s="1"/>
  <c r="G1073" s="1"/>
  <c r="G1072" s="1"/>
  <c r="G1071" s="1"/>
  <c r="G1070" s="1"/>
  <c r="G683" s="1"/>
  <c r="J1068"/>
  <c r="I1068"/>
  <c r="H1068"/>
  <c r="F1068"/>
  <c r="J1066"/>
  <c r="I1066"/>
  <c r="H1066"/>
  <c r="F1066"/>
  <c r="J1064"/>
  <c r="I1064"/>
  <c r="H1064"/>
  <c r="F1064"/>
  <c r="J1063"/>
  <c r="I1063"/>
  <c r="H1063"/>
  <c r="F1063"/>
  <c r="J1061"/>
  <c r="I1061"/>
  <c r="H1061"/>
  <c r="F1061"/>
  <c r="J1058"/>
  <c r="I1058"/>
  <c r="H1058"/>
  <c r="F1058"/>
  <c r="J1056"/>
  <c r="J1055" s="1"/>
  <c r="J1054" s="1"/>
  <c r="I1056"/>
  <c r="H1056"/>
  <c r="H1055" s="1"/>
  <c r="F1056"/>
  <c r="I1055"/>
  <c r="I1054" s="1"/>
  <c r="F1055"/>
  <c r="F1054" s="1"/>
  <c r="H1054"/>
  <c r="J1052"/>
  <c r="I1052"/>
  <c r="H1052"/>
  <c r="F1052"/>
  <c r="J1051"/>
  <c r="I1051"/>
  <c r="H1051"/>
  <c r="F1051"/>
  <c r="J1049"/>
  <c r="I1049"/>
  <c r="I1043" s="1"/>
  <c r="I1042" s="1"/>
  <c r="I1037" s="1"/>
  <c r="H1049"/>
  <c r="F1049"/>
  <c r="J1048"/>
  <c r="J1047" s="1"/>
  <c r="F1048"/>
  <c r="F1047" s="1"/>
  <c r="I1047"/>
  <c r="H1047"/>
  <c r="J1044"/>
  <c r="I1044"/>
  <c r="H1044"/>
  <c r="F1044"/>
  <c r="J1039"/>
  <c r="I1039"/>
  <c r="H1039"/>
  <c r="F1039"/>
  <c r="J1038"/>
  <c r="I1038"/>
  <c r="H1038"/>
  <c r="F1038"/>
  <c r="J1035"/>
  <c r="I1035"/>
  <c r="H1035"/>
  <c r="F1035"/>
  <c r="J1034"/>
  <c r="I1034"/>
  <c r="H1034"/>
  <c r="F1034"/>
  <c r="J1032"/>
  <c r="I1032"/>
  <c r="H1032"/>
  <c r="F1032"/>
  <c r="J1029"/>
  <c r="I1029"/>
  <c r="H1029"/>
  <c r="F1029"/>
  <c r="J1027"/>
  <c r="I1027"/>
  <c r="H1027"/>
  <c r="F1027"/>
  <c r="J1026"/>
  <c r="I1026"/>
  <c r="H1026"/>
  <c r="F1026"/>
  <c r="J1025"/>
  <c r="I1025"/>
  <c r="I1024" s="1"/>
  <c r="H1025"/>
  <c r="H1024" s="1"/>
  <c r="F1025"/>
  <c r="J1024"/>
  <c r="F1024"/>
  <c r="J1022"/>
  <c r="I1022"/>
  <c r="H1022"/>
  <c r="F1022"/>
  <c r="J1019"/>
  <c r="I1019"/>
  <c r="I1016" s="1"/>
  <c r="I1015" s="1"/>
  <c r="I1014" s="1"/>
  <c r="I1013" s="1"/>
  <c r="H1019"/>
  <c r="F1019"/>
  <c r="J1018"/>
  <c r="J1017" s="1"/>
  <c r="J1016" s="1"/>
  <c r="F1018"/>
  <c r="F1017" s="1"/>
  <c r="F1016" s="1"/>
  <c r="F1015" s="1"/>
  <c r="F1014" s="1"/>
  <c r="F1013" s="1"/>
  <c r="I1017"/>
  <c r="H1017"/>
  <c r="J1015"/>
  <c r="J1014" s="1"/>
  <c r="J1013" s="1"/>
  <c r="J1006" s="1"/>
  <c r="J1011"/>
  <c r="I1011"/>
  <c r="H1011"/>
  <c r="F1011"/>
  <c r="J1010"/>
  <c r="I1010"/>
  <c r="H1010"/>
  <c r="F1010"/>
  <c r="J1009"/>
  <c r="I1009"/>
  <c r="H1009"/>
  <c r="F1009"/>
  <c r="J1008"/>
  <c r="I1008"/>
  <c r="H1008"/>
  <c r="F1008"/>
  <c r="J1007"/>
  <c r="I1007"/>
  <c r="H1007"/>
  <c r="F1007"/>
  <c r="J1004"/>
  <c r="I1004"/>
  <c r="H1004"/>
  <c r="F1004"/>
  <c r="J1003"/>
  <c r="I1003"/>
  <c r="H1003"/>
  <c r="F1003"/>
  <c r="J1002"/>
  <c r="I1002"/>
  <c r="H1002"/>
  <c r="F1002"/>
  <c r="J1000"/>
  <c r="I1000"/>
  <c r="I999" s="1"/>
  <c r="H1000"/>
  <c r="H999" s="1"/>
  <c r="H991" s="1"/>
  <c r="F1000"/>
  <c r="J999"/>
  <c r="F999"/>
  <c r="J997"/>
  <c r="I997"/>
  <c r="H997"/>
  <c r="F997"/>
  <c r="J995"/>
  <c r="I995"/>
  <c r="H995"/>
  <c r="F995"/>
  <c r="J993"/>
  <c r="I993"/>
  <c r="H993"/>
  <c r="F993"/>
  <c r="J992"/>
  <c r="I992"/>
  <c r="I991" s="1"/>
  <c r="H992"/>
  <c r="F992"/>
  <c r="F991" s="1"/>
  <c r="J990"/>
  <c r="I990"/>
  <c r="H990"/>
  <c r="F990"/>
  <c r="J989"/>
  <c r="I989"/>
  <c r="H989"/>
  <c r="F989"/>
  <c r="J987"/>
  <c r="I987"/>
  <c r="H987"/>
  <c r="F987"/>
  <c r="J986"/>
  <c r="I986"/>
  <c r="H986"/>
  <c r="F986"/>
  <c r="J985"/>
  <c r="I985"/>
  <c r="I982" s="1"/>
  <c r="H985"/>
  <c r="H982" s="1"/>
  <c r="F985"/>
  <c r="J984"/>
  <c r="J982" s="1"/>
  <c r="F984"/>
  <c r="J980"/>
  <c r="I980"/>
  <c r="H980"/>
  <c r="F980"/>
  <c r="J978"/>
  <c r="I978"/>
  <c r="H978"/>
  <c r="F978"/>
  <c r="J977"/>
  <c r="J976" s="1"/>
  <c r="F977"/>
  <c r="F976" s="1"/>
  <c r="I976"/>
  <c r="H976"/>
  <c r="J974"/>
  <c r="I974"/>
  <c r="H974"/>
  <c r="F974"/>
  <c r="J970"/>
  <c r="I970"/>
  <c r="H970"/>
  <c r="F970"/>
  <c r="J968"/>
  <c r="I968"/>
  <c r="H968"/>
  <c r="F968"/>
  <c r="J967"/>
  <c r="I967"/>
  <c r="H967"/>
  <c r="F967"/>
  <c r="F966" s="1"/>
  <c r="J966"/>
  <c r="I966"/>
  <c r="H966"/>
  <c r="J964"/>
  <c r="I964"/>
  <c r="H964"/>
  <c r="F964"/>
  <c r="J963"/>
  <c r="I963"/>
  <c r="H963"/>
  <c r="F963"/>
  <c r="J962"/>
  <c r="I962"/>
  <c r="H962"/>
  <c r="F962"/>
  <c r="J960"/>
  <c r="I960"/>
  <c r="H960"/>
  <c r="F960"/>
  <c r="J958"/>
  <c r="I958"/>
  <c r="H958"/>
  <c r="F958"/>
  <c r="F957" s="1"/>
  <c r="F956" s="1"/>
  <c r="F955" s="1"/>
  <c r="F954" s="1"/>
  <c r="J957"/>
  <c r="I957"/>
  <c r="I956" s="1"/>
  <c r="I955" s="1"/>
  <c r="I954" s="1"/>
  <c r="H957"/>
  <c r="H956" s="1"/>
  <c r="J956"/>
  <c r="J955" s="1"/>
  <c r="J954" s="1"/>
  <c r="J953"/>
  <c r="I953"/>
  <c r="H953"/>
  <c r="F953"/>
  <c r="J952"/>
  <c r="I952"/>
  <c r="H952"/>
  <c r="F952"/>
  <c r="J950"/>
  <c r="I950"/>
  <c r="H950"/>
  <c r="F950"/>
  <c r="J948"/>
  <c r="I948"/>
  <c r="H948"/>
  <c r="F948"/>
  <c r="J946"/>
  <c r="I946"/>
  <c r="H946"/>
  <c r="F946"/>
  <c r="F945" s="1"/>
  <c r="F944" s="1"/>
  <c r="F943" s="1"/>
  <c r="J945"/>
  <c r="J944" s="1"/>
  <c r="J943" s="1"/>
  <c r="I945"/>
  <c r="H945"/>
  <c r="H944" s="1"/>
  <c r="H943" s="1"/>
  <c r="I944"/>
  <c r="I943" s="1"/>
  <c r="G942"/>
  <c r="J940"/>
  <c r="I940"/>
  <c r="I939" s="1"/>
  <c r="H940"/>
  <c r="H939" s="1"/>
  <c r="F940"/>
  <c r="J939"/>
  <c r="F939"/>
  <c r="J937"/>
  <c r="I937"/>
  <c r="H937"/>
  <c r="H936" s="1"/>
  <c r="F937"/>
  <c r="F936" s="1"/>
  <c r="F935" s="1"/>
  <c r="J936"/>
  <c r="I936"/>
  <c r="J935"/>
  <c r="J933"/>
  <c r="I933"/>
  <c r="H933"/>
  <c r="F933"/>
  <c r="J931"/>
  <c r="I931"/>
  <c r="H931"/>
  <c r="F931"/>
  <c r="J930"/>
  <c r="I930"/>
  <c r="H930"/>
  <c r="F930"/>
  <c r="J928"/>
  <c r="I928"/>
  <c r="H928"/>
  <c r="F928"/>
  <c r="J926"/>
  <c r="I926"/>
  <c r="H926"/>
  <c r="F926"/>
  <c r="J925"/>
  <c r="I925"/>
  <c r="H925"/>
  <c r="F925"/>
  <c r="J923"/>
  <c r="I923"/>
  <c r="H923"/>
  <c r="F923"/>
  <c r="J921"/>
  <c r="I921"/>
  <c r="H921"/>
  <c r="F921"/>
  <c r="J919"/>
  <c r="I919"/>
  <c r="H919"/>
  <c r="F919"/>
  <c r="J918"/>
  <c r="I918"/>
  <c r="H918"/>
  <c r="H917" s="1"/>
  <c r="F918"/>
  <c r="J917"/>
  <c r="J908" s="1"/>
  <c r="I917"/>
  <c r="F917"/>
  <c r="J915"/>
  <c r="I915"/>
  <c r="H915"/>
  <c r="F915"/>
  <c r="J912"/>
  <c r="I912"/>
  <c r="H912"/>
  <c r="F912"/>
  <c r="J910"/>
  <c r="I910"/>
  <c r="H910"/>
  <c r="F910"/>
  <c r="J909"/>
  <c r="I909"/>
  <c r="I908" s="1"/>
  <c r="H909"/>
  <c r="F909"/>
  <c r="F908" s="1"/>
  <c r="J906"/>
  <c r="F906"/>
  <c r="J904"/>
  <c r="I904"/>
  <c r="H904"/>
  <c r="F904"/>
  <c r="J902"/>
  <c r="I902"/>
  <c r="H902"/>
  <c r="F902"/>
  <c r="J900"/>
  <c r="I900"/>
  <c r="I895" s="1"/>
  <c r="I894" s="1"/>
  <c r="H900"/>
  <c r="F900"/>
  <c r="J899"/>
  <c r="J898" s="1"/>
  <c r="F899"/>
  <c r="F898" s="1"/>
  <c r="I898"/>
  <c r="H898"/>
  <c r="J896"/>
  <c r="I896"/>
  <c r="H896"/>
  <c r="F896"/>
  <c r="J892"/>
  <c r="I892"/>
  <c r="H892"/>
  <c r="F892"/>
  <c r="J891"/>
  <c r="I891"/>
  <c r="H891"/>
  <c r="F891"/>
  <c r="J890"/>
  <c r="I890"/>
  <c r="H890"/>
  <c r="F890"/>
  <c r="J887"/>
  <c r="J884" s="1"/>
  <c r="J883" s="1"/>
  <c r="J882" s="1"/>
  <c r="J881" s="1"/>
  <c r="I887"/>
  <c r="H887"/>
  <c r="H884" s="1"/>
  <c r="H883" s="1"/>
  <c r="H882" s="1"/>
  <c r="H881" s="1"/>
  <c r="G887"/>
  <c r="F887"/>
  <c r="J885"/>
  <c r="I885"/>
  <c r="I884" s="1"/>
  <c r="I883" s="1"/>
  <c r="I882" s="1"/>
  <c r="I881" s="1"/>
  <c r="H885"/>
  <c r="F885"/>
  <c r="F884" s="1"/>
  <c r="F883" s="1"/>
  <c r="F882" s="1"/>
  <c r="F881" s="1"/>
  <c r="J879"/>
  <c r="I879"/>
  <c r="H879"/>
  <c r="F879"/>
  <c r="J878"/>
  <c r="I878"/>
  <c r="H878"/>
  <c r="F878"/>
  <c r="J877"/>
  <c r="I877"/>
  <c r="H877"/>
  <c r="F877"/>
  <c r="J875"/>
  <c r="I875"/>
  <c r="H875"/>
  <c r="F875"/>
  <c r="J874"/>
  <c r="I874"/>
  <c r="H874"/>
  <c r="F874"/>
  <c r="F873" s="1"/>
  <c r="F872" s="1"/>
  <c r="J873"/>
  <c r="J872" s="1"/>
  <c r="I873"/>
  <c r="I872" s="1"/>
  <c r="H873"/>
  <c r="H872" s="1"/>
  <c r="J870"/>
  <c r="I870"/>
  <c r="H870"/>
  <c r="F870"/>
  <c r="J869"/>
  <c r="I869"/>
  <c r="I868" s="1"/>
  <c r="I867" s="1"/>
  <c r="I866" s="1"/>
  <c r="H869"/>
  <c r="H868" s="1"/>
  <c r="H867" s="1"/>
  <c r="H866" s="1"/>
  <c r="F869"/>
  <c r="J868"/>
  <c r="F868"/>
  <c r="J867"/>
  <c r="F867"/>
  <c r="J866"/>
  <c r="F866"/>
  <c r="J865"/>
  <c r="I865"/>
  <c r="H865"/>
  <c r="F865"/>
  <c r="J864"/>
  <c r="I864"/>
  <c r="H864"/>
  <c r="F864"/>
  <c r="J862"/>
  <c r="I862"/>
  <c r="H862"/>
  <c r="F862"/>
  <c r="J860"/>
  <c r="I860"/>
  <c r="H860"/>
  <c r="F860"/>
  <c r="J859"/>
  <c r="I859"/>
  <c r="H859"/>
  <c r="F859"/>
  <c r="J857"/>
  <c r="I857"/>
  <c r="H857"/>
  <c r="F857"/>
  <c r="J855"/>
  <c r="I855"/>
  <c r="H855"/>
  <c r="F855"/>
  <c r="J853"/>
  <c r="I853"/>
  <c r="H853"/>
  <c r="F853"/>
  <c r="J852"/>
  <c r="I852"/>
  <c r="H852"/>
  <c r="F852"/>
  <c r="J850"/>
  <c r="I850"/>
  <c r="H850"/>
  <c r="F850"/>
  <c r="J848"/>
  <c r="I848"/>
  <c r="H848"/>
  <c r="F848"/>
  <c r="J847"/>
  <c r="I847"/>
  <c r="H847"/>
  <c r="F847"/>
  <c r="J846"/>
  <c r="I846"/>
  <c r="H846"/>
  <c r="F846"/>
  <c r="J844"/>
  <c r="I844"/>
  <c r="H844"/>
  <c r="F844"/>
  <c r="J843"/>
  <c r="I843"/>
  <c r="H843"/>
  <c r="F843"/>
  <c r="J841"/>
  <c r="I841"/>
  <c r="H841"/>
  <c r="F841"/>
  <c r="J839"/>
  <c r="I839"/>
  <c r="H839"/>
  <c r="F839"/>
  <c r="J838"/>
  <c r="F838"/>
  <c r="J837"/>
  <c r="I837"/>
  <c r="H837"/>
  <c r="F837"/>
  <c r="J836"/>
  <c r="J835" s="1"/>
  <c r="J834" s="1"/>
  <c r="F836"/>
  <c r="I835"/>
  <c r="H835"/>
  <c r="F835"/>
  <c r="J832"/>
  <c r="I832"/>
  <c r="H832"/>
  <c r="F832"/>
  <c r="J831"/>
  <c r="I831"/>
  <c r="H831"/>
  <c r="F831"/>
  <c r="J829"/>
  <c r="I829"/>
  <c r="H829"/>
  <c r="F829"/>
  <c r="J827"/>
  <c r="I827"/>
  <c r="H827"/>
  <c r="F827"/>
  <c r="J826"/>
  <c r="I826"/>
  <c r="H826"/>
  <c r="F826"/>
  <c r="J824"/>
  <c r="I824"/>
  <c r="H824"/>
  <c r="F824"/>
  <c r="J822"/>
  <c r="I822"/>
  <c r="H822"/>
  <c r="F822"/>
  <c r="J820"/>
  <c r="I820"/>
  <c r="I819" s="1"/>
  <c r="H820"/>
  <c r="F820"/>
  <c r="F819" s="1"/>
  <c r="J819"/>
  <c r="H819"/>
  <c r="I818"/>
  <c r="H818"/>
  <c r="H816" s="1"/>
  <c r="J817"/>
  <c r="J816" s="1"/>
  <c r="F817"/>
  <c r="I816"/>
  <c r="I809" s="1"/>
  <c r="F816"/>
  <c r="J814"/>
  <c r="I814"/>
  <c r="H814"/>
  <c r="F814"/>
  <c r="J812"/>
  <c r="I812"/>
  <c r="H812"/>
  <c r="F812"/>
  <c r="J810"/>
  <c r="I810"/>
  <c r="H810"/>
  <c r="F810"/>
  <c r="F809" s="1"/>
  <c r="J807"/>
  <c r="I807"/>
  <c r="I806" s="1"/>
  <c r="H807"/>
  <c r="H806" s="1"/>
  <c r="F807"/>
  <c r="J806"/>
  <c r="F806"/>
  <c r="J804"/>
  <c r="I804"/>
  <c r="H804"/>
  <c r="F804"/>
  <c r="J802"/>
  <c r="I802"/>
  <c r="H802"/>
  <c r="F802"/>
  <c r="J800"/>
  <c r="I800"/>
  <c r="H800"/>
  <c r="F800"/>
  <c r="J799"/>
  <c r="I799"/>
  <c r="I798" s="1"/>
  <c r="I793" s="1"/>
  <c r="H799"/>
  <c r="F799"/>
  <c r="F798" s="1"/>
  <c r="F793" s="1"/>
  <c r="J798"/>
  <c r="H798"/>
  <c r="H793" s="1"/>
  <c r="J794"/>
  <c r="I794"/>
  <c r="H794"/>
  <c r="F794"/>
  <c r="J788"/>
  <c r="I788"/>
  <c r="H788"/>
  <c r="H787" s="1"/>
  <c r="H786" s="1"/>
  <c r="H785" s="1"/>
  <c r="F788"/>
  <c r="J787"/>
  <c r="J786" s="1"/>
  <c r="J785" s="1"/>
  <c r="I787"/>
  <c r="I786" s="1"/>
  <c r="I785" s="1"/>
  <c r="F787"/>
  <c r="F786" s="1"/>
  <c r="F785" s="1"/>
  <c r="J782"/>
  <c r="I782"/>
  <c r="H782"/>
  <c r="H781" s="1"/>
  <c r="F782"/>
  <c r="F781" s="1"/>
  <c r="F778" s="1"/>
  <c r="F777" s="1"/>
  <c r="J781"/>
  <c r="I781"/>
  <c r="I778" s="1"/>
  <c r="I777" s="1"/>
  <c r="J779"/>
  <c r="I779"/>
  <c r="H779"/>
  <c r="F779"/>
  <c r="J778"/>
  <c r="J777"/>
  <c r="J775"/>
  <c r="I775"/>
  <c r="H775"/>
  <c r="F775"/>
  <c r="J773"/>
  <c r="I773"/>
  <c r="H773"/>
  <c r="F773"/>
  <c r="J772"/>
  <c r="I772"/>
  <c r="H772"/>
  <c r="H771" s="1"/>
  <c r="F772"/>
  <c r="J771"/>
  <c r="I771"/>
  <c r="F771"/>
  <c r="J770"/>
  <c r="I770"/>
  <c r="H770"/>
  <c r="F770"/>
  <c r="J768"/>
  <c r="I768"/>
  <c r="H768"/>
  <c r="F768"/>
  <c r="J766"/>
  <c r="I766"/>
  <c r="H766"/>
  <c r="F766"/>
  <c r="J765"/>
  <c r="F765"/>
  <c r="J764"/>
  <c r="I764"/>
  <c r="H764"/>
  <c r="F764"/>
  <c r="J762"/>
  <c r="I762"/>
  <c r="H762"/>
  <c r="F762"/>
  <c r="F761" s="1"/>
  <c r="F760" s="1"/>
  <c r="J761"/>
  <c r="J760" s="1"/>
  <c r="J758"/>
  <c r="I758"/>
  <c r="H758"/>
  <c r="F758"/>
  <c r="J757"/>
  <c r="J756" s="1"/>
  <c r="I757"/>
  <c r="H757"/>
  <c r="H756" s="1"/>
  <c r="F757"/>
  <c r="I756"/>
  <c r="F756"/>
  <c r="J754"/>
  <c r="I754"/>
  <c r="H754"/>
  <c r="F754"/>
  <c r="J753"/>
  <c r="I753"/>
  <c r="H753"/>
  <c r="F753"/>
  <c r="J752"/>
  <c r="I752"/>
  <c r="H752"/>
  <c r="F752"/>
  <c r="J750"/>
  <c r="J749" s="1"/>
  <c r="I750"/>
  <c r="I749" s="1"/>
  <c r="H750"/>
  <c r="F750"/>
  <c r="F749" s="1"/>
  <c r="H749"/>
  <c r="J747"/>
  <c r="J746" s="1"/>
  <c r="I747"/>
  <c r="I746" s="1"/>
  <c r="H747"/>
  <c r="F747"/>
  <c r="F746" s="1"/>
  <c r="H746"/>
  <c r="J744"/>
  <c r="I744"/>
  <c r="H744"/>
  <c r="F744"/>
  <c r="J743"/>
  <c r="I743"/>
  <c r="H743"/>
  <c r="F743"/>
  <c r="J741"/>
  <c r="I741"/>
  <c r="H741"/>
  <c r="F741"/>
  <c r="J740"/>
  <c r="I740"/>
  <c r="H740"/>
  <c r="F740"/>
  <c r="J738"/>
  <c r="I738"/>
  <c r="I737" s="1"/>
  <c r="H738"/>
  <c r="F738"/>
  <c r="F737" s="1"/>
  <c r="J737"/>
  <c r="H737"/>
  <c r="H719" s="1"/>
  <c r="H718" s="1"/>
  <c r="J735"/>
  <c r="I735"/>
  <c r="H735"/>
  <c r="F735"/>
  <c r="J733"/>
  <c r="I733"/>
  <c r="H733"/>
  <c r="F733"/>
  <c r="J731"/>
  <c r="I731"/>
  <c r="H731"/>
  <c r="F731"/>
  <c r="J730"/>
  <c r="I730"/>
  <c r="H730"/>
  <c r="F730"/>
  <c r="J729"/>
  <c r="I729"/>
  <c r="H729"/>
  <c r="F729"/>
  <c r="J727"/>
  <c r="I727"/>
  <c r="H727"/>
  <c r="F727"/>
  <c r="J725"/>
  <c r="I725"/>
  <c r="H725"/>
  <c r="F725"/>
  <c r="J723"/>
  <c r="I723"/>
  <c r="H723"/>
  <c r="F723"/>
  <c r="J721"/>
  <c r="I721"/>
  <c r="H721"/>
  <c r="F721"/>
  <c r="J720"/>
  <c r="I720"/>
  <c r="H720"/>
  <c r="F720"/>
  <c r="H717"/>
  <c r="J713"/>
  <c r="I713"/>
  <c r="H713"/>
  <c r="H712" s="1"/>
  <c r="H711" s="1"/>
  <c r="F713"/>
  <c r="F712" s="1"/>
  <c r="F711" s="1"/>
  <c r="J712"/>
  <c r="I712"/>
  <c r="J711"/>
  <c r="I711"/>
  <c r="J709"/>
  <c r="I709"/>
  <c r="H709"/>
  <c r="F709"/>
  <c r="J708"/>
  <c r="I708"/>
  <c r="H708"/>
  <c r="H707" s="1"/>
  <c r="H706" s="1"/>
  <c r="F708"/>
  <c r="J707"/>
  <c r="J706" s="1"/>
  <c r="I707"/>
  <c r="I706" s="1"/>
  <c r="F707"/>
  <c r="F706"/>
  <c r="J704"/>
  <c r="I704"/>
  <c r="H704"/>
  <c r="F704"/>
  <c r="J702"/>
  <c r="I702"/>
  <c r="I701" s="1"/>
  <c r="I700" s="1"/>
  <c r="I699" s="1"/>
  <c r="I698" s="1"/>
  <c r="I697" s="1"/>
  <c r="I696" s="1"/>
  <c r="H702"/>
  <c r="F702"/>
  <c r="F701" s="1"/>
  <c r="F700" s="1"/>
  <c r="F699" s="1"/>
  <c r="F698" s="1"/>
  <c r="F697" s="1"/>
  <c r="F696" s="1"/>
  <c r="J701"/>
  <c r="H701"/>
  <c r="H700" s="1"/>
  <c r="H699" s="1"/>
  <c r="H698" s="1"/>
  <c r="J700"/>
  <c r="J699"/>
  <c r="J698" s="1"/>
  <c r="J697" s="1"/>
  <c r="J696" s="1"/>
  <c r="J694"/>
  <c r="I694"/>
  <c r="H694"/>
  <c r="F694"/>
  <c r="J693"/>
  <c r="I693"/>
  <c r="H693"/>
  <c r="F693"/>
  <c r="J692"/>
  <c r="I692"/>
  <c r="H692"/>
  <c r="F692"/>
  <c r="J691"/>
  <c r="I691"/>
  <c r="H691"/>
  <c r="F691"/>
  <c r="J690"/>
  <c r="I690"/>
  <c r="H690"/>
  <c r="F690"/>
  <c r="J688"/>
  <c r="I688"/>
  <c r="H688"/>
  <c r="F688"/>
  <c r="J687"/>
  <c r="I687"/>
  <c r="H687"/>
  <c r="F687"/>
  <c r="J686"/>
  <c r="I686"/>
  <c r="H686"/>
  <c r="H685" s="1"/>
  <c r="H684" s="1"/>
  <c r="F686"/>
  <c r="J685"/>
  <c r="J684" s="1"/>
  <c r="I685"/>
  <c r="I684" s="1"/>
  <c r="F685"/>
  <c r="F684" s="1"/>
  <c r="J681"/>
  <c r="I681"/>
  <c r="H681"/>
  <c r="H680" s="1"/>
  <c r="H679" s="1"/>
  <c r="H678" s="1"/>
  <c r="F681"/>
  <c r="F680" s="1"/>
  <c r="J680"/>
  <c r="I680"/>
  <c r="I679" s="1"/>
  <c r="J679"/>
  <c r="J678" s="1"/>
  <c r="F679"/>
  <c r="F678" s="1"/>
  <c r="I678"/>
  <c r="J677"/>
  <c r="I677"/>
  <c r="H677"/>
  <c r="F677"/>
  <c r="J676"/>
  <c r="I676"/>
  <c r="H676"/>
  <c r="F676"/>
  <c r="J675"/>
  <c r="I675"/>
  <c r="H675"/>
  <c r="H674" s="1"/>
  <c r="F675"/>
  <c r="J674"/>
  <c r="I674"/>
  <c r="F674"/>
  <c r="J672"/>
  <c r="I672"/>
  <c r="H672"/>
  <c r="F672"/>
  <c r="J671"/>
  <c r="I671"/>
  <c r="H671"/>
  <c r="F671"/>
  <c r="J669"/>
  <c r="F669"/>
  <c r="J668"/>
  <c r="I668"/>
  <c r="H668"/>
  <c r="F668"/>
  <c r="J666"/>
  <c r="I666"/>
  <c r="H666"/>
  <c r="F666"/>
  <c r="J665"/>
  <c r="J664" s="1"/>
  <c r="J662"/>
  <c r="J661" s="1"/>
  <c r="J660" s="1"/>
  <c r="J659" s="1"/>
  <c r="J658" s="1"/>
  <c r="F662"/>
  <c r="F661" s="1"/>
  <c r="F660" s="1"/>
  <c r="F659" s="1"/>
  <c r="F658" s="1"/>
  <c r="J656"/>
  <c r="I656"/>
  <c r="H656"/>
  <c r="H655" s="1"/>
  <c r="F656"/>
  <c r="F655" s="1"/>
  <c r="F651" s="1"/>
  <c r="J655"/>
  <c r="I655"/>
  <c r="J652"/>
  <c r="I652"/>
  <c r="H652"/>
  <c r="F652"/>
  <c r="I651"/>
  <c r="J648"/>
  <c r="I648"/>
  <c r="H648"/>
  <c r="F648"/>
  <c r="J646"/>
  <c r="I646"/>
  <c r="I645" s="1"/>
  <c r="I644" s="1"/>
  <c r="H646"/>
  <c r="H645" s="1"/>
  <c r="H644" s="1"/>
  <c r="H643" s="1"/>
  <c r="H642" s="1"/>
  <c r="H634" s="1"/>
  <c r="F646"/>
  <c r="J645"/>
  <c r="J644" s="1"/>
  <c r="J643" s="1"/>
  <c r="J642" s="1"/>
  <c r="J634" s="1"/>
  <c r="F645"/>
  <c r="F644" s="1"/>
  <c r="F643" s="1"/>
  <c r="F642" s="1"/>
  <c r="F634" s="1"/>
  <c r="I643"/>
  <c r="I642" s="1"/>
  <c r="I634" s="1"/>
  <c r="J636"/>
  <c r="I636"/>
  <c r="H636"/>
  <c r="H635" s="1"/>
  <c r="F636"/>
  <c r="F635" s="1"/>
  <c r="J635"/>
  <c r="I635"/>
  <c r="J631"/>
  <c r="I631"/>
  <c r="H631"/>
  <c r="F631"/>
  <c r="J630"/>
  <c r="I630"/>
  <c r="H630"/>
  <c r="F630"/>
  <c r="F629" s="1"/>
  <c r="J629"/>
  <c r="I629"/>
  <c r="H629"/>
  <c r="J628"/>
  <c r="F628"/>
  <c r="J626"/>
  <c r="J625" s="1"/>
  <c r="I626"/>
  <c r="I625" s="1"/>
  <c r="H626"/>
  <c r="F626"/>
  <c r="F625" s="1"/>
  <c r="F618" s="1"/>
  <c r="H625"/>
  <c r="J624"/>
  <c r="J623" s="1"/>
  <c r="J622" s="1"/>
  <c r="F624"/>
  <c r="F623" s="1"/>
  <c r="F622" s="1"/>
  <c r="I623"/>
  <c r="H623"/>
  <c r="H622" s="1"/>
  <c r="I622"/>
  <c r="J620"/>
  <c r="I620"/>
  <c r="H620"/>
  <c r="H619" s="1"/>
  <c r="F620"/>
  <c r="F619" s="1"/>
  <c r="J619"/>
  <c r="I619"/>
  <c r="J616"/>
  <c r="J615" s="1"/>
  <c r="J614" s="1"/>
  <c r="I616"/>
  <c r="H616"/>
  <c r="H615" s="1"/>
  <c r="H614" s="1"/>
  <c r="F616"/>
  <c r="I615"/>
  <c r="I614" s="1"/>
  <c r="F615"/>
  <c r="F614" s="1"/>
  <c r="J609"/>
  <c r="I609"/>
  <c r="I608" s="1"/>
  <c r="I607" s="1"/>
  <c r="I606" s="1"/>
  <c r="H609"/>
  <c r="H608" s="1"/>
  <c r="H607" s="1"/>
  <c r="H606" s="1"/>
  <c r="F609"/>
  <c r="J608"/>
  <c r="J607" s="1"/>
  <c r="J606" s="1"/>
  <c r="F608"/>
  <c r="F607"/>
  <c r="F606" s="1"/>
  <c r="J604"/>
  <c r="I604"/>
  <c r="H604"/>
  <c r="F604"/>
  <c r="J603"/>
  <c r="I603"/>
  <c r="I602" s="1"/>
  <c r="I601" s="1"/>
  <c r="I600" s="1"/>
  <c r="I599" s="1"/>
  <c r="H603"/>
  <c r="H602" s="1"/>
  <c r="H601" s="1"/>
  <c r="H600" s="1"/>
  <c r="F603"/>
  <c r="F602" s="1"/>
  <c r="F601" s="1"/>
  <c r="F600" s="1"/>
  <c r="J602"/>
  <c r="J601" s="1"/>
  <c r="J600" s="1"/>
  <c r="J599" s="1"/>
  <c r="F599"/>
  <c r="J596"/>
  <c r="I596"/>
  <c r="H596"/>
  <c r="F596"/>
  <c r="J595"/>
  <c r="I595"/>
  <c r="H595"/>
  <c r="F595"/>
  <c r="J593"/>
  <c r="I593"/>
  <c r="H593"/>
  <c r="F593"/>
  <c r="J592"/>
  <c r="J591" s="1"/>
  <c r="J590" s="1"/>
  <c r="I592"/>
  <c r="I591" s="1"/>
  <c r="H592"/>
  <c r="F592"/>
  <c r="F591" s="1"/>
  <c r="F590" s="1"/>
  <c r="H591"/>
  <c r="H590" s="1"/>
  <c r="I590"/>
  <c r="J588"/>
  <c r="I588"/>
  <c r="H588"/>
  <c r="F588"/>
  <c r="J586"/>
  <c r="I586"/>
  <c r="H586"/>
  <c r="F586"/>
  <c r="J585"/>
  <c r="I585"/>
  <c r="H585"/>
  <c r="F585"/>
  <c r="J583"/>
  <c r="I583"/>
  <c r="H583"/>
  <c r="F583"/>
  <c r="J582"/>
  <c r="I582"/>
  <c r="H582"/>
  <c r="H581" s="1"/>
  <c r="F582"/>
  <c r="I581"/>
  <c r="F581"/>
  <c r="J579"/>
  <c r="J578" s="1"/>
  <c r="J571" s="1"/>
  <c r="J570" s="1"/>
  <c r="I579"/>
  <c r="H579"/>
  <c r="H578" s="1"/>
  <c r="F579"/>
  <c r="I578"/>
  <c r="F578"/>
  <c r="J576"/>
  <c r="I576"/>
  <c r="H576"/>
  <c r="F576"/>
  <c r="J575"/>
  <c r="F575"/>
  <c r="J574"/>
  <c r="I574"/>
  <c r="H574"/>
  <c r="F574"/>
  <c r="J572"/>
  <c r="I572"/>
  <c r="H572"/>
  <c r="F572"/>
  <c r="J568"/>
  <c r="I568"/>
  <c r="H568"/>
  <c r="F568"/>
  <c r="J566"/>
  <c r="I566"/>
  <c r="H566"/>
  <c r="F566"/>
  <c r="J565"/>
  <c r="J564" s="1"/>
  <c r="J561" s="1"/>
  <c r="J560" s="1"/>
  <c r="F565"/>
  <c r="I564"/>
  <c r="H564"/>
  <c r="F564"/>
  <c r="J562"/>
  <c r="I562"/>
  <c r="H562"/>
  <c r="F562"/>
  <c r="F561" s="1"/>
  <c r="F560" s="1"/>
  <c r="J558"/>
  <c r="F558"/>
  <c r="J557"/>
  <c r="I557"/>
  <c r="H557"/>
  <c r="F557"/>
  <c r="F556" s="1"/>
  <c r="F551" s="1"/>
  <c r="J556"/>
  <c r="I556"/>
  <c r="I551" s="1"/>
  <c r="H556"/>
  <c r="J554"/>
  <c r="I554"/>
  <c r="H554"/>
  <c r="F554"/>
  <c r="J552"/>
  <c r="I552"/>
  <c r="H552"/>
  <c r="H551" s="1"/>
  <c r="F552"/>
  <c r="J551"/>
  <c r="J549"/>
  <c r="I549"/>
  <c r="H549"/>
  <c r="F549"/>
  <c r="J548"/>
  <c r="I548"/>
  <c r="H548"/>
  <c r="F548"/>
  <c r="F547" s="1"/>
  <c r="J547"/>
  <c r="I547"/>
  <c r="H547"/>
  <c r="J545"/>
  <c r="I545"/>
  <c r="H545"/>
  <c r="F545"/>
  <c r="J542"/>
  <c r="I542"/>
  <c r="H542"/>
  <c r="F542"/>
  <c r="J540"/>
  <c r="J539" s="1"/>
  <c r="I540"/>
  <c r="H540"/>
  <c r="H539" s="1"/>
  <c r="F540"/>
  <c r="F539" s="1"/>
  <c r="I539"/>
  <c r="J538"/>
  <c r="I538"/>
  <c r="H538"/>
  <c r="F538"/>
  <c r="J537"/>
  <c r="I537"/>
  <c r="H537"/>
  <c r="F537"/>
  <c r="J534"/>
  <c r="I534"/>
  <c r="H534"/>
  <c r="F534"/>
  <c r="J532"/>
  <c r="I532"/>
  <c r="H532"/>
  <c r="H531" s="1"/>
  <c r="H530" s="1"/>
  <c r="F532"/>
  <c r="J531"/>
  <c r="J530" s="1"/>
  <c r="J529" s="1"/>
  <c r="J528" s="1"/>
  <c r="F531"/>
  <c r="H529"/>
  <c r="H528" s="1"/>
  <c r="J526"/>
  <c r="J525" s="1"/>
  <c r="J524" s="1"/>
  <c r="I526"/>
  <c r="I525" s="1"/>
  <c r="I524" s="1"/>
  <c r="H526"/>
  <c r="F526"/>
  <c r="F525" s="1"/>
  <c r="F524" s="1"/>
  <c r="H525"/>
  <c r="H524"/>
  <c r="H519" s="1"/>
  <c r="J520"/>
  <c r="I520"/>
  <c r="H520"/>
  <c r="F520"/>
  <c r="J515"/>
  <c r="I515"/>
  <c r="H515"/>
  <c r="F515"/>
  <c r="J513"/>
  <c r="I513"/>
  <c r="H513"/>
  <c r="F513"/>
  <c r="J511"/>
  <c r="I511"/>
  <c r="H511"/>
  <c r="F511"/>
  <c r="J509"/>
  <c r="I509"/>
  <c r="H509"/>
  <c r="F509"/>
  <c r="J508"/>
  <c r="I508"/>
  <c r="H508"/>
  <c r="F508"/>
  <c r="F507" s="1"/>
  <c r="F506" s="1"/>
  <c r="J507"/>
  <c r="J506" s="1"/>
  <c r="I507"/>
  <c r="H507"/>
  <c r="H506" s="1"/>
  <c r="I506"/>
  <c r="J504"/>
  <c r="I504"/>
  <c r="H504"/>
  <c r="F504"/>
  <c r="J502"/>
  <c r="I502"/>
  <c r="H502"/>
  <c r="F502"/>
  <c r="J500"/>
  <c r="I500"/>
  <c r="I499" s="1"/>
  <c r="I498" s="1"/>
  <c r="H500"/>
  <c r="H499" s="1"/>
  <c r="H498" s="1"/>
  <c r="F500"/>
  <c r="F499" s="1"/>
  <c r="F498" s="1"/>
  <c r="J496"/>
  <c r="I496"/>
  <c r="H496"/>
  <c r="F496"/>
  <c r="J495"/>
  <c r="J494" s="1"/>
  <c r="J493" s="1"/>
  <c r="J492" s="1"/>
  <c r="I495"/>
  <c r="H495"/>
  <c r="H494" s="1"/>
  <c r="H493" s="1"/>
  <c r="H492" s="1"/>
  <c r="F495"/>
  <c r="I494"/>
  <c r="I493" s="1"/>
  <c r="I492" s="1"/>
  <c r="F494"/>
  <c r="F493"/>
  <c r="F492" s="1"/>
  <c r="J490"/>
  <c r="I490"/>
  <c r="H490"/>
  <c r="H489" s="1"/>
  <c r="H488" s="1"/>
  <c r="H487" s="1"/>
  <c r="H486" s="1"/>
  <c r="F490"/>
  <c r="F489" s="1"/>
  <c r="F488" s="1"/>
  <c r="F487" s="1"/>
  <c r="F486" s="1"/>
  <c r="J489"/>
  <c r="J488" s="1"/>
  <c r="J487" s="1"/>
  <c r="J486" s="1"/>
  <c r="I489"/>
  <c r="I488" s="1"/>
  <c r="I487" s="1"/>
  <c r="I486" s="1"/>
  <c r="J484"/>
  <c r="J483" s="1"/>
  <c r="I484"/>
  <c r="I483" s="1"/>
  <c r="I482" s="1"/>
  <c r="H484"/>
  <c r="H483" s="1"/>
  <c r="H482" s="1"/>
  <c r="H478" s="1"/>
  <c r="F484"/>
  <c r="F483" s="1"/>
  <c r="F482" s="1"/>
  <c r="F478" s="1"/>
  <c r="J482"/>
  <c r="J479"/>
  <c r="I479"/>
  <c r="H479"/>
  <c r="F479"/>
  <c r="J467"/>
  <c r="I467"/>
  <c r="H467"/>
  <c r="H466" s="1"/>
  <c r="F467"/>
  <c r="F466" s="1"/>
  <c r="F462" s="1"/>
  <c r="F458" s="1"/>
  <c r="J466"/>
  <c r="I466"/>
  <c r="J464"/>
  <c r="I464"/>
  <c r="H464"/>
  <c r="F464"/>
  <c r="J463"/>
  <c r="I463"/>
  <c r="H463"/>
  <c r="F463"/>
  <c r="J460"/>
  <c r="I460"/>
  <c r="H460"/>
  <c r="F460"/>
  <c r="J459"/>
  <c r="I459"/>
  <c r="H459"/>
  <c r="F459"/>
  <c r="J455"/>
  <c r="I455"/>
  <c r="H455"/>
  <c r="F455"/>
  <c r="J454"/>
  <c r="I454"/>
  <c r="H454"/>
  <c r="F454"/>
  <c r="J453"/>
  <c r="I453"/>
  <c r="H453"/>
  <c r="F453"/>
  <c r="J451"/>
  <c r="I451"/>
  <c r="H451"/>
  <c r="F451"/>
  <c r="J449"/>
  <c r="I449"/>
  <c r="H449"/>
  <c r="F449"/>
  <c r="J448"/>
  <c r="I448"/>
  <c r="H448"/>
  <c r="F448"/>
  <c r="J446"/>
  <c r="I446"/>
  <c r="H446"/>
  <c r="F446"/>
  <c r="J445"/>
  <c r="I445"/>
  <c r="I444" s="1"/>
  <c r="H445"/>
  <c r="H444" s="1"/>
  <c r="F445"/>
  <c r="J444"/>
  <c r="F444"/>
  <c r="J441"/>
  <c r="I441"/>
  <c r="H441"/>
  <c r="F441"/>
  <c r="J440"/>
  <c r="I440"/>
  <c r="H440"/>
  <c r="F440"/>
  <c r="J439"/>
  <c r="I439"/>
  <c r="H439"/>
  <c r="H438" s="1"/>
  <c r="H437" s="1"/>
  <c r="F439"/>
  <c r="J438"/>
  <c r="J437" s="1"/>
  <c r="I438"/>
  <c r="I437" s="1"/>
  <c r="F438"/>
  <c r="F437" s="1"/>
  <c r="J435"/>
  <c r="I435"/>
  <c r="H435"/>
  <c r="H434" s="1"/>
  <c r="H429" s="1"/>
  <c r="F435"/>
  <c r="F434" s="1"/>
  <c r="J434"/>
  <c r="I434"/>
  <c r="I429" s="1"/>
  <c r="J432"/>
  <c r="J429" s="1"/>
  <c r="I432"/>
  <c r="H432"/>
  <c r="J430"/>
  <c r="I430"/>
  <c r="H430"/>
  <c r="F430"/>
  <c r="I428"/>
  <c r="J426"/>
  <c r="I426"/>
  <c r="H426"/>
  <c r="F426"/>
  <c r="J425"/>
  <c r="J424" s="1"/>
  <c r="J423" s="1"/>
  <c r="J422" s="1"/>
  <c r="I425"/>
  <c r="I424" s="1"/>
  <c r="H425"/>
  <c r="F425"/>
  <c r="F424" s="1"/>
  <c r="H424"/>
  <c r="H423" s="1"/>
  <c r="H422" s="1"/>
  <c r="I423"/>
  <c r="I422" s="1"/>
  <c r="F423"/>
  <c r="F422" s="1"/>
  <c r="J419"/>
  <c r="I419"/>
  <c r="H419"/>
  <c r="F419"/>
  <c r="J418"/>
  <c r="I418"/>
  <c r="H418"/>
  <c r="F418"/>
  <c r="J417"/>
  <c r="I417"/>
  <c r="H417"/>
  <c r="F417"/>
  <c r="F416" s="1"/>
  <c r="F415" s="1"/>
  <c r="J416"/>
  <c r="J415" s="1"/>
  <c r="I416"/>
  <c r="H416"/>
  <c r="H415" s="1"/>
  <c r="I415"/>
  <c r="I414" s="1"/>
  <c r="J412"/>
  <c r="I412"/>
  <c r="I411" s="1"/>
  <c r="I410" s="1"/>
  <c r="I409" s="1"/>
  <c r="I408" s="1"/>
  <c r="I407" s="1"/>
  <c r="H412"/>
  <c r="H411" s="1"/>
  <c r="F412"/>
  <c r="J411"/>
  <c r="J410" s="1"/>
  <c r="F411"/>
  <c r="F410" s="1"/>
  <c r="F409" s="1"/>
  <c r="F408" s="1"/>
  <c r="F407" s="1"/>
  <c r="H410"/>
  <c r="H409" s="1"/>
  <c r="H408" s="1"/>
  <c r="H407" s="1"/>
  <c r="J409"/>
  <c r="J408" s="1"/>
  <c r="J407" s="1"/>
  <c r="J404"/>
  <c r="J403" s="1"/>
  <c r="J402" s="1"/>
  <c r="I404"/>
  <c r="I403" s="1"/>
  <c r="I402" s="1"/>
  <c r="H404"/>
  <c r="F404"/>
  <c r="F403" s="1"/>
  <c r="F402" s="1"/>
  <c r="H403"/>
  <c r="H402" s="1"/>
  <c r="H397" s="1"/>
  <c r="J400"/>
  <c r="I400"/>
  <c r="H400"/>
  <c r="F400"/>
  <c r="J399"/>
  <c r="I399"/>
  <c r="H399"/>
  <c r="F399"/>
  <c r="J398"/>
  <c r="I398"/>
  <c r="I397" s="1"/>
  <c r="H398"/>
  <c r="F398"/>
  <c r="J396"/>
  <c r="I396"/>
  <c r="H396"/>
  <c r="F396"/>
  <c r="J395"/>
  <c r="I395"/>
  <c r="H395"/>
  <c r="F395"/>
  <c r="F394" s="1"/>
  <c r="J394"/>
  <c r="I394"/>
  <c r="I390" s="1"/>
  <c r="I387" s="1"/>
  <c r="I386" s="1"/>
  <c r="H394"/>
  <c r="J393"/>
  <c r="I393"/>
  <c r="H393"/>
  <c r="F393"/>
  <c r="J392"/>
  <c r="I392"/>
  <c r="H392"/>
  <c r="F392"/>
  <c r="J391"/>
  <c r="I391"/>
  <c r="H391"/>
  <c r="H390" s="1"/>
  <c r="H387" s="1"/>
  <c r="H386" s="1"/>
  <c r="F391"/>
  <c r="J390"/>
  <c r="J389"/>
  <c r="I389"/>
  <c r="H389"/>
  <c r="F389"/>
  <c r="J388"/>
  <c r="I388"/>
  <c r="H388"/>
  <c r="F388"/>
  <c r="J385"/>
  <c r="I385"/>
  <c r="H385"/>
  <c r="F385"/>
  <c r="F384" s="1"/>
  <c r="F383" s="1"/>
  <c r="J384"/>
  <c r="I384"/>
  <c r="I383" s="1"/>
  <c r="H384"/>
  <c r="J383"/>
  <c r="H383"/>
  <c r="J382"/>
  <c r="I382"/>
  <c r="H382"/>
  <c r="F382"/>
  <c r="F381" s="1"/>
  <c r="F380" s="1"/>
  <c r="J381"/>
  <c r="J380" s="1"/>
  <c r="J379" s="1"/>
  <c r="J378" s="1"/>
  <c r="J377" s="1"/>
  <c r="I381"/>
  <c r="H381"/>
  <c r="H380" s="1"/>
  <c r="I380"/>
  <c r="J375"/>
  <c r="I375"/>
  <c r="H375"/>
  <c r="H374" s="1"/>
  <c r="H373" s="1"/>
  <c r="H372" s="1"/>
  <c r="F375"/>
  <c r="F374" s="1"/>
  <c r="F373" s="1"/>
  <c r="F372" s="1"/>
  <c r="F371" s="1"/>
  <c r="J374"/>
  <c r="J373" s="1"/>
  <c r="J372" s="1"/>
  <c r="J371" s="1"/>
  <c r="I374"/>
  <c r="I373" s="1"/>
  <c r="I372"/>
  <c r="I371" s="1"/>
  <c r="H371"/>
  <c r="J369"/>
  <c r="I369"/>
  <c r="H369"/>
  <c r="F369"/>
  <c r="F368" s="1"/>
  <c r="F367" s="1"/>
  <c r="F366" s="1"/>
  <c r="F365" s="1"/>
  <c r="J368"/>
  <c r="J367" s="1"/>
  <c r="J366" s="1"/>
  <c r="J365" s="1"/>
  <c r="I368"/>
  <c r="H368"/>
  <c r="H367" s="1"/>
  <c r="H366" s="1"/>
  <c r="H365" s="1"/>
  <c r="I367"/>
  <c r="I366"/>
  <c r="I365" s="1"/>
  <c r="J363"/>
  <c r="J362" s="1"/>
  <c r="J361" s="1"/>
  <c r="J360" s="1"/>
  <c r="I363"/>
  <c r="I362" s="1"/>
  <c r="I361" s="1"/>
  <c r="I360" s="1"/>
  <c r="I359" s="1"/>
  <c r="H363"/>
  <c r="F363"/>
  <c r="F362" s="1"/>
  <c r="F361" s="1"/>
  <c r="F360" s="1"/>
  <c r="F359" s="1"/>
  <c r="H362"/>
  <c r="H361" s="1"/>
  <c r="H360" s="1"/>
  <c r="H359" s="1"/>
  <c r="J359"/>
  <c r="J357"/>
  <c r="I357"/>
  <c r="H357"/>
  <c r="F357"/>
  <c r="F356" s="1"/>
  <c r="F355" s="1"/>
  <c r="F354" s="1"/>
  <c r="J356"/>
  <c r="J355" s="1"/>
  <c r="J354" s="1"/>
  <c r="I356"/>
  <c r="I355" s="1"/>
  <c r="I354" s="1"/>
  <c r="H356"/>
  <c r="H355"/>
  <c r="H354" s="1"/>
  <c r="I352"/>
  <c r="I351" s="1"/>
  <c r="H352"/>
  <c r="H351" s="1"/>
  <c r="J351"/>
  <c r="J348" s="1"/>
  <c r="J347" s="1"/>
  <c r="J344" s="1"/>
  <c r="J343" s="1"/>
  <c r="F351"/>
  <c r="J349"/>
  <c r="I349"/>
  <c r="H349"/>
  <c r="F349"/>
  <c r="F348" s="1"/>
  <c r="F347" s="1"/>
  <c r="I346"/>
  <c r="I345" s="1"/>
  <c r="H346"/>
  <c r="H345" s="1"/>
  <c r="J345"/>
  <c r="F345"/>
  <c r="J341"/>
  <c r="I341"/>
  <c r="H341"/>
  <c r="F341"/>
  <c r="J340"/>
  <c r="I340"/>
  <c r="H340"/>
  <c r="F340"/>
  <c r="J338"/>
  <c r="I338"/>
  <c r="H338"/>
  <c r="F338"/>
  <c r="J337"/>
  <c r="I337"/>
  <c r="H337"/>
  <c r="F337"/>
  <c r="J336"/>
  <c r="I336"/>
  <c r="H336"/>
  <c r="H335" s="1"/>
  <c r="F336"/>
  <c r="F335" s="1"/>
  <c r="J335"/>
  <c r="I335"/>
  <c r="J333"/>
  <c r="I333"/>
  <c r="H333"/>
  <c r="F333"/>
  <c r="F332" s="1"/>
  <c r="F331" s="1"/>
  <c r="F330" s="1"/>
  <c r="F329" s="1"/>
  <c r="J332"/>
  <c r="I332"/>
  <c r="I331" s="1"/>
  <c r="I330" s="1"/>
  <c r="H332"/>
  <c r="H331" s="1"/>
  <c r="H330" s="1"/>
  <c r="H329" s="1"/>
  <c r="J331"/>
  <c r="J330"/>
  <c r="J329" s="1"/>
  <c r="J320" s="1"/>
  <c r="I329"/>
  <c r="J327"/>
  <c r="I327"/>
  <c r="H327"/>
  <c r="F327"/>
  <c r="F326" s="1"/>
  <c r="J326"/>
  <c r="I326"/>
  <c r="H326"/>
  <c r="J324"/>
  <c r="I324"/>
  <c r="I323" s="1"/>
  <c r="H324"/>
  <c r="H323" s="1"/>
  <c r="F324"/>
  <c r="J323"/>
  <c r="J322" s="1"/>
  <c r="F323"/>
  <c r="J321"/>
  <c r="J318"/>
  <c r="I318"/>
  <c r="H318"/>
  <c r="F318"/>
  <c r="J317"/>
  <c r="I317"/>
  <c r="H317"/>
  <c r="H316" s="1"/>
  <c r="F317"/>
  <c r="F316" s="1"/>
  <c r="J316"/>
  <c r="I316"/>
  <c r="J314"/>
  <c r="I314"/>
  <c r="H314"/>
  <c r="H313" s="1"/>
  <c r="H312" s="1"/>
  <c r="H311" s="1"/>
  <c r="H310" s="1"/>
  <c r="F314"/>
  <c r="J313"/>
  <c r="J312" s="1"/>
  <c r="I313"/>
  <c r="F313"/>
  <c r="F312" s="1"/>
  <c r="F311" s="1"/>
  <c r="F310" s="1"/>
  <c r="I312"/>
  <c r="I311" s="1"/>
  <c r="I310" s="1"/>
  <c r="J311"/>
  <c r="J310" s="1"/>
  <c r="J307"/>
  <c r="I307"/>
  <c r="I305" s="1"/>
  <c r="I304" s="1"/>
  <c r="I303" s="1"/>
  <c r="H307"/>
  <c r="F307"/>
  <c r="J306"/>
  <c r="F306"/>
  <c r="J305"/>
  <c r="H305"/>
  <c r="H304" s="1"/>
  <c r="H303" s="1"/>
  <c r="F305"/>
  <c r="J304"/>
  <c r="J303" s="1"/>
  <c r="F304"/>
  <c r="F303" s="1"/>
  <c r="J302"/>
  <c r="J301" s="1"/>
  <c r="J300" s="1"/>
  <c r="I302"/>
  <c r="I301" s="1"/>
  <c r="I300" s="1"/>
  <c r="H302"/>
  <c r="H301" s="1"/>
  <c r="H300" s="1"/>
  <c r="G302"/>
  <c r="F302"/>
  <c r="F301" s="1"/>
  <c r="F300" s="1"/>
  <c r="J298"/>
  <c r="J297" s="1"/>
  <c r="I298"/>
  <c r="H298"/>
  <c r="H297" s="1"/>
  <c r="F298"/>
  <c r="F297" s="1"/>
  <c r="I297"/>
  <c r="J294"/>
  <c r="I294"/>
  <c r="H294"/>
  <c r="F294"/>
  <c r="I293"/>
  <c r="I292" s="1"/>
  <c r="I291" s="1"/>
  <c r="H293"/>
  <c r="H292" s="1"/>
  <c r="J292"/>
  <c r="F292"/>
  <c r="F291" s="1"/>
  <c r="J288"/>
  <c r="I288"/>
  <c r="H288"/>
  <c r="F288"/>
  <c r="J286"/>
  <c r="I286"/>
  <c r="H286"/>
  <c r="F286"/>
  <c r="J284"/>
  <c r="I284"/>
  <c r="H284"/>
  <c r="H283" s="1"/>
  <c r="F284"/>
  <c r="J283"/>
  <c r="I283"/>
  <c r="F283"/>
  <c r="F282" s="1"/>
  <c r="J281"/>
  <c r="F281"/>
  <c r="J280"/>
  <c r="I280"/>
  <c r="H280"/>
  <c r="F280"/>
  <c r="J279"/>
  <c r="I279"/>
  <c r="H279"/>
  <c r="F279"/>
  <c r="J278"/>
  <c r="J277" s="1"/>
  <c r="J276" s="1"/>
  <c r="J275" s="1"/>
  <c r="J274" s="1"/>
  <c r="F278"/>
  <c r="F277" s="1"/>
  <c r="F276" s="1"/>
  <c r="I277"/>
  <c r="H277"/>
  <c r="H276" s="1"/>
  <c r="H275" s="1"/>
  <c r="H274" s="1"/>
  <c r="I276"/>
  <c r="I275" s="1"/>
  <c r="I274" s="1"/>
  <c r="I271"/>
  <c r="I270" s="1"/>
  <c r="H271"/>
  <c r="J270"/>
  <c r="H270"/>
  <c r="F270"/>
  <c r="I269"/>
  <c r="I268" s="1"/>
  <c r="H269"/>
  <c r="H268" s="1"/>
  <c r="J268"/>
  <c r="F268"/>
  <c r="F267"/>
  <c r="F266" s="1"/>
  <c r="F265" s="1"/>
  <c r="F264" s="1"/>
  <c r="F263" s="1"/>
  <c r="J260"/>
  <c r="I260"/>
  <c r="H260"/>
  <c r="F260"/>
  <c r="J258"/>
  <c r="I258"/>
  <c r="H258"/>
  <c r="F258"/>
  <c r="J257"/>
  <c r="I257"/>
  <c r="H257"/>
  <c r="F257"/>
  <c r="J256"/>
  <c r="I256"/>
  <c r="H256"/>
  <c r="F256"/>
  <c r="J255"/>
  <c r="J254" s="1"/>
  <c r="I255"/>
  <c r="H255"/>
  <c r="H254" s="1"/>
  <c r="F255"/>
  <c r="I254"/>
  <c r="F254"/>
  <c r="J252"/>
  <c r="I252"/>
  <c r="H252"/>
  <c r="F252"/>
  <c r="J251"/>
  <c r="I251"/>
  <c r="H251"/>
  <c r="F251"/>
  <c r="J250"/>
  <c r="I250"/>
  <c r="H250"/>
  <c r="F250"/>
  <c r="J248"/>
  <c r="I248"/>
  <c r="H248"/>
  <c r="F248"/>
  <c r="J247"/>
  <c r="I247"/>
  <c r="H247"/>
  <c r="F247"/>
  <c r="J246"/>
  <c r="J245" s="1"/>
  <c r="J244" s="1"/>
  <c r="J243" s="1"/>
  <c r="I246"/>
  <c r="H246"/>
  <c r="H245" s="1"/>
  <c r="H244" s="1"/>
  <c r="H243" s="1"/>
  <c r="F246"/>
  <c r="F245" s="1"/>
  <c r="F244" s="1"/>
  <c r="F243" s="1"/>
  <c r="I245"/>
  <c r="I244" s="1"/>
  <c r="I243" s="1"/>
  <c r="J241"/>
  <c r="I241"/>
  <c r="H241"/>
  <c r="F241"/>
  <c r="J240"/>
  <c r="I240"/>
  <c r="H240"/>
  <c r="F240"/>
  <c r="J239"/>
  <c r="I239"/>
  <c r="H239"/>
  <c r="F239"/>
  <c r="J238"/>
  <c r="I238"/>
  <c r="H238"/>
  <c r="F238"/>
  <c r="F237" s="1"/>
  <c r="J237"/>
  <c r="J234" s="1"/>
  <c r="I237"/>
  <c r="H237"/>
  <c r="H234" s="1"/>
  <c r="J235"/>
  <c r="I235"/>
  <c r="I234" s="1"/>
  <c r="I206" s="1"/>
  <c r="H235"/>
  <c r="F235"/>
  <c r="J232"/>
  <c r="I232"/>
  <c r="H232"/>
  <c r="F232"/>
  <c r="J231"/>
  <c r="I231"/>
  <c r="H231"/>
  <c r="F231"/>
  <c r="J229"/>
  <c r="J228" s="1"/>
  <c r="I229"/>
  <c r="I228" s="1"/>
  <c r="H229"/>
  <c r="F229"/>
  <c r="F228" s="1"/>
  <c r="H228"/>
  <c r="J227"/>
  <c r="I227"/>
  <c r="H227"/>
  <c r="F227"/>
  <c r="J226"/>
  <c r="I226"/>
  <c r="H226"/>
  <c r="F226"/>
  <c r="J224"/>
  <c r="I224"/>
  <c r="H224"/>
  <c r="F224"/>
  <c r="J222"/>
  <c r="I222"/>
  <c r="H222"/>
  <c r="F222"/>
  <c r="J221"/>
  <c r="I221"/>
  <c r="F221"/>
  <c r="J219"/>
  <c r="I219"/>
  <c r="H219"/>
  <c r="F219"/>
  <c r="J217"/>
  <c r="I217"/>
  <c r="H217"/>
  <c r="F217"/>
  <c r="J216"/>
  <c r="I216"/>
  <c r="H216"/>
  <c r="F216"/>
  <c r="J214"/>
  <c r="I214"/>
  <c r="H214"/>
  <c r="F214"/>
  <c r="J213"/>
  <c r="I213"/>
  <c r="H213"/>
  <c r="F213"/>
  <c r="J211"/>
  <c r="I211"/>
  <c r="H211"/>
  <c r="F211"/>
  <c r="J210"/>
  <c r="I210"/>
  <c r="H210"/>
  <c r="F210"/>
  <c r="J209"/>
  <c r="I209"/>
  <c r="H209"/>
  <c r="H208" s="1"/>
  <c r="H207" s="1"/>
  <c r="F209"/>
  <c r="F208" s="1"/>
  <c r="F207" s="1"/>
  <c r="J208"/>
  <c r="J207" s="1"/>
  <c r="I208"/>
  <c r="I207"/>
  <c r="J205"/>
  <c r="F205"/>
  <c r="J203"/>
  <c r="I203"/>
  <c r="H203"/>
  <c r="F203"/>
  <c r="J202"/>
  <c r="J200" s="1"/>
  <c r="F202"/>
  <c r="F200" s="1"/>
  <c r="I200"/>
  <c r="H200"/>
  <c r="J198"/>
  <c r="I198"/>
  <c r="H198"/>
  <c r="F198"/>
  <c r="J197"/>
  <c r="J196" s="1"/>
  <c r="J195" s="1"/>
  <c r="F197"/>
  <c r="I196"/>
  <c r="I195" s="1"/>
  <c r="H196"/>
  <c r="F196"/>
  <c r="J193"/>
  <c r="I193"/>
  <c r="I192" s="1"/>
  <c r="H193"/>
  <c r="F193"/>
  <c r="F192" s="1"/>
  <c r="J192"/>
  <c r="H192"/>
  <c r="J190"/>
  <c r="I190"/>
  <c r="H190"/>
  <c r="H189" s="1"/>
  <c r="F190"/>
  <c r="J189"/>
  <c r="I189"/>
  <c r="F189"/>
  <c r="J186"/>
  <c r="I186"/>
  <c r="I185" s="1"/>
  <c r="H186"/>
  <c r="F186"/>
  <c r="F185" s="1"/>
  <c r="J185"/>
  <c r="H185"/>
  <c r="J183"/>
  <c r="I183"/>
  <c r="H183"/>
  <c r="F183"/>
  <c r="J181"/>
  <c r="I181"/>
  <c r="H181"/>
  <c r="F181"/>
  <c r="J180"/>
  <c r="I180"/>
  <c r="H180"/>
  <c r="F180"/>
  <c r="J178"/>
  <c r="I178"/>
  <c r="H178"/>
  <c r="H175" s="1"/>
  <c r="F178"/>
  <c r="J176"/>
  <c r="F177"/>
  <c r="I176"/>
  <c r="I175" s="1"/>
  <c r="H176"/>
  <c r="F176"/>
  <c r="J173"/>
  <c r="I173"/>
  <c r="H173"/>
  <c r="F173"/>
  <c r="J172"/>
  <c r="I172"/>
  <c r="H172"/>
  <c r="F172"/>
  <c r="J167"/>
  <c r="I167"/>
  <c r="H167"/>
  <c r="F167"/>
  <c r="J165"/>
  <c r="I165"/>
  <c r="H165"/>
  <c r="F165"/>
  <c r="J163"/>
  <c r="I163"/>
  <c r="H163"/>
  <c r="F163"/>
  <c r="J161"/>
  <c r="I161"/>
  <c r="H161"/>
  <c r="F161"/>
  <c r="F160" s="1"/>
  <c r="F159" s="1"/>
  <c r="F158" s="1"/>
  <c r="J160"/>
  <c r="H160"/>
  <c r="H159" s="1"/>
  <c r="H158" s="1"/>
  <c r="J159"/>
  <c r="J158" s="1"/>
  <c r="J157"/>
  <c r="J156" s="1"/>
  <c r="J155" s="1"/>
  <c r="F157"/>
  <c r="F156" s="1"/>
  <c r="I156"/>
  <c r="H156"/>
  <c r="H155" s="1"/>
  <c r="I155"/>
  <c r="F155"/>
  <c r="J154"/>
  <c r="I154"/>
  <c r="H154"/>
  <c r="F154"/>
  <c r="J153"/>
  <c r="J152" s="1"/>
  <c r="J151" s="1"/>
  <c r="I153"/>
  <c r="I152" s="1"/>
  <c r="I151" s="1"/>
  <c r="H153"/>
  <c r="H152" s="1"/>
  <c r="H151" s="1"/>
  <c r="F153"/>
  <c r="F152"/>
  <c r="F151" s="1"/>
  <c r="J150"/>
  <c r="J149" s="1"/>
  <c r="F150"/>
  <c r="F149" s="1"/>
  <c r="F146" s="1"/>
  <c r="I149"/>
  <c r="H149"/>
  <c r="J147"/>
  <c r="I147"/>
  <c r="I146" s="1"/>
  <c r="H147"/>
  <c r="F147"/>
  <c r="H146"/>
  <c r="J142"/>
  <c r="I142"/>
  <c r="H142"/>
  <c r="F142"/>
  <c r="J139"/>
  <c r="I139"/>
  <c r="I138" s="1"/>
  <c r="I137" s="1"/>
  <c r="I136" s="1"/>
  <c r="H139"/>
  <c r="H138" s="1"/>
  <c r="H137" s="1"/>
  <c r="H136" s="1"/>
  <c r="F139"/>
  <c r="J138"/>
  <c r="J137" s="1"/>
  <c r="J136" s="1"/>
  <c r="F138"/>
  <c r="F137" s="1"/>
  <c r="F136" s="1"/>
  <c r="J134"/>
  <c r="I134"/>
  <c r="H134"/>
  <c r="F134"/>
  <c r="I133"/>
  <c r="H133"/>
  <c r="H132" s="1"/>
  <c r="H131" s="1"/>
  <c r="H130" s="1"/>
  <c r="H129" s="1"/>
  <c r="H128" s="1"/>
  <c r="J132"/>
  <c r="I132"/>
  <c r="F132"/>
  <c r="J131"/>
  <c r="J130" s="1"/>
  <c r="J129" s="1"/>
  <c r="J128" s="1"/>
  <c r="J126"/>
  <c r="I126"/>
  <c r="H126"/>
  <c r="F126"/>
  <c r="J124"/>
  <c r="I124"/>
  <c r="I123" s="1"/>
  <c r="I122" s="1"/>
  <c r="I121" s="1"/>
  <c r="I120" s="1"/>
  <c r="H124"/>
  <c r="F124"/>
  <c r="F123" s="1"/>
  <c r="F122" s="1"/>
  <c r="F121" s="1"/>
  <c r="F120" s="1"/>
  <c r="J123"/>
  <c r="J122" s="1"/>
  <c r="J121" s="1"/>
  <c r="J120" s="1"/>
  <c r="H123"/>
  <c r="H122" s="1"/>
  <c r="H121" s="1"/>
  <c r="H120" s="1"/>
  <c r="J118"/>
  <c r="F118"/>
  <c r="J117"/>
  <c r="F117"/>
  <c r="F116" s="1"/>
  <c r="F115" s="1"/>
  <c r="F114" s="1"/>
  <c r="J116"/>
  <c r="J115" s="1"/>
  <c r="J114" s="1"/>
  <c r="I113"/>
  <c r="I112" s="1"/>
  <c r="H113"/>
  <c r="H112" s="1"/>
  <c r="J112"/>
  <c r="J109" s="1"/>
  <c r="J108" s="1"/>
  <c r="J107" s="1"/>
  <c r="F112"/>
  <c r="I111"/>
  <c r="I110" s="1"/>
  <c r="H111"/>
  <c r="H110" s="1"/>
  <c r="J110"/>
  <c r="F110"/>
  <c r="F109" s="1"/>
  <c r="F108" s="1"/>
  <c r="J105"/>
  <c r="I105"/>
  <c r="H105"/>
  <c r="F105"/>
  <c r="I104"/>
  <c r="H104"/>
  <c r="H103" s="1"/>
  <c r="J103"/>
  <c r="J102" s="1"/>
  <c r="J101" s="1"/>
  <c r="J100" s="1"/>
  <c r="I103"/>
  <c r="F103"/>
  <c r="F102"/>
  <c r="F101" s="1"/>
  <c r="F100" s="1"/>
  <c r="J97"/>
  <c r="I97"/>
  <c r="H97"/>
  <c r="F97"/>
  <c r="J95"/>
  <c r="J94" s="1"/>
  <c r="J93" s="1"/>
  <c r="J92" s="1"/>
  <c r="J91" s="1"/>
  <c r="I95"/>
  <c r="I94" s="1"/>
  <c r="I93" s="1"/>
  <c r="I92" s="1"/>
  <c r="I91" s="1"/>
  <c r="H95"/>
  <c r="F95"/>
  <c r="F94" s="1"/>
  <c r="F93" s="1"/>
  <c r="F92" s="1"/>
  <c r="F91" s="1"/>
  <c r="H94"/>
  <c r="H93" s="1"/>
  <c r="H92"/>
  <c r="H91" s="1"/>
  <c r="J89"/>
  <c r="I89"/>
  <c r="H89"/>
  <c r="F89"/>
  <c r="J87"/>
  <c r="I87"/>
  <c r="I86" s="1"/>
  <c r="I85" s="1"/>
  <c r="I84" s="1"/>
  <c r="I83" s="1"/>
  <c r="H87"/>
  <c r="H86" s="1"/>
  <c r="F87"/>
  <c r="F86" s="1"/>
  <c r="F85" s="1"/>
  <c r="F84" s="1"/>
  <c r="F83" s="1"/>
  <c r="J86"/>
  <c r="J85" s="1"/>
  <c r="J84" s="1"/>
  <c r="J83" s="1"/>
  <c r="H85"/>
  <c r="H84" s="1"/>
  <c r="H83" s="1"/>
  <c r="J81"/>
  <c r="J80" s="1"/>
  <c r="J79" s="1"/>
  <c r="I81"/>
  <c r="I80" s="1"/>
  <c r="I79" s="1"/>
  <c r="H81"/>
  <c r="F81"/>
  <c r="F80" s="1"/>
  <c r="F79" s="1"/>
  <c r="H80"/>
  <c r="H79"/>
  <c r="J78"/>
  <c r="J77" s="1"/>
  <c r="F78"/>
  <c r="F77" s="1"/>
  <c r="I77"/>
  <c r="H77"/>
  <c r="H74" s="1"/>
  <c r="H73" s="1"/>
  <c r="H72" s="1"/>
  <c r="H71" s="1"/>
  <c r="J76"/>
  <c r="I76"/>
  <c r="H76"/>
  <c r="F76"/>
  <c r="J75"/>
  <c r="I75"/>
  <c r="I74" s="1"/>
  <c r="I73" s="1"/>
  <c r="I72" s="1"/>
  <c r="I71" s="1"/>
  <c r="H75"/>
  <c r="F75"/>
  <c r="J69"/>
  <c r="I69"/>
  <c r="H69"/>
  <c r="F69"/>
  <c r="J68"/>
  <c r="J67" s="1"/>
  <c r="I68"/>
  <c r="I67" s="1"/>
  <c r="I66" s="1"/>
  <c r="I65" s="1"/>
  <c r="I64" s="1"/>
  <c r="I63" s="1"/>
  <c r="H68"/>
  <c r="H67" s="1"/>
  <c r="H66" s="1"/>
  <c r="H65" s="1"/>
  <c r="H64" s="1"/>
  <c r="H63" s="1"/>
  <c r="F68"/>
  <c r="F67" s="1"/>
  <c r="F66" s="1"/>
  <c r="F65" s="1"/>
  <c r="F64" s="1"/>
  <c r="F63" s="1"/>
  <c r="J66"/>
  <c r="J65" s="1"/>
  <c r="J64" s="1"/>
  <c r="J63" s="1"/>
  <c r="J61"/>
  <c r="I61"/>
  <c r="H61"/>
  <c r="F61"/>
  <c r="I60"/>
  <c r="H60"/>
  <c r="H59" s="1"/>
  <c r="J59"/>
  <c r="I59"/>
  <c r="F59"/>
  <c r="J57"/>
  <c r="I57"/>
  <c r="H57"/>
  <c r="F57"/>
  <c r="J54"/>
  <c r="I54"/>
  <c r="H54"/>
  <c r="F54"/>
  <c r="J53"/>
  <c r="J52" s="1"/>
  <c r="F53"/>
  <c r="F52" s="1"/>
  <c r="I52"/>
  <c r="H52"/>
  <c r="I51"/>
  <c r="I50" s="1"/>
  <c r="H51"/>
  <c r="H50" s="1"/>
  <c r="J50"/>
  <c r="F50"/>
  <c r="J45"/>
  <c r="I45"/>
  <c r="H45"/>
  <c r="F45"/>
  <c r="J43"/>
  <c r="I43"/>
  <c r="I42" s="1"/>
  <c r="H43"/>
  <c r="H42" s="1"/>
  <c r="H39" s="1"/>
  <c r="H38" s="1"/>
  <c r="F43"/>
  <c r="F42" s="1"/>
  <c r="J42"/>
  <c r="J40"/>
  <c r="I40"/>
  <c r="H40"/>
  <c r="F40"/>
  <c r="J35"/>
  <c r="J34" s="1"/>
  <c r="J31" s="1"/>
  <c r="F35"/>
  <c r="I34"/>
  <c r="H34"/>
  <c r="F34"/>
  <c r="J32"/>
  <c r="I32"/>
  <c r="I31" s="1"/>
  <c r="I30" s="1"/>
  <c r="I29" s="1"/>
  <c r="I28" s="1"/>
  <c r="H32"/>
  <c r="H31" s="1"/>
  <c r="H30" s="1"/>
  <c r="H29" s="1"/>
  <c r="H28" s="1"/>
  <c r="F32"/>
  <c r="F31" s="1"/>
  <c r="F30" s="1"/>
  <c r="F29" s="1"/>
  <c r="F28" s="1"/>
  <c r="J25"/>
  <c r="I25"/>
  <c r="H25"/>
  <c r="F25"/>
  <c r="J24"/>
  <c r="I24"/>
  <c r="H24"/>
  <c r="F24"/>
  <c r="J23"/>
  <c r="J22" s="1"/>
  <c r="J19" s="1"/>
  <c r="F23"/>
  <c r="I22"/>
  <c r="H22"/>
  <c r="F22"/>
  <c r="J20"/>
  <c r="I20"/>
  <c r="I19" s="1"/>
  <c r="I16" s="1"/>
  <c r="I15" s="1"/>
  <c r="I10" s="1"/>
  <c r="I9" s="1"/>
  <c r="H20"/>
  <c r="H19" s="1"/>
  <c r="F20"/>
  <c r="F19" s="1"/>
  <c r="J17"/>
  <c r="I17"/>
  <c r="H17"/>
  <c r="F17"/>
  <c r="J13"/>
  <c r="I13"/>
  <c r="H13"/>
  <c r="F13"/>
  <c r="J12"/>
  <c r="I12"/>
  <c r="H12"/>
  <c r="F12"/>
  <c r="F11" s="1"/>
  <c r="J11"/>
  <c r="I11"/>
  <c r="H11"/>
  <c r="J16" l="1"/>
  <c r="J15" s="1"/>
  <c r="J39"/>
  <c r="J38" s="1"/>
  <c r="I131"/>
  <c r="I130" s="1"/>
  <c r="I129" s="1"/>
  <c r="I128" s="1"/>
  <c r="H296"/>
  <c r="F519"/>
  <c r="J581"/>
  <c r="F1043"/>
  <c r="F1042" s="1"/>
  <c r="H1099"/>
  <c r="H1098" s="1"/>
  <c r="H1097" s="1"/>
  <c r="H1096" s="1"/>
  <c r="F428"/>
  <c r="F16"/>
  <c r="F15" s="1"/>
  <c r="F10" s="1"/>
  <c r="F9" s="1"/>
  <c r="H49"/>
  <c r="F195"/>
  <c r="H221"/>
  <c r="J291"/>
  <c r="J282" s="1"/>
  <c r="J273" s="1"/>
  <c r="J272" s="1"/>
  <c r="F344"/>
  <c r="F343" s="1"/>
  <c r="I379"/>
  <c r="I378" s="1"/>
  <c r="I377" s="1"/>
  <c r="J387"/>
  <c r="J386" s="1"/>
  <c r="F397"/>
  <c r="I571"/>
  <c r="I570" s="1"/>
  <c r="F571"/>
  <c r="F570" s="1"/>
  <c r="I665"/>
  <c r="I664" s="1"/>
  <c r="I650" s="1"/>
  <c r="I633" s="1"/>
  <c r="I792"/>
  <c r="I791" s="1"/>
  <c r="I790" s="1"/>
  <c r="I784" s="1"/>
  <c r="H1144"/>
  <c r="H1143" s="1"/>
  <c r="H58"/>
  <c r="H48" s="1"/>
  <c r="I109"/>
  <c r="I108" s="1"/>
  <c r="I107" s="1"/>
  <c r="I145"/>
  <c r="I144" s="1"/>
  <c r="J146"/>
  <c r="J206"/>
  <c r="F234"/>
  <c r="F206" s="1"/>
  <c r="H267"/>
  <c r="H266" s="1"/>
  <c r="H265" s="1"/>
  <c r="H264" s="1"/>
  <c r="H263" s="1"/>
  <c r="J267"/>
  <c r="J266" s="1"/>
  <c r="J265" s="1"/>
  <c r="J264" s="1"/>
  <c r="J263" s="1"/>
  <c r="H291"/>
  <c r="F296"/>
  <c r="I322"/>
  <c r="I321" s="1"/>
  <c r="H322"/>
  <c r="H321" s="1"/>
  <c r="H348"/>
  <c r="H347" s="1"/>
  <c r="H379"/>
  <c r="H378" s="1"/>
  <c r="H377" s="1"/>
  <c r="H353" s="1"/>
  <c r="J397"/>
  <c r="J353" s="1"/>
  <c r="H428"/>
  <c r="H414" s="1"/>
  <c r="H406" s="1"/>
  <c r="I462"/>
  <c r="I458" s="1"/>
  <c r="I406" s="1"/>
  <c r="J462"/>
  <c r="J458" s="1"/>
  <c r="H462"/>
  <c r="H458" s="1"/>
  <c r="J519"/>
  <c r="J518" s="1"/>
  <c r="J517" s="1"/>
  <c r="I531"/>
  <c r="I530" s="1"/>
  <c r="I529" s="1"/>
  <c r="I528" s="1"/>
  <c r="F530"/>
  <c r="F529" s="1"/>
  <c r="F528" s="1"/>
  <c r="I561"/>
  <c r="I560" s="1"/>
  <c r="H571"/>
  <c r="H570" s="1"/>
  <c r="J651"/>
  <c r="J650"/>
  <c r="H665"/>
  <c r="H664" s="1"/>
  <c r="I761"/>
  <c r="I760" s="1"/>
  <c r="H895"/>
  <c r="H894" s="1"/>
  <c r="H1043"/>
  <c r="H1042" s="1"/>
  <c r="H1037" s="1"/>
  <c r="I1132"/>
  <c r="I1131" s="1"/>
  <c r="I1346"/>
  <c r="I1345" s="1"/>
  <c r="F719"/>
  <c r="F718" s="1"/>
  <c r="F717" s="1"/>
  <c r="H761"/>
  <c r="H760" s="1"/>
  <c r="H778"/>
  <c r="H777" s="1"/>
  <c r="J793"/>
  <c r="H834"/>
  <c r="F834"/>
  <c r="F792" s="1"/>
  <c r="F791" s="1"/>
  <c r="F790" s="1"/>
  <c r="I834"/>
  <c r="J895"/>
  <c r="J894" s="1"/>
  <c r="H935"/>
  <c r="H955"/>
  <c r="H954" s="1"/>
  <c r="J991"/>
  <c r="F1006"/>
  <c r="J1043"/>
  <c r="J1042" s="1"/>
  <c r="F1095"/>
  <c r="F1108"/>
  <c r="F1107" s="1"/>
  <c r="F1106" s="1"/>
  <c r="F1160"/>
  <c r="F1144" s="1"/>
  <c r="F1143" s="1"/>
  <c r="I1198"/>
  <c r="I1197" s="1"/>
  <c r="I1196" s="1"/>
  <c r="I1195" s="1"/>
  <c r="I1194" s="1"/>
  <c r="I1193" s="1"/>
  <c r="J1194"/>
  <c r="J1193" s="1"/>
  <c r="F1298"/>
  <c r="F1297" s="1"/>
  <c r="F1292" s="1"/>
  <c r="F1291" s="1"/>
  <c r="J1334"/>
  <c r="J1321" s="1"/>
  <c r="H1346"/>
  <c r="H1345" s="1"/>
  <c r="H1334" s="1"/>
  <c r="J1108"/>
  <c r="J1107" s="1"/>
  <c r="J1106" s="1"/>
  <c r="J58"/>
  <c r="F39"/>
  <c r="F38" s="1"/>
  <c r="F1290"/>
  <c r="F1281" s="1"/>
  <c r="J175"/>
  <c r="J171" s="1"/>
  <c r="J170" s="1"/>
  <c r="J169" s="1"/>
  <c r="J141" s="1"/>
  <c r="J428"/>
  <c r="J414" s="1"/>
  <c r="F477"/>
  <c r="J499"/>
  <c r="J498" s="1"/>
  <c r="J477" s="1"/>
  <c r="J469" s="1"/>
  <c r="H206"/>
  <c r="I935"/>
  <c r="F613"/>
  <c r="F612" s="1"/>
  <c r="F611" s="1"/>
  <c r="F716"/>
  <c r="F1132"/>
  <c r="F1131" s="1"/>
  <c r="I1334"/>
  <c r="I1321" s="1"/>
  <c r="J478"/>
  <c r="J74"/>
  <c r="J73" s="1"/>
  <c r="J72" s="1"/>
  <c r="J71" s="1"/>
  <c r="J296"/>
  <c r="I353"/>
  <c r="H477"/>
  <c r="H469" s="1"/>
  <c r="F784"/>
  <c r="F895"/>
  <c r="F894" s="1"/>
  <c r="I1298"/>
  <c r="I1297" s="1"/>
  <c r="I1292" s="1"/>
  <c r="I1291" s="1"/>
  <c r="I1290" s="1"/>
  <c r="I1281" s="1"/>
  <c r="H16"/>
  <c r="F49"/>
  <c r="F58"/>
  <c r="F275"/>
  <c r="F274" s="1"/>
  <c r="F273" s="1"/>
  <c r="F272" s="1"/>
  <c r="H697"/>
  <c r="H696" s="1"/>
  <c r="J719"/>
  <c r="J718" s="1"/>
  <c r="J717" s="1"/>
  <c r="J716" s="1"/>
  <c r="H908"/>
  <c r="H145"/>
  <c r="H144" s="1"/>
  <c r="I160"/>
  <c r="I159" s="1"/>
  <c r="I158" s="1"/>
  <c r="I519"/>
  <c r="I518" s="1"/>
  <c r="I517" s="1"/>
  <c r="J633"/>
  <c r="I49"/>
  <c r="I282"/>
  <c r="I273" s="1"/>
  <c r="I272" s="1"/>
  <c r="F598"/>
  <c r="H650"/>
  <c r="H633" s="1"/>
  <c r="I719"/>
  <c r="I718" s="1"/>
  <c r="I717" s="1"/>
  <c r="I716" s="1"/>
  <c r="J973"/>
  <c r="J972" s="1"/>
  <c r="J942" s="1"/>
  <c r="F1037"/>
  <c r="J99"/>
  <c r="F145"/>
  <c r="F144" s="1"/>
  <c r="I171"/>
  <c r="I170" s="1"/>
  <c r="I169" s="1"/>
  <c r="H282"/>
  <c r="H273" s="1"/>
  <c r="H272" s="1"/>
  <c r="H262" s="1"/>
  <c r="J618"/>
  <c r="J613" s="1"/>
  <c r="J612" s="1"/>
  <c r="J611" s="1"/>
  <c r="J598" s="1"/>
  <c r="H716"/>
  <c r="H809"/>
  <c r="H792" s="1"/>
  <c r="H791" s="1"/>
  <c r="H790" s="1"/>
  <c r="I1006"/>
  <c r="J1037"/>
  <c r="I39"/>
  <c r="I38" s="1"/>
  <c r="I58"/>
  <c r="I348"/>
  <c r="I347" s="1"/>
  <c r="I344" s="1"/>
  <c r="I343" s="1"/>
  <c r="I320" s="1"/>
  <c r="H15"/>
  <c r="H10" s="1"/>
  <c r="H9" s="1"/>
  <c r="J49"/>
  <c r="H102"/>
  <c r="H101" s="1"/>
  <c r="H100" s="1"/>
  <c r="I102"/>
  <c r="I101" s="1"/>
  <c r="I100" s="1"/>
  <c r="I99" s="1"/>
  <c r="F131"/>
  <c r="F130" s="1"/>
  <c r="F129" s="1"/>
  <c r="F128" s="1"/>
  <c r="F175"/>
  <c r="F171" s="1"/>
  <c r="F170" s="1"/>
  <c r="F169" s="1"/>
  <c r="H195"/>
  <c r="H171" s="1"/>
  <c r="H170" s="1"/>
  <c r="H169" s="1"/>
  <c r="I267"/>
  <c r="I266" s="1"/>
  <c r="I265" s="1"/>
  <c r="I264" s="1"/>
  <c r="I263" s="1"/>
  <c r="I262" s="1"/>
  <c r="I296"/>
  <c r="H561"/>
  <c r="H560" s="1"/>
  <c r="H518" s="1"/>
  <c r="H517" s="1"/>
  <c r="H599"/>
  <c r="H618"/>
  <c r="H613" s="1"/>
  <c r="H612" s="1"/>
  <c r="H611" s="1"/>
  <c r="F982"/>
  <c r="F973" s="1"/>
  <c r="F972" s="1"/>
  <c r="I1099"/>
  <c r="I1098" s="1"/>
  <c r="I1097" s="1"/>
  <c r="I1096" s="1"/>
  <c r="I1095" s="1"/>
  <c r="H1108"/>
  <c r="H1107" s="1"/>
  <c r="H1106" s="1"/>
  <c r="J1298"/>
  <c r="J1297" s="1"/>
  <c r="J1292" s="1"/>
  <c r="J1291" s="1"/>
  <c r="J1290" s="1"/>
  <c r="J1281" s="1"/>
  <c r="H344"/>
  <c r="H343" s="1"/>
  <c r="H320" s="1"/>
  <c r="I973"/>
  <c r="I972" s="1"/>
  <c r="I942" s="1"/>
  <c r="J1095"/>
  <c r="J1094" s="1"/>
  <c r="H1321"/>
  <c r="F74"/>
  <c r="F73" s="1"/>
  <c r="F72" s="1"/>
  <c r="F71" s="1"/>
  <c r="J145"/>
  <c r="J144" s="1"/>
  <c r="F390"/>
  <c r="F387" s="1"/>
  <c r="F386" s="1"/>
  <c r="I618"/>
  <c r="I613" s="1"/>
  <c r="I612" s="1"/>
  <c r="I611" s="1"/>
  <c r="I598" s="1"/>
  <c r="H651"/>
  <c r="F665"/>
  <c r="F664" s="1"/>
  <c r="F650" s="1"/>
  <c r="F633" s="1"/>
  <c r="J809"/>
  <c r="J792" s="1"/>
  <c r="J791" s="1"/>
  <c r="J790" s="1"/>
  <c r="H973"/>
  <c r="H972" s="1"/>
  <c r="H1016"/>
  <c r="H1015" s="1"/>
  <c r="H1014" s="1"/>
  <c r="H1013" s="1"/>
  <c r="H1006" s="1"/>
  <c r="H1298"/>
  <c r="H1297" s="1"/>
  <c r="H1292" s="1"/>
  <c r="H1291" s="1"/>
  <c r="H1290" s="1"/>
  <c r="H1281" s="1"/>
  <c r="F1346"/>
  <c r="F1345" s="1"/>
  <c r="F1334" s="1"/>
  <c r="F1321" s="1"/>
  <c r="I478"/>
  <c r="I477"/>
  <c r="I469" s="1"/>
  <c r="F320"/>
  <c r="F107"/>
  <c r="F99" s="1"/>
  <c r="F322"/>
  <c r="F321" s="1"/>
  <c r="F379"/>
  <c r="F378" s="1"/>
  <c r="F377" s="1"/>
  <c r="F414"/>
  <c r="F406" s="1"/>
  <c r="H109"/>
  <c r="H108" s="1"/>
  <c r="H107" s="1"/>
  <c r="H99" s="1"/>
  <c r="H1095"/>
  <c r="H784"/>
  <c r="F942"/>
  <c r="J10"/>
  <c r="J9" s="1"/>
  <c r="J30"/>
  <c r="J29" s="1"/>
  <c r="J28" s="1"/>
  <c r="J262" l="1"/>
  <c r="F518"/>
  <c r="F517" s="1"/>
  <c r="F141"/>
  <c r="I715"/>
  <c r="I683" s="1"/>
  <c r="H942"/>
  <c r="H715" s="1"/>
  <c r="H683" s="1"/>
  <c r="J784"/>
  <c r="J715" s="1"/>
  <c r="J683" s="1"/>
  <c r="H141"/>
  <c r="I48"/>
  <c r="I47" s="1"/>
  <c r="I141"/>
  <c r="J406"/>
  <c r="J37"/>
  <c r="J48"/>
  <c r="J47" s="1"/>
  <c r="F48"/>
  <c r="F47" s="1"/>
  <c r="F1094"/>
  <c r="H1094"/>
  <c r="F715"/>
  <c r="F683" s="1"/>
  <c r="I1094"/>
  <c r="H47"/>
  <c r="H37" s="1"/>
  <c r="F353"/>
  <c r="F262" s="1"/>
  <c r="H598"/>
  <c r="I37" l="1"/>
  <c r="I36" s="1"/>
  <c r="F37"/>
  <c r="F36" s="1"/>
  <c r="F8" s="1"/>
  <c r="H36"/>
  <c r="H8" s="1"/>
  <c r="J36"/>
  <c r="J8" s="1"/>
  <c r="I8"/>
  <c r="F1481" i="2"/>
  <c r="F1479"/>
  <c r="F1418"/>
  <c r="F1417" s="1"/>
  <c r="F1416" s="1"/>
  <c r="F1415" s="1"/>
  <c r="F1414" s="1"/>
  <c r="F1074"/>
  <c r="F1073" s="1"/>
  <c r="F1072" s="1"/>
  <c r="F1071" s="1"/>
  <c r="F1021"/>
  <c r="F1020" s="1"/>
  <c r="F849"/>
  <c r="F848" s="1"/>
  <c r="F706"/>
  <c r="F705" s="1"/>
  <c r="F704" s="1"/>
  <c r="F703" s="1"/>
  <c r="F519" l="1"/>
  <c r="F475"/>
  <c r="F888"/>
  <c r="F202"/>
  <c r="F1348" l="1"/>
  <c r="F358"/>
  <c r="F1350"/>
  <c r="F1342"/>
  <c r="F1336"/>
  <c r="F1334"/>
  <c r="F345"/>
  <c r="F1636" l="1"/>
  <c r="F1630"/>
  <c r="F1629" s="1"/>
  <c r="F1627"/>
  <c r="F1626" s="1"/>
  <c r="F1624"/>
  <c r="F1623" s="1"/>
  <c r="F1622"/>
  <c r="F1621" s="1"/>
  <c r="F1620" s="1"/>
  <c r="F1617"/>
  <c r="F1616"/>
  <c r="F1614"/>
  <c r="F1613"/>
  <c r="F1612"/>
  <c r="F1606"/>
  <c r="F1600"/>
  <c r="F1596"/>
  <c r="F1595" s="1"/>
  <c r="F1593"/>
  <c r="F1592" s="1"/>
  <c r="F1590"/>
  <c r="F1589" s="1"/>
  <c r="F1587"/>
  <c r="F1586" s="1"/>
  <c r="F1584"/>
  <c r="F1583" s="1"/>
  <c r="F1581"/>
  <c r="F1580" s="1"/>
  <c r="F1578"/>
  <c r="F1577"/>
  <c r="F1573"/>
  <c r="F1572" s="1"/>
  <c r="F1570"/>
  <c r="F1569" s="1"/>
  <c r="F1567"/>
  <c r="F1566" s="1"/>
  <c r="F1565" s="1"/>
  <c r="F1562" s="1"/>
  <c r="F1563"/>
  <c r="F1559"/>
  <c r="F1558"/>
  <c r="F1557" s="1"/>
  <c r="F1556" s="1"/>
  <c r="F1554"/>
  <c r="F1553"/>
  <c r="F1552" s="1"/>
  <c r="F1551" s="1"/>
  <c r="F1550" s="1"/>
  <c r="F1546"/>
  <c r="F1545" s="1"/>
  <c r="F1544" s="1"/>
  <c r="F1543" s="1"/>
  <c r="F1541"/>
  <c r="F1540" s="1"/>
  <c r="F1539" s="1"/>
  <c r="F1538" s="1"/>
  <c r="F1536"/>
  <c r="F1534"/>
  <c r="F1531"/>
  <c r="F1530" s="1"/>
  <c r="F1529"/>
  <c r="F1528" s="1"/>
  <c r="F1526"/>
  <c r="F1523"/>
  <c r="F1521"/>
  <c r="F1518"/>
  <c r="F1517" s="1"/>
  <c r="F1516" s="1"/>
  <c r="F1515" s="1"/>
  <c r="F1511"/>
  <c r="F1510" s="1"/>
  <c r="F1508"/>
  <c r="F1506"/>
  <c r="F1499"/>
  <c r="F1498" s="1"/>
  <c r="F1497" s="1"/>
  <c r="F1496" s="1"/>
  <c r="F1494"/>
  <c r="F1493" s="1"/>
  <c r="F1492" s="1"/>
  <c r="F1491" s="1"/>
  <c r="F1488"/>
  <c r="F1487" s="1"/>
  <c r="F1486" s="1"/>
  <c r="F1485"/>
  <c r="F1484" s="1"/>
  <c r="F1483" s="1"/>
  <c r="F1478" s="1"/>
  <c r="F1476"/>
  <c r="F1475" s="1"/>
  <c r="F1474" s="1"/>
  <c r="F1473" s="1"/>
  <c r="F1472" s="1"/>
  <c r="F1471"/>
  <c r="F1470" s="1"/>
  <c r="F1469" s="1"/>
  <c r="F1468" s="1"/>
  <c r="F1465"/>
  <c r="F1464" s="1"/>
  <c r="F1463" s="1"/>
  <c r="F1462" s="1"/>
  <c r="F1461" s="1"/>
  <c r="F1459"/>
  <c r="F1458" s="1"/>
  <c r="F1457" s="1"/>
  <c r="F1456" s="1"/>
  <c r="F1455" s="1"/>
  <c r="F1453"/>
  <c r="F1452" s="1"/>
  <c r="F1447"/>
  <c r="F1446" s="1"/>
  <c r="F1444"/>
  <c r="F1443" s="1"/>
  <c r="F1440"/>
  <c r="F1439" s="1"/>
  <c r="F1438"/>
  <c r="F1437" s="1"/>
  <c r="F1436" s="1"/>
  <c r="F1434"/>
  <c r="F1638" s="1"/>
  <c r="F1431"/>
  <c r="F1428"/>
  <c r="F1427"/>
  <c r="F1423"/>
  <c r="F1421"/>
  <c r="F1411"/>
  <c r="F1615" s="1"/>
  <c r="F1407"/>
  <c r="F1401"/>
  <c r="F1400" s="1"/>
  <c r="F1395"/>
  <c r="F1599" s="1"/>
  <c r="F1391"/>
  <c r="F1390" s="1"/>
  <c r="F1389" s="1"/>
  <c r="F1388" s="1"/>
  <c r="F1386"/>
  <c r="F1385"/>
  <c r="F1384" s="1"/>
  <c r="F1376"/>
  <c r="F1374"/>
  <c r="F1371"/>
  <c r="F1369"/>
  <c r="F1364"/>
  <c r="F1362"/>
  <c r="F1359"/>
  <c r="F1358" s="1"/>
  <c r="F1353"/>
  <c r="F1352" s="1"/>
  <c r="F1351" s="1"/>
  <c r="F1349"/>
  <c r="F1347"/>
  <c r="F1341"/>
  <c r="F1340" s="1"/>
  <c r="F1338"/>
  <c r="F1337" s="1"/>
  <c r="F1335"/>
  <c r="F1333"/>
  <c r="F1328"/>
  <c r="F1327" s="1"/>
  <c r="F1325"/>
  <c r="F1323"/>
  <c r="F1320"/>
  <c r="F1319" s="1"/>
  <c r="F1318" s="1"/>
  <c r="F1317" s="1"/>
  <c r="F1313"/>
  <c r="F1312" s="1"/>
  <c r="F1311" s="1"/>
  <c r="F1309"/>
  <c r="F1308" s="1"/>
  <c r="F1305"/>
  <c r="F1304" s="1"/>
  <c r="F1303" s="1"/>
  <c r="F1298"/>
  <c r="F1296"/>
  <c r="F1292"/>
  <c r="F1291" s="1"/>
  <c r="F1290" s="1"/>
  <c r="F1286"/>
  <c r="F1285" s="1"/>
  <c r="F1284" s="1"/>
  <c r="F1283" s="1"/>
  <c r="F1282" s="1"/>
  <c r="F1281" s="1"/>
  <c r="F1280" s="1"/>
  <c r="F1279"/>
  <c r="F1278" s="1"/>
  <c r="F1277" s="1"/>
  <c r="F1276"/>
  <c r="F1275" s="1"/>
  <c r="F1274" s="1"/>
  <c r="F1272"/>
  <c r="F1271" s="1"/>
  <c r="F1270"/>
  <c r="F1269" s="1"/>
  <c r="F1268" s="1"/>
  <c r="F1266"/>
  <c r="F1265" s="1"/>
  <c r="F1264"/>
  <c r="F1263" s="1"/>
  <c r="F1262" s="1"/>
  <c r="F1259"/>
  <c r="F1258" s="1"/>
  <c r="F1253" s="1"/>
  <c r="F1256"/>
  <c r="F1255" s="1"/>
  <c r="F1254" s="1"/>
  <c r="F1251"/>
  <c r="F1250" s="1"/>
  <c r="F1249" s="1"/>
  <c r="F1247"/>
  <c r="F1246" s="1"/>
  <c r="F1241"/>
  <c r="F1239"/>
  <c r="F1237"/>
  <c r="F1229"/>
  <c r="F1228" s="1"/>
  <c r="F1226"/>
  <c r="F1225" s="1"/>
  <c r="F1219"/>
  <c r="F1218" s="1"/>
  <c r="F1216"/>
  <c r="F1215"/>
  <c r="F1214" s="1"/>
  <c r="F1212"/>
  <c r="F1210"/>
  <c r="F1207"/>
  <c r="F1206" s="1"/>
  <c r="F1205"/>
  <c r="F1204" s="1"/>
  <c r="F1203"/>
  <c r="F1202" s="1"/>
  <c r="F1200"/>
  <c r="F1198"/>
  <c r="F1191"/>
  <c r="F1190" s="1"/>
  <c r="F1188"/>
  <c r="F1184" s="1"/>
  <c r="F1186"/>
  <c r="F1185" s="1"/>
  <c r="F1182"/>
  <c r="F1181" s="1"/>
  <c r="F1180" s="1"/>
  <c r="F1179" s="1"/>
  <c r="F1178" s="1"/>
  <c r="F1174"/>
  <c r="F1173" s="1"/>
  <c r="F1171"/>
  <c r="F1168"/>
  <c r="F1166"/>
  <c r="F1164"/>
  <c r="F1160"/>
  <c r="F1159"/>
  <c r="F1157" s="1"/>
  <c r="F1155"/>
  <c r="F1152"/>
  <c r="F1147"/>
  <c r="F1146" s="1"/>
  <c r="F1143"/>
  <c r="F1141"/>
  <c r="F1138"/>
  <c r="F1135"/>
  <c r="F1133"/>
  <c r="F1129"/>
  <c r="F1128" s="1"/>
  <c r="F1127"/>
  <c r="F1126"/>
  <c r="F1124"/>
  <c r="F1123" s="1"/>
  <c r="F1117"/>
  <c r="F1116" s="1"/>
  <c r="F1115" s="1"/>
  <c r="F1114" s="1"/>
  <c r="F1113" s="1"/>
  <c r="F1110"/>
  <c r="F1109" s="1"/>
  <c r="F1108" s="1"/>
  <c r="F1106"/>
  <c r="F1105" s="1"/>
  <c r="F1100"/>
  <c r="F1098"/>
  <c r="F1096"/>
  <c r="F1094"/>
  <c r="F1091"/>
  <c r="F1090" s="1"/>
  <c r="F1089"/>
  <c r="F1086" s="1"/>
  <c r="F1084"/>
  <c r="F1082"/>
  <c r="F1080"/>
  <c r="F1078"/>
  <c r="F1069"/>
  <c r="F1067"/>
  <c r="F1063"/>
  <c r="F1062" s="1"/>
  <c r="F1061" s="1"/>
  <c r="F1059"/>
  <c r="F1057"/>
  <c r="F1052"/>
  <c r="F1051" s="1"/>
  <c r="F1049"/>
  <c r="F1047"/>
  <c r="F1045"/>
  <c r="F1039"/>
  <c r="F1038" s="1"/>
  <c r="F1036"/>
  <c r="F1035" s="1"/>
  <c r="F1032"/>
  <c r="F1030"/>
  <c r="F1027"/>
  <c r="F1026" s="1"/>
  <c r="F1024"/>
  <c r="F1023" s="1"/>
  <c r="F1019"/>
  <c r="F1018" s="1"/>
  <c r="F1017" s="1"/>
  <c r="F1015"/>
  <c r="F1013"/>
  <c r="F1010"/>
  <c r="F1008"/>
  <c r="F1006"/>
  <c r="F1002"/>
  <c r="F999"/>
  <c r="F997"/>
  <c r="F995"/>
  <c r="F989"/>
  <c r="F987"/>
  <c r="F985"/>
  <c r="F983"/>
  <c r="F981"/>
  <c r="F977"/>
  <c r="F976" s="1"/>
  <c r="F975" s="1"/>
  <c r="F973"/>
  <c r="F972" s="1"/>
  <c r="F970"/>
  <c r="F964"/>
  <c r="F963" s="1"/>
  <c r="F962" s="1"/>
  <c r="F960"/>
  <c r="F959" s="1"/>
  <c r="F955"/>
  <c r="F954" s="1"/>
  <c r="F953" s="1"/>
  <c r="F951"/>
  <c r="F950" s="1"/>
  <c r="F946"/>
  <c r="F945" s="1"/>
  <c r="F943"/>
  <c r="F942" s="1"/>
  <c r="F939"/>
  <c r="F938" s="1"/>
  <c r="F937" s="1"/>
  <c r="F936"/>
  <c r="F935" s="1"/>
  <c r="F933"/>
  <c r="F931"/>
  <c r="F928"/>
  <c r="F926"/>
  <c r="F924"/>
  <c r="F921"/>
  <c r="F919"/>
  <c r="F915"/>
  <c r="F914" s="1"/>
  <c r="F912"/>
  <c r="F910"/>
  <c r="F908"/>
  <c r="F906"/>
  <c r="F903"/>
  <c r="F902" s="1"/>
  <c r="F900"/>
  <c r="F898"/>
  <c r="F895"/>
  <c r="F893"/>
  <c r="F891"/>
  <c r="F887"/>
  <c r="F885"/>
  <c r="F883"/>
  <c r="F881"/>
  <c r="F879"/>
  <c r="F876"/>
  <c r="F875" s="1"/>
  <c r="F870"/>
  <c r="F868"/>
  <c r="F862"/>
  <c r="F861" s="1"/>
  <c r="F859"/>
  <c r="F852"/>
  <c r="F851" s="1"/>
  <c r="F847"/>
  <c r="F846" s="1"/>
  <c r="F844"/>
  <c r="F841"/>
  <c r="F839" s="1"/>
  <c r="F837"/>
  <c r="F835"/>
  <c r="F833"/>
  <c r="F829"/>
  <c r="F828" s="1"/>
  <c r="F827" s="1"/>
  <c r="F825"/>
  <c r="F824" s="1"/>
  <c r="F823" s="1"/>
  <c r="F821"/>
  <c r="F820" s="1"/>
  <c r="F818"/>
  <c r="F817" s="1"/>
  <c r="F815"/>
  <c r="F814" s="1"/>
  <c r="F812"/>
  <c r="F810"/>
  <c r="F808"/>
  <c r="F806"/>
  <c r="F804" s="1"/>
  <c r="F802"/>
  <c r="F800"/>
  <c r="F798"/>
  <c r="F795"/>
  <c r="F792" s="1"/>
  <c r="F793"/>
  <c r="F787"/>
  <c r="F786" s="1"/>
  <c r="F785" s="1"/>
  <c r="F784" s="1"/>
  <c r="F779"/>
  <c r="F778" s="1"/>
  <c r="F777" s="1"/>
  <c r="F775"/>
  <c r="F774" s="1"/>
  <c r="F773" s="1"/>
  <c r="F772" s="1"/>
  <c r="F770"/>
  <c r="F768"/>
  <c r="F760"/>
  <c r="F759" s="1"/>
  <c r="F757"/>
  <c r="F756" s="1"/>
  <c r="F755"/>
  <c r="F754" s="1"/>
  <c r="F753" s="1"/>
  <c r="F752" s="1"/>
  <c r="F748"/>
  <c r="F747" s="1"/>
  <c r="F746" s="1"/>
  <c r="F745" s="1"/>
  <c r="F743"/>
  <c r="F742" s="1"/>
  <c r="F739"/>
  <c r="F738" s="1"/>
  <c r="F737" s="1"/>
  <c r="F736"/>
  <c r="F735" s="1"/>
  <c r="F734" s="1"/>
  <c r="F733" s="1"/>
  <c r="F732" s="1"/>
  <c r="F731" s="1"/>
  <c r="F728"/>
  <c r="F727" s="1"/>
  <c r="F726" s="1"/>
  <c r="F725" s="1"/>
  <c r="F723"/>
  <c r="F722" s="1"/>
  <c r="F721" s="1"/>
  <c r="F719"/>
  <c r="F718" s="1"/>
  <c r="F716"/>
  <c r="F715" s="1"/>
  <c r="F713"/>
  <c r="F712" s="1"/>
  <c r="F710"/>
  <c r="F701"/>
  <c r="F700" s="1"/>
  <c r="F699" s="1"/>
  <c r="F698" s="1"/>
  <c r="F697" s="1"/>
  <c r="F695"/>
  <c r="F694" s="1"/>
  <c r="F691"/>
  <c r="F687"/>
  <c r="F685"/>
  <c r="F684" s="1"/>
  <c r="F683" s="1"/>
  <c r="F682" s="1"/>
  <c r="F681" s="1"/>
  <c r="F673" s="1"/>
  <c r="F675"/>
  <c r="F674" s="1"/>
  <c r="F670"/>
  <c r="F669" s="1"/>
  <c r="F668" s="1"/>
  <c r="F665"/>
  <c r="F664" s="1"/>
  <c r="F663"/>
  <c r="F662" s="1"/>
  <c r="F661" s="1"/>
  <c r="F659"/>
  <c r="F658" s="1"/>
  <c r="F655"/>
  <c r="F654" s="1"/>
  <c r="F653" s="1"/>
  <c r="F649"/>
  <c r="F648" s="1"/>
  <c r="F647" s="1"/>
  <c r="F646" s="1"/>
  <c r="F645" s="1"/>
  <c r="F643"/>
  <c r="F642" s="1"/>
  <c r="F641" s="1"/>
  <c r="F640" s="1"/>
  <c r="F638"/>
  <c r="F637" s="1"/>
  <c r="F635"/>
  <c r="F634" s="1"/>
  <c r="F627"/>
  <c r="F626" s="1"/>
  <c r="F624"/>
  <c r="F623" s="1"/>
  <c r="F619"/>
  <c r="F618"/>
  <c r="F617" s="1"/>
  <c r="F614"/>
  <c r="F613" s="1"/>
  <c r="F610"/>
  <c r="F609" s="1"/>
  <c r="F607"/>
  <c r="F605"/>
  <c r="F603"/>
  <c r="F599"/>
  <c r="F597"/>
  <c r="F596"/>
  <c r="F595" s="1"/>
  <c r="F593"/>
  <c r="F588"/>
  <c r="F587" s="1"/>
  <c r="F585"/>
  <c r="F583"/>
  <c r="F580"/>
  <c r="F579" s="1"/>
  <c r="F578" s="1"/>
  <c r="F577"/>
  <c r="F576" s="1"/>
  <c r="F573"/>
  <c r="F571"/>
  <c r="F569"/>
  <c r="F568" s="1"/>
  <c r="F565"/>
  <c r="F563"/>
  <c r="F557"/>
  <c r="F555"/>
  <c r="F549"/>
  <c r="F543"/>
  <c r="F541"/>
  <c r="F539"/>
  <c r="F537"/>
  <c r="F532"/>
  <c r="F530"/>
  <c r="F528"/>
  <c r="F523"/>
  <c r="F522" s="1"/>
  <c r="F521" s="1"/>
  <c r="F520" s="1"/>
  <c r="F517"/>
  <c r="F516" s="1"/>
  <c r="F515" s="1"/>
  <c r="F514" s="1"/>
  <c r="F510"/>
  <c r="F509" s="1"/>
  <c r="F507"/>
  <c r="F505"/>
  <c r="F501"/>
  <c r="F500" s="1"/>
  <c r="F499" s="1"/>
  <c r="F498" s="1"/>
  <c r="F497" s="1"/>
  <c r="F495"/>
  <c r="F493"/>
  <c r="F488"/>
  <c r="F487" s="1"/>
  <c r="F483"/>
  <c r="F482" s="1"/>
  <c r="F481" s="1"/>
  <c r="F479"/>
  <c r="F477"/>
  <c r="F474"/>
  <c r="F472"/>
  <c r="F467"/>
  <c r="F466" s="1"/>
  <c r="F465"/>
  <c r="F464" s="1"/>
  <c r="F461"/>
  <c r="F460" s="1"/>
  <c r="F458"/>
  <c r="F455"/>
  <c r="F453"/>
  <c r="F448"/>
  <c r="F447" s="1"/>
  <c r="F446" s="1"/>
  <c r="F444"/>
  <c r="F443" s="1"/>
  <c r="F442" s="1"/>
  <c r="F441" s="1"/>
  <c r="F440" s="1"/>
  <c r="F437"/>
  <c r="F436" s="1"/>
  <c r="F435" s="1"/>
  <c r="F434" s="1"/>
  <c r="F433" s="1"/>
  <c r="F431"/>
  <c r="F429"/>
  <c r="F423"/>
  <c r="F422" s="1"/>
  <c r="F421" s="1"/>
  <c r="F420" s="1"/>
  <c r="F419" s="1"/>
  <c r="F418" s="1"/>
  <c r="F415"/>
  <c r="F414" s="1"/>
  <c r="F408" s="1"/>
  <c r="F412"/>
  <c r="F410"/>
  <c r="F407"/>
  <c r="F406" s="1"/>
  <c r="F405" s="1"/>
  <c r="F404" s="1"/>
  <c r="F402"/>
  <c r="F401" s="1"/>
  <c r="F400" s="1"/>
  <c r="F399"/>
  <c r="F398" s="1"/>
  <c r="F397" s="1"/>
  <c r="F394"/>
  <c r="F391"/>
  <c r="F390" s="1"/>
  <c r="F389" s="1"/>
  <c r="F388"/>
  <c r="F387" s="1"/>
  <c r="F386" s="1"/>
  <c r="F381"/>
  <c r="F380" s="1"/>
  <c r="F379" s="1"/>
  <c r="F378" s="1"/>
  <c r="F377" s="1"/>
  <c r="F375"/>
  <c r="F374" s="1"/>
  <c r="F373" s="1"/>
  <c r="F372" s="1"/>
  <c r="F371" s="1"/>
  <c r="F369"/>
  <c r="F368" s="1"/>
  <c r="F367" s="1"/>
  <c r="F366" s="1"/>
  <c r="F365" s="1"/>
  <c r="F363"/>
  <c r="F362" s="1"/>
  <c r="F361" s="1"/>
  <c r="F360" s="1"/>
  <c r="F357"/>
  <c r="F355"/>
  <c r="F352"/>
  <c r="F351" s="1"/>
  <c r="F347"/>
  <c r="F346" s="1"/>
  <c r="F344"/>
  <c r="F343" s="1"/>
  <c r="F339"/>
  <c r="F338" s="1"/>
  <c r="F337" s="1"/>
  <c r="F336" s="1"/>
  <c r="F335" s="1"/>
  <c r="F333"/>
  <c r="F332" s="1"/>
  <c r="F330"/>
  <c r="F329" s="1"/>
  <c r="F325"/>
  <c r="F324" s="1"/>
  <c r="F323" s="1"/>
  <c r="F322" s="1"/>
  <c r="F320"/>
  <c r="F319" s="1"/>
  <c r="F318" s="1"/>
  <c r="F317" s="1"/>
  <c r="F315"/>
  <c r="F311" s="1"/>
  <c r="F313"/>
  <c r="F312"/>
  <c r="F310"/>
  <c r="F309" s="1"/>
  <c r="F305"/>
  <c r="F304" s="1"/>
  <c r="F302"/>
  <c r="F301" s="1"/>
  <c r="F298"/>
  <c r="F296"/>
  <c r="F292"/>
  <c r="F290"/>
  <c r="F286"/>
  <c r="F285" s="1"/>
  <c r="F283"/>
  <c r="F282" s="1"/>
  <c r="F276"/>
  <c r="F274"/>
  <c r="F266"/>
  <c r="F264"/>
  <c r="F258"/>
  <c r="F257" s="1"/>
  <c r="F256" s="1"/>
  <c r="F254"/>
  <c r="F253" s="1"/>
  <c r="F252" s="1"/>
  <c r="F251" s="1"/>
  <c r="F247"/>
  <c r="F244" s="1"/>
  <c r="F243"/>
  <c r="F242" s="1"/>
  <c r="F241" s="1"/>
  <c r="F239"/>
  <c r="F236" s="1"/>
  <c r="F235"/>
  <c r="F234" s="1"/>
  <c r="F233" s="1"/>
  <c r="F232"/>
  <c r="F231" s="1"/>
  <c r="F229"/>
  <c r="F227"/>
  <c r="F224"/>
  <c r="F222"/>
  <c r="F219"/>
  <c r="F216" s="1"/>
  <c r="F214"/>
  <c r="F212"/>
  <c r="F210"/>
  <c r="F209" s="1"/>
  <c r="F208" s="1"/>
  <c r="F204"/>
  <c r="F203"/>
  <c r="F200" s="1"/>
  <c r="F198"/>
  <c r="F196"/>
  <c r="F193"/>
  <c r="F192" s="1"/>
  <c r="F190"/>
  <c r="F189" s="1"/>
  <c r="F186"/>
  <c r="F185" s="1"/>
  <c r="F183"/>
  <c r="F181"/>
  <c r="F178"/>
  <c r="F177"/>
  <c r="F176" s="1"/>
  <c r="F173"/>
  <c r="F172" s="1"/>
  <c r="F167"/>
  <c r="F165"/>
  <c r="F160"/>
  <c r="F159" s="1"/>
  <c r="F158"/>
  <c r="F157" s="1"/>
  <c r="F156" s="1"/>
  <c r="F155" s="1"/>
  <c r="F153"/>
  <c r="F151"/>
  <c r="F146"/>
  <c r="F143"/>
  <c r="F142" s="1"/>
  <c r="F141" s="1"/>
  <c r="F140" s="1"/>
  <c r="F138"/>
  <c r="F136"/>
  <c r="F130"/>
  <c r="F128"/>
  <c r="F122"/>
  <c r="F120"/>
  <c r="F116"/>
  <c r="F114"/>
  <c r="F107"/>
  <c r="F101"/>
  <c r="F99"/>
  <c r="F93"/>
  <c r="F91"/>
  <c r="F85"/>
  <c r="F84" s="1"/>
  <c r="F83" s="1"/>
  <c r="F81"/>
  <c r="F79"/>
  <c r="F74"/>
  <c r="F73" s="1"/>
  <c r="F71"/>
  <c r="F65"/>
  <c r="F63"/>
  <c r="F61"/>
  <c r="F58" s="1"/>
  <c r="F56"/>
  <c r="F54"/>
  <c r="F49"/>
  <c r="F47"/>
  <c r="F44"/>
  <c r="F38"/>
  <c r="F36"/>
  <c r="F29"/>
  <c r="F28" s="1"/>
  <c r="F27"/>
  <c r="F26" s="1"/>
  <c r="F22"/>
  <c r="F20"/>
  <c r="F17"/>
  <c r="F13"/>
  <c r="F12" s="1"/>
  <c r="F11" s="1"/>
  <c r="F1383" l="1"/>
  <c r="F1382" s="1"/>
  <c r="F1381" s="1"/>
  <c r="F1380" s="1"/>
  <c r="F1379" s="1"/>
  <c r="F175"/>
  <c r="F709"/>
  <c r="F897"/>
  <c r="F1451"/>
  <c r="F1450" s="1"/>
  <c r="F1533"/>
  <c r="F1077"/>
  <c r="F1076" s="1"/>
  <c r="F1322"/>
  <c r="F1321" s="1"/>
  <c r="F554"/>
  <c r="F553" s="1"/>
  <c r="F548" s="1"/>
  <c r="F622"/>
  <c r="F621" s="1"/>
  <c r="F354"/>
  <c r="F353" s="1"/>
  <c r="F46"/>
  <c r="F43" s="1"/>
  <c r="F42" s="1"/>
  <c r="F463"/>
  <c r="F476"/>
  <c r="F492"/>
  <c r="F491" s="1"/>
  <c r="F490" s="1"/>
  <c r="F767"/>
  <c r="F766" s="1"/>
  <c r="F765" s="1"/>
  <c r="F764" s="1"/>
  <c r="F867"/>
  <c r="F866" s="1"/>
  <c r="F865" s="1"/>
  <c r="F941"/>
  <c r="F1140"/>
  <c r="F1044"/>
  <c r="F1043" s="1"/>
  <c r="F1042" s="1"/>
  <c r="F536"/>
  <c r="F535" s="1"/>
  <c r="F534" s="1"/>
  <c r="F582"/>
  <c r="F980"/>
  <c r="F979" s="1"/>
  <c r="F409"/>
  <c r="F403" s="1"/>
  <c r="F730"/>
  <c r="F1132"/>
  <c r="F1131" s="1"/>
  <c r="F211"/>
  <c r="F70"/>
  <c r="F69" s="1"/>
  <c r="F68" s="1"/>
  <c r="F67" s="1"/>
  <c r="F263"/>
  <c r="F262" s="1"/>
  <c r="F261" s="1"/>
  <c r="F260" s="1"/>
  <c r="F527"/>
  <c r="F526" s="1"/>
  <c r="F958"/>
  <c r="F957" s="1"/>
  <c r="F250"/>
  <c r="F249" s="1"/>
  <c r="F969"/>
  <c r="F968" s="1"/>
  <c r="F967" s="1"/>
  <c r="F966" s="1"/>
  <c r="F1066"/>
  <c r="F1065" s="1"/>
  <c r="F1125"/>
  <c r="F1177"/>
  <c r="F1420"/>
  <c r="F1618" s="1"/>
  <c r="F1430"/>
  <c r="F119"/>
  <c r="F118" s="1"/>
  <c r="F135"/>
  <c r="F134" s="1"/>
  <c r="F133" s="1"/>
  <c r="F132" s="1"/>
  <c r="F513"/>
  <c r="F923"/>
  <c r="F1163"/>
  <c r="F1162" s="1"/>
  <c r="F1368"/>
  <c r="F1394"/>
  <c r="F1393" s="1"/>
  <c r="F127"/>
  <c r="F126" s="1"/>
  <c r="F125" s="1"/>
  <c r="F124" s="1"/>
  <c r="F78"/>
  <c r="F77" s="1"/>
  <c r="F76" s="1"/>
  <c r="F75" s="1"/>
  <c r="F180"/>
  <c r="F24"/>
  <c r="F19" s="1"/>
  <c r="F16" s="1"/>
  <c r="F15" s="1"/>
  <c r="F62"/>
  <c r="F150"/>
  <c r="F149" s="1"/>
  <c r="F148" s="1"/>
  <c r="F164"/>
  <c r="F163" s="1"/>
  <c r="F162" s="1"/>
  <c r="F316"/>
  <c r="F428"/>
  <c r="F427" s="1"/>
  <c r="F426" s="1"/>
  <c r="F890"/>
  <c r="F1012"/>
  <c r="F1004" s="1"/>
  <c r="F994" s="1"/>
  <c r="F1433"/>
  <c r="F1637" s="1"/>
  <c r="F1442"/>
  <c r="F221"/>
  <c r="F471"/>
  <c r="F470" s="1"/>
  <c r="F504"/>
  <c r="F503" s="1"/>
  <c r="F486" s="1"/>
  <c r="F562"/>
  <c r="F751"/>
  <c r="F750" s="1"/>
  <c r="F741" s="1"/>
  <c r="F949"/>
  <c r="F948" s="1"/>
  <c r="F1295"/>
  <c r="F1294" s="1"/>
  <c r="F1289" s="1"/>
  <c r="F1288" s="1"/>
  <c r="F1307"/>
  <c r="F1302" s="1"/>
  <c r="F1301" s="1"/>
  <c r="F1520"/>
  <c r="F308"/>
  <c r="F307" s="1"/>
  <c r="F328"/>
  <c r="F327" s="1"/>
  <c r="F1505"/>
  <c r="F1504" s="1"/>
  <c r="F1503" s="1"/>
  <c r="F1502" s="1"/>
  <c r="F281"/>
  <c r="F280" s="1"/>
  <c r="F273"/>
  <c r="F272" s="1"/>
  <c r="F271" s="1"/>
  <c r="F270" s="1"/>
  <c r="F269" s="1"/>
  <c r="F113"/>
  <c r="F112" s="1"/>
  <c r="F111" s="1"/>
  <c r="F878"/>
  <c r="F90"/>
  <c r="F89" s="1"/>
  <c r="F88" s="1"/>
  <c r="F87" s="1"/>
  <c r="F98"/>
  <c r="F97" s="1"/>
  <c r="F96" s="1"/>
  <c r="F95" s="1"/>
  <c r="F106"/>
  <c r="F105" s="1"/>
  <c r="F104" s="1"/>
  <c r="F226"/>
  <c r="F657"/>
  <c r="F652" s="1"/>
  <c r="F651" s="1"/>
  <c r="F650" s="1"/>
  <c r="F708"/>
  <c r="F843"/>
  <c r="F1197"/>
  <c r="F1196" s="1"/>
  <c r="F1195" s="1"/>
  <c r="F1194" s="1"/>
  <c r="F1619"/>
  <c r="F1561" s="1"/>
  <c r="F35"/>
  <c r="F34" s="1"/>
  <c r="F33" s="1"/>
  <c r="F32" s="1"/>
  <c r="F195"/>
  <c r="F396"/>
  <c r="F570"/>
  <c r="F602"/>
  <c r="F601" s="1"/>
  <c r="F832"/>
  <c r="F831" s="1"/>
  <c r="F1245"/>
  <c r="F1244" s="1"/>
  <c r="F1243" s="1"/>
  <c r="F1261"/>
  <c r="F1252" s="1"/>
  <c r="F1611"/>
  <c r="F1406"/>
  <c r="F1610" s="1"/>
  <c r="F1575"/>
  <c r="F1574"/>
  <c r="F295"/>
  <c r="F616"/>
  <c r="F612" s="1"/>
  <c r="F690"/>
  <c r="F807"/>
  <c r="F905"/>
  <c r="F918"/>
  <c r="F930"/>
  <c r="F1005"/>
  <c r="F1029"/>
  <c r="F1056"/>
  <c r="F1055" s="1"/>
  <c r="F1093"/>
  <c r="F1209"/>
  <c r="F1346"/>
  <c r="F1345" s="1"/>
  <c r="F1344" s="1"/>
  <c r="F1343" s="1"/>
  <c r="F1361"/>
  <c r="F1357" s="1"/>
  <c r="F1356" s="1"/>
  <c r="F1355" s="1"/>
  <c r="F1477"/>
  <c r="F1449" s="1"/>
  <c r="F1373"/>
  <c r="F1332"/>
  <c r="F1331" s="1"/>
  <c r="F1330" s="1"/>
  <c r="F393"/>
  <c r="F392" s="1"/>
  <c r="F53"/>
  <c r="F289"/>
  <c r="F300"/>
  <c r="F342"/>
  <c r="F341" s="1"/>
  <c r="F350"/>
  <c r="F349" s="1"/>
  <c r="F385"/>
  <c r="F384" s="1"/>
  <c r="F383" s="1"/>
  <c r="F1604"/>
  <c r="F1399"/>
  <c r="F451"/>
  <c r="F592"/>
  <c r="F591" s="1"/>
  <c r="F633"/>
  <c r="F632" s="1"/>
  <c r="F631" s="1"/>
  <c r="F630" s="1"/>
  <c r="F763"/>
  <c r="F762" s="1"/>
  <c r="F797"/>
  <c r="F791" s="1"/>
  <c r="F790" s="1"/>
  <c r="F789" s="1"/>
  <c r="F858"/>
  <c r="F857" s="1"/>
  <c r="F1034"/>
  <c r="F1122"/>
  <c r="F1121" s="1"/>
  <c r="F1120" s="1"/>
  <c r="F1119" s="1"/>
  <c r="F1151"/>
  <c r="F1150" s="1"/>
  <c r="F1224"/>
  <c r="F1223" s="1"/>
  <c r="F1222" s="1"/>
  <c r="F1221" s="1"/>
  <c r="F1236"/>
  <c r="F1235" s="1"/>
  <c r="F1234" s="1"/>
  <c r="F1233" s="1"/>
  <c r="F1316"/>
  <c r="F1315" s="1"/>
  <c r="F1490"/>
  <c r="F1525"/>
  <c r="F1549"/>
  <c r="F1605"/>
  <c r="F1112" l="1"/>
  <c r="F1130"/>
  <c r="F1598"/>
  <c r="F1314"/>
  <c r="F993"/>
  <c r="F207"/>
  <c r="F561"/>
  <c r="F560" s="1"/>
  <c r="F559" s="1"/>
  <c r="F547" s="1"/>
  <c r="F546" s="1"/>
  <c r="F783"/>
  <c r="F425"/>
  <c r="F417" s="1"/>
  <c r="F1426"/>
  <c r="F1425" s="1"/>
  <c r="F52"/>
  <c r="F1145"/>
  <c r="F1519"/>
  <c r="F1514" s="1"/>
  <c r="F1513" s="1"/>
  <c r="F1054"/>
  <c r="F512"/>
  <c r="F1405"/>
  <c r="F1609" s="1"/>
  <c r="F1367"/>
  <c r="F1366" s="1"/>
  <c r="F171"/>
  <c r="F170" s="1"/>
  <c r="F169" s="1"/>
  <c r="F145" s="1"/>
  <c r="F689"/>
  <c r="F672" s="1"/>
  <c r="F10"/>
  <c r="F9" s="1"/>
  <c r="F1354"/>
  <c r="F288"/>
  <c r="F279" s="1"/>
  <c r="F278" s="1"/>
  <c r="F103"/>
  <c r="F874"/>
  <c r="F629"/>
  <c r="F359"/>
  <c r="F917"/>
  <c r="F1193"/>
  <c r="F1176" s="1"/>
  <c r="F326"/>
  <c r="F1398"/>
  <c r="F1603"/>
  <c r="F1548"/>
  <c r="F1232"/>
  <c r="F1300" l="1"/>
  <c r="F1041"/>
  <c r="F1053"/>
  <c r="F51"/>
  <c r="F1512"/>
  <c r="F1501" s="1"/>
  <c r="F1404"/>
  <c r="F1608" s="1"/>
  <c r="F268"/>
  <c r="F873"/>
  <c r="F872" s="1"/>
  <c r="F1602"/>
  <c r="F1403" l="1"/>
  <c r="F1397" s="1"/>
  <c r="F1378" s="1"/>
  <c r="F1231" s="1"/>
  <c r="F41"/>
  <c r="F40" s="1"/>
  <c r="F864"/>
  <c r="F782" s="1"/>
  <c r="F740" s="1"/>
  <c r="F1607" l="1"/>
  <c r="F8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7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3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6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25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5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9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9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02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65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6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257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49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11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88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comments2.xml><?xml version="1.0" encoding="utf-8"?>
<comments xmlns="http://schemas.openxmlformats.org/spreadsheetml/2006/main">
  <authors>
    <author>Умрихина</author>
    <author>майкова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>-610000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в 2021г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>-125000 по Думе в 2021г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I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J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I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J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I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J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433" authorId="1">
      <text>
        <r>
          <rPr>
            <b/>
            <sz val="9"/>
            <color indexed="81"/>
            <rFont val="Tahoma"/>
            <family val="2"/>
            <charset val="204"/>
          </rPr>
          <t>+1725000 по Думе в 2020г</t>
        </r>
      </text>
    </comment>
    <comment ref="F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I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J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J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1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+821250 по Думе ФНР в 2021г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I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J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20" authorId="1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20" authorId="1">
      <text>
        <r>
          <rPr>
            <b/>
            <sz val="9"/>
            <color indexed="81"/>
            <rFont val="Tahoma"/>
            <family val="2"/>
            <charset val="204"/>
          </rPr>
          <t>+225000 по Думе 2020г.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20" authorId="1">
      <text>
        <r>
          <rPr>
            <b/>
            <sz val="9"/>
            <color indexed="81"/>
            <rFont val="Tahoma"/>
            <family val="2"/>
            <charset val="204"/>
          </rPr>
          <t>+56250 по Думе 2021г.</t>
        </r>
      </text>
    </comment>
    <comment ref="F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I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J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<sst xmlns="http://schemas.openxmlformats.org/spreadsheetml/2006/main" count="13017" uniqueCount="895">
  <si>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</si>
  <si>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</si>
  <si>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</si>
  <si>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</si>
  <si>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</si>
  <si>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</si>
  <si>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</si>
  <si>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</si>
  <si>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</si>
  <si>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</si>
  <si>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</si>
  <si>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</si>
  <si>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</si>
  <si>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</si>
  <si>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</si>
  <si>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</si>
  <si>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</si>
  <si>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</si>
  <si>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</si>
  <si>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</si>
  <si>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</si>
  <si>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</si>
  <si>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</si>
  <si>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</si>
  <si>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</si>
  <si>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</si>
  <si>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</si>
  <si>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</si>
  <si>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</si>
  <si>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</si>
  <si>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</si>
  <si>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</si>
  <si>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</si>
  <si>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</si>
  <si>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</si>
  <si>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</si>
  <si>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</si>
  <si>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</si>
  <si>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</si>
  <si>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</si>
  <si>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</si>
  <si>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</si>
  <si>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</si>
  <si>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</si>
  <si>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</si>
  <si>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</si>
  <si>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</si>
  <si>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</si>
  <si>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</si>
  <si>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</si>
  <si>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</si>
  <si>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</si>
  <si>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</si>
  <si>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</si>
  <si>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</si>
  <si>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</si>
  <si>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</si>
  <si>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</si>
  <si>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</si>
  <si>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</si>
  <si>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</si>
  <si>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</si>
  <si>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</si>
  <si>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</si>
  <si>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</si>
  <si>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</si>
  <si>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</si>
  <si>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</si>
  <si>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</si>
  <si>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</si>
  <si>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</si>
  <si>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</si>
  <si>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</si>
  <si>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</si>
  <si>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</si>
  <si>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</si>
  <si>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</si>
  <si>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</si>
  <si>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</si>
  <si>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</si>
  <si>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</si>
  <si>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</si>
  <si>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</si>
  <si>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</si>
  <si>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</si>
  <si>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</si>
  <si>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</si>
  <si>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</si>
  <si>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</si>
  <si>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</si>
  <si>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</si>
  <si>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</si>
  <si>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</si>
  <si>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</si>
  <si>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</si>
  <si>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</si>
  <si>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</si>
  <si>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</si>
  <si>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</si>
  <si>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</si>
  <si>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</si>
  <si>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</si>
  <si>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</si>
  <si>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</si>
  <si>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</si>
  <si>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</si>
  <si>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</si>
  <si>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</si>
  <si>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</si>
  <si>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</si>
  <si>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</si>
  <si>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</si>
  <si>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</si>
  <si>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</si>
  <si>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</si>
  <si>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</si>
  <si>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</si>
  <si>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</si>
  <si>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</si>
  <si>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</si>
  <si>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</si>
  <si>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</si>
  <si>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</si>
  <si>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</si>
  <si>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</si>
  <si>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</si>
  <si>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</si>
  <si>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</si>
  <si>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</si>
  <si>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</si>
  <si>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</si>
  <si>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</si>
  <si>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</si>
  <si>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</si>
  <si>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</si>
  <si>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</si>
  <si>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</si>
  <si>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</si>
  <si>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</si>
  <si>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</si>
  <si>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</si>
  <si>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</si>
  <si>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</si>
  <si>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</si>
  <si>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</si>
  <si>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</si>
  <si>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</si>
  <si>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</si>
  <si>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</si>
  <si>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</si>
  <si>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</si>
  <si>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</si>
  <si>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</si>
  <si>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</si>
  <si>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</si>
  <si>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</si>
  <si>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</si>
  <si>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</si>
  <si>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</si>
  <si>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</si>
  <si>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</si>
  <si>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</si>
  <si>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</si>
  <si>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</si>
  <si>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</si>
  <si>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</si>
  <si>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</si>
  <si>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</si>
  <si>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</si>
  <si>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</si>
  <si>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</si>
  <si>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</si>
  <si>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</si>
  <si>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</si>
  <si>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</si>
  <si>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</si>
  <si>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</si>
  <si>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</si>
  <si>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</si>
  <si>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</si>
  <si>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</si>
  <si>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</si>
  <si>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</si>
  <si>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</si>
  <si>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</si>
  <si>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</si>
  <si>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</si>
  <si>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</si>
  <si>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</si>
  <si>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</si>
  <si>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</si>
  <si>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</si>
  <si>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</si>
  <si>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</si>
  <si>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</si>
  <si>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</si>
  <si>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</si>
  <si>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</si>
  <si>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</si>
  <si>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</si>
  <si>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</si>
  <si>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</si>
  <si>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</si>
  <si>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</si>
  <si>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</si>
  <si>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</si>
  <si>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</si>
  <si>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</si>
  <si>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</si>
  <si>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</si>
  <si>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</si>
  <si>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</si>
  <si>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</si>
  <si>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</si>
  <si>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</si>
  <si>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</si>
  <si>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</si>
  <si>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</si>
  <si>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</si>
  <si>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</si>
  <si>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</si>
  <si>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</si>
  <si>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</si>
  <si>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</si>
  <si>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</si>
  <si>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</si>
  <si>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</si>
  <si>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</si>
  <si>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</si>
  <si>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</si>
  <si>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</si>
  <si>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</si>
  <si>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</si>
  <si>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</si>
  <si>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</si>
  <si>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</si>
  <si>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</si>
  <si>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</si>
  <si>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</si>
  <si>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</si>
  <si>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</si>
  <si>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</si>
  <si>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</si>
  <si>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</si>
  <si>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</si>
  <si>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</si>
  <si>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</si>
  <si>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</si>
  <si>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</si>
  <si>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</si>
  <si>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</si>
  <si>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</si>
  <si>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</si>
  <si>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</si>
  <si>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</si>
  <si>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</si>
  <si>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</si>
  <si>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</si>
  <si>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</si>
  <si>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</si>
  <si>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</si>
  <si>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</si>
  <si>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</si>
  <si>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</si>
  <si>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</si>
  <si>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</si>
  <si>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</si>
  <si>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</si>
  <si>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</si>
  <si>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</si>
  <si>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</si>
  <si>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</si>
  <si>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</si>
  <si>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</si>
  <si>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</si>
  <si>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</si>
  <si>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</si>
  <si>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</si>
  <si>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</si>
  <si>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</si>
  <si>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</si>
  <si>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</si>
  <si>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</si>
  <si>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</si>
  <si>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</si>
  <si>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</si>
  <si>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</si>
  <si>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</si>
  <si>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</si>
  <si>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</si>
  <si>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</si>
  <si>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</si>
  <si>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</si>
  <si>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</si>
  <si>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</si>
  <si>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</si>
  <si>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</si>
  <si>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</si>
  <si>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</si>
  <si>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</si>
  <si>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</si>
  <si>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</si>
  <si>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</si>
  <si>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</si>
  <si>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</si>
  <si>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</si>
  <si>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</si>
  <si>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</si>
  <si>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</si>
  <si>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</si>
  <si>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</si>
  <si>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</si>
  <si>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</si>
  <si>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</si>
  <si>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</si>
  <si>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</si>
  <si>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</si>
  <si>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</si>
  <si>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</si>
  <si>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</si>
  <si>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</si>
  <si>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</si>
  <si>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</si>
  <si>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</si>
  <si>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</si>
  <si>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</si>
  <si>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</si>
  <si>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</si>
  <si>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</si>
  <si>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</si>
  <si>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</si>
  <si>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</si>
  <si>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</si>
  <si>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</si>
  <si>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</si>
  <si>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</si>
  <si>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</si>
  <si>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</si>
  <si>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</si>
  <si>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</si>
  <si>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</si>
  <si>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</si>
  <si>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</si>
  <si>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</si>
  <si>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</si>
  <si>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</si>
  <si>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</si>
  <si>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</si>
  <si>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</si>
  <si>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</si>
  <si>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</si>
  <si>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</si>
  <si>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</si>
  <si>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</si>
  <si>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</si>
  <si>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</si>
  <si>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</si>
  <si>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</si>
  <si>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</si>
  <si>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</si>
  <si>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</si>
  <si>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</si>
  <si>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</si>
  <si>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</si>
  <si>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</si>
  <si>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</si>
  <si>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</si>
  <si>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</si>
  <si>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</si>
  <si>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</si>
  <si>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</si>
  <si>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</si>
  <si>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</si>
  <si>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</si>
  <si>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</si>
  <si>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</si>
  <si>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</si>
  <si>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</si>
  <si>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</si>
  <si>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</si>
  <si>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</si>
  <si>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</si>
  <si>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</si>
  <si>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</si>
  <si>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</si>
  <si>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</si>
  <si>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</si>
  <si>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</si>
  <si>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</si>
  <si>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</si>
  <si>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</si>
  <si>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</si>
  <si>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</si>
  <si>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</si>
  <si>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</si>
  <si>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</si>
  <si>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</si>
  <si>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</si>
  <si>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</si>
  <si>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</si>
  <si>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</si>
  <si>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</si>
  <si>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</si>
  <si>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</si>
  <si>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</si>
  <si>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</si>
  <si>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</si>
  <si>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</si>
  <si>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</si>
  <si>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</si>
  <si>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</si>
  <si>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</si>
  <si>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</si>
  <si>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</si>
  <si>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</si>
  <si>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</si>
  <si>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</si>
  <si>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</si>
  <si>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</si>
  <si>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</si>
  <si>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</si>
  <si>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</si>
  <si>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</si>
  <si>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</si>
  <si>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</si>
  <si>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</si>
  <si>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</si>
  <si>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</si>
  <si>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</si>
  <si>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</si>
  <si>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</si>
  <si>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</si>
  <si>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</si>
  <si>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</si>
  <si>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</si>
  <si>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</si>
  <si>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</si>
  <si>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</si>
  <si>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</si>
  <si>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</si>
  <si>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</si>
  <si>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</si>
  <si>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</si>
  <si>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</si>
  <si>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</si>
  <si>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</si>
  <si>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</si>
  <si>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</si>
  <si>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</si>
  <si>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</si>
  <si>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</si>
  <si>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</si>
  <si>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</si>
  <si>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</si>
  <si>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</si>
  <si>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</si>
  <si>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</si>
  <si>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</si>
  <si>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</si>
  <si>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</si>
  <si>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</si>
  <si>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</si>
  <si>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</si>
  <si>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</si>
  <si>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</si>
  <si>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</si>
  <si>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</si>
  <si>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</si>
  <si>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</si>
  <si>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</si>
  <si>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</si>
  <si>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</si>
  <si>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</si>
  <si>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</si>
  <si>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</si>
  <si>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</si>
  <si>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</si>
  <si>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</si>
  <si>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</si>
  <si>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</si>
  <si>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</si>
  <si>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</si>
  <si>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</si>
  <si>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</si>
  <si>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</si>
  <si>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</si>
  <si>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</si>
  <si>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</si>
  <si>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</si>
  <si>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</si>
  <si>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</si>
  <si>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</si>
  <si>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</si>
  <si>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</si>
  <si>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</si>
  <si>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</si>
  <si>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</si>
  <si>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</si>
  <si>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</si>
  <si>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</si>
  <si>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</si>
  <si>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</si>
  <si>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</si>
  <si>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</si>
  <si>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</si>
  <si>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</si>
  <si>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</si>
  <si>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</si>
  <si>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</si>
  <si>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</si>
  <si>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</si>
  <si>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</si>
  <si>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</si>
  <si>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</si>
  <si>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</si>
  <si>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</si>
  <si>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</si>
  <si>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</si>
  <si>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</si>
  <si>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</si>
  <si>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</si>
  <si>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</si>
  <si>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</si>
  <si>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</si>
  <si>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</si>
  <si>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</si>
  <si>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</si>
  <si>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</si>
  <si>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</si>
  <si>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</si>
  <si>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</si>
  <si>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</si>
  <si>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</si>
  <si>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</si>
  <si>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</si>
  <si>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</si>
  <si>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</si>
  <si>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</si>
  <si>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</si>
  <si>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</si>
  <si>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</si>
  <si>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</si>
  <si>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</si>
  <si>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</si>
  <si>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</si>
  <si>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</si>
  <si>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</si>
  <si>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</si>
  <si>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</si>
  <si>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</si>
  <si>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</si>
  <si>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</si>
  <si>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</si>
  <si>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</si>
  <si>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</si>
  <si>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</si>
  <si>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</si>
  <si>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</si>
  <si>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</si>
  <si>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</si>
  <si>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</si>
  <si>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</si>
  <si>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</si>
  <si>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</si>
  <si>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</si>
  <si>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</si>
  <si>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</si>
  <si>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</si>
  <si>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</si>
  <si>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</si>
  <si>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</si>
  <si>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</si>
  <si>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</si>
  <si>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</si>
  <si>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</si>
  <si>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</si>
  <si>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</si>
  <si>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</si>
  <si>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</si>
  <si>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</si>
  <si>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</si>
  <si>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</si>
  <si>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</si>
  <si>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</si>
  <si>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</si>
  <si>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</si>
  <si>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</si>
  <si>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</si>
  <si>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</si>
  <si>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</si>
  <si>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</si>
  <si>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</si>
  <si>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</si>
  <si>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</si>
  <si>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</si>
  <si>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</si>
  <si>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</si>
  <si>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</si>
  <si>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</si>
  <si>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</si>
  <si>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</si>
  <si>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</si>
  <si>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</si>
  <si>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</si>
  <si>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</si>
  <si>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</si>
  <si>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</si>
  <si>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</si>
  <si>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</si>
  <si>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</si>
  <si>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</si>
  <si>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</si>
  <si>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</si>
  <si>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</si>
  <si>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</si>
  <si>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</si>
  <si>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</si>
  <si>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</si>
  <si>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</si>
  <si>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</si>
  <si>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</si>
  <si>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</si>
  <si>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</si>
  <si>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</si>
  <si>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</si>
  <si>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</si>
  <si>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</si>
  <si>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</si>
  <si>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</si>
  <si>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</si>
  <si>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</si>
  <si>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</si>
  <si>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</si>
  <si>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</si>
  <si>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</si>
  <si>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</si>
  <si>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</si>
  <si>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</si>
  <si>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</si>
  <si>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</si>
  <si>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</si>
  <si>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</si>
  <si>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</si>
  <si>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</si>
  <si>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</si>
  <si>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</si>
  <si>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</si>
  <si>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</si>
  <si>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</si>
  <si>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</si>
  <si>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</si>
  <si>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</si>
  <si>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</si>
  <si>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</si>
  <si>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</si>
  <si>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</si>
  <si>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</si>
  <si>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</si>
  <si>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</si>
  <si>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</si>
  <si>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</si>
  <si>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</si>
  <si>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</si>
  <si>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</si>
  <si>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</si>
  <si>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</si>
  <si>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</si>
  <si>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</si>
  <si>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</si>
  <si>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</si>
  <si>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</si>
  <si>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</si>
  <si>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</si>
  <si>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</si>
  <si>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</si>
  <si>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</si>
  <si>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</si>
  <si>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</si>
  <si>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</si>
  <si>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</si>
  <si>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</si>
  <si>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</si>
  <si>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</si>
  <si>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</si>
  <si>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</si>
  <si>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</si>
  <si>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</si>
  <si>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</si>
  <si>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</si>
  <si>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</si>
  <si>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</si>
  <si>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</si>
  <si>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</si>
  <si>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</si>
  <si>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</si>
  <si>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</si>
  <si>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</si>
  <si>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</si>
  <si>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</si>
  <si>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</si>
  <si>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</si>
  <si>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</si>
  <si>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</si>
  <si>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</si>
  <si>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</si>
  <si>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</si>
  <si>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</si>
  <si>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</si>
  <si>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</si>
  <si>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</si>
  <si>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</si>
  <si>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</si>
  <si>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</si>
  <si>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</si>
  <si>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</si>
  <si>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</si>
  <si>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</si>
  <si>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</si>
  <si>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</si>
  <si>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</si>
  <si>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</si>
  <si>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</si>
  <si>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</si>
  <si>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</si>
  <si>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</si>
  <si>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</si>
  <si>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</si>
  <si>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</si>
  <si>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</si>
  <si>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</si>
  <si>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</si>
  <si>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</si>
  <si>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</si>
  <si>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</si>
  <si>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</si>
  <si>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</si>
  <si>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</si>
  <si>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</si>
  <si>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</si>
  <si>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</si>
  <si>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</si>
  <si>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</si>
  <si>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</si>
  <si>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</si>
  <si>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</si>
  <si>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</si>
  <si>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</si>
  <si>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</si>
  <si>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</si>
  <si>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</si>
  <si>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</si>
  <si>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</si>
  <si>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</si>
  <si>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</si>
  <si>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</si>
  <si>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</si>
  <si>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</si>
  <si>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</si>
  <si>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</si>
  <si>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</si>
  <si>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</si>
  <si>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</si>
  <si>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</si>
  <si>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</si>
  <si>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</si>
  <si>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</si>
  <si>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</si>
  <si>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</si>
  <si>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</si>
  <si>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</si>
  <si>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</si>
  <si>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</si>
  <si>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</si>
  <si>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</si>
  <si>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</si>
  <si>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</si>
  <si>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</si>
  <si>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</si>
  <si>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</si>
  <si>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</si>
  <si>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</si>
  <si>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</si>
  <si>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</si>
  <si>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</si>
  <si>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</si>
  <si>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</si>
  <si>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</si>
  <si>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</si>
  <si>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</si>
  <si>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</si>
  <si>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</si>
  <si>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</si>
  <si>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</si>
  <si>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</si>
  <si>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</si>
  <si>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</si>
  <si>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</si>
  <si>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</si>
  <si>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</si>
  <si>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</si>
  <si>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</si>
  <si>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</si>
  <si>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</si>
  <si>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</si>
  <si>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</si>
  <si>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</si>
  <si>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</si>
  <si>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</si>
  <si>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</si>
  <si>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</si>
  <si>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</si>
  <si>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</si>
  <si>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</si>
  <si>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</si>
  <si>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</si>
  <si>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</si>
  <si>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</si>
  <si>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</si>
  <si>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</si>
  <si>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</si>
  <si>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</si>
  <si>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</si>
  <si>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</si>
  <si>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</si>
  <si>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Ведомственная структура расходов бюджета муниципального образования                                             «Шегарский район» на 2019год  </t>
  </si>
  <si>
    <t>520 15 24 000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</si>
  <si>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</si>
  <si>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</si>
  <si>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</si>
  <si>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081 P5 00 000</t>
  </si>
  <si>
    <t>081 P5 00 003</t>
  </si>
  <si>
    <t>Региональный проект "Спорт - норма жизни"</t>
  </si>
  <si>
    <t>081 P 50 0001</t>
  </si>
  <si>
    <t>081 P 50 0000</t>
  </si>
  <si>
    <t>512 P5 S0 001</t>
  </si>
  <si>
    <t>Софинансирование расходов на приобретение оборудования для малобюджетных спортивных полщадок по месту жительства и учебы в рамках регионального проекта</t>
  </si>
  <si>
    <t>092 03 05 700</t>
  </si>
  <si>
    <t>Зарезервированные средства на увеличение заработной платы работников муниципальных учреждений в соответствии с коэффициентом 1,043</t>
  </si>
  <si>
    <t xml:space="preserve">Ведомственная структура расходов бюджета муниципального образования «Шегарский район» на плановый период 2020-2021 годов  </t>
  </si>
  <si>
    <t>2020 год</t>
  </si>
  <si>
    <t>2021 год</t>
  </si>
  <si>
    <t>132 81 00 000</t>
  </si>
  <si>
    <t>132 81 40 820</t>
  </si>
  <si>
    <t>990 00 00</t>
  </si>
  <si>
    <t>990 51 20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</si>
  <si>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</si>
  <si>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182 84 S0 895</t>
  </si>
  <si>
    <t>100 00 00</t>
  </si>
  <si>
    <t>102 00 00</t>
  </si>
  <si>
    <t>102 82 00</t>
  </si>
  <si>
    <t>102 82 09</t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</si>
  <si>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0 810</t>
    </r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</si>
  <si>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0 860</t>
    </r>
  </si>
  <si>
    <t>191 80 S0 910</t>
  </si>
  <si>
    <t>795 05 S0 910</t>
  </si>
  <si>
    <t>795 17 00 000</t>
  </si>
  <si>
    <t>Бюджетные инвестиции на приобретение объектов недвижимого имущества казённым учреждениям</t>
  </si>
  <si>
    <t>441</t>
  </si>
  <si>
    <t>Субсидии бюджетным учреджениям на иные цели</t>
  </si>
  <si>
    <t>612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</si>
  <si>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</si>
  <si>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101 65 00 000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</si>
  <si>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</si>
  <si>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r>
      <t xml:space="preserve">101 65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0 670</t>
    </r>
  </si>
  <si>
    <r>
      <t xml:space="preserve">101 64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0 660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</si>
  <si>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</si>
  <si>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062 92 L0 180</t>
  </si>
  <si>
    <t>122 62 10</t>
  </si>
  <si>
    <t>091 60 11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</si>
  <si>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</t>
  </si>
  <si>
    <t>091 60 12</t>
  </si>
  <si>
    <t>Субсидии бюджетным учреждениям на иные цели</t>
  </si>
  <si>
    <t>070 0 500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</si>
  <si>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</si>
  <si>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"Повышение  общественной  безопасности в Шегарском районе (2015-2017 годы)"</t>
  </si>
  <si>
    <r>
      <t xml:space="preserve">123 81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0 790</t>
    </r>
  </si>
  <si>
    <t>Муниципальная программа "Развитие молодежной политики в муниципальном образовании "Шегарский район" на 2017-2019 годы</t>
  </si>
  <si>
    <t>182 84 40 895</t>
  </si>
  <si>
    <t>Софинансирование расходов в рамках МП"Развитие автомобильных дорог общего пользования местного значения Шегарского района Томской области на 2018-2020годы"</t>
  </si>
  <si>
    <t>Иные межбюджетные трансферты на разработку и экспертизу проектно-сметной документации на капитальный ремонт многоквартирного жилого дома по адресу: Томская область, Шегарский район, с.Мельниково, ул. Школьная 53а</t>
  </si>
  <si>
    <t>Иной межбюджетный трансферт на текущий ремонт водопроводных и канализационных сетей  с.Мельниково</t>
  </si>
  <si>
    <t>795 14 S5 670</t>
  </si>
  <si>
    <t>Основное мероприятие "Формирование комфортной городской среды в Томской области"</t>
  </si>
  <si>
    <t>134 97 00 000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</si>
  <si>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</si>
  <si>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134 97 R5 550</t>
  </si>
  <si>
    <r>
      <t xml:space="preserve">516 01 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>0 000</t>
    </r>
  </si>
  <si>
    <t>Иной межбюджетный трансферт на разработку проекта организации зоны санитарной охраны источников водоснабжения</t>
  </si>
  <si>
    <t>Иной межбюджетный трансферт на капитальный ремонт помещения сельского дома культуры, расположенного по адресу: Томская область, Шегарский район, п.Победа, ул.Коммунистическая, 112а</t>
  </si>
  <si>
    <t>151 91 40 200</t>
  </si>
  <si>
    <t>Создание мест (площадок) накопления твердых коммунальных отходов</t>
  </si>
  <si>
    <t>Иной межбюджетный трансферт на ремонт а/дороги общего пользования местного значения - с.Вороновка, ул.Трактовая участок 0+537км - 0+612км</t>
  </si>
  <si>
    <r>
      <t>Приложение 9.1
к решению Думы Шегарского района                  
от 19.11.2019г.№</t>
    </r>
    <r>
      <rPr>
        <sz val="12"/>
        <rFont val="Times New Roman CYR"/>
        <charset val="204"/>
      </rPr>
      <t>406</t>
    </r>
    <r>
      <rPr>
        <sz val="12"/>
        <rFont val="Times New Roman CYR"/>
        <family val="1"/>
        <charset val="204"/>
      </rPr>
      <t xml:space="preserve">
</t>
    </r>
  </si>
  <si>
    <t>391 05 S1 910</t>
  </si>
  <si>
    <t>Приложение № 9
к решению Думы Шегарского района                  
от 17.12.2019г.№ 420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</si>
</sst>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9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164" fontId="21" fillId="0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23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0" fontId="26" fillId="0" borderId="0" xfId="0" applyFont="1" applyFill="1"/>
    <xf numFmtId="0" fontId="27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28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3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164" fontId="21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38" fillId="0" borderId="0" xfId="0" applyFont="1" applyFill="1"/>
    <xf numFmtId="0" fontId="13" fillId="4" borderId="3" xfId="0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32" fillId="0" borderId="0" xfId="0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/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3" fillId="5" borderId="3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22" fillId="4" borderId="0" xfId="0" applyFont="1" applyFill="1"/>
    <xf numFmtId="0" fontId="11" fillId="0" borderId="3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19" fillId="4" borderId="3" xfId="0" applyNumberFormat="1" applyFont="1" applyFill="1" applyBorder="1" applyAlignment="1">
      <alignment horizontal="right" vertical="top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0" fontId="26" fillId="4" borderId="0" xfId="0" applyFont="1" applyFill="1"/>
    <xf numFmtId="0" fontId="27" fillId="4" borderId="0" xfId="0" applyFont="1" applyFill="1"/>
    <xf numFmtId="164" fontId="19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2" fontId="30" fillId="0" borderId="3" xfId="0" applyNumberFormat="1" applyFont="1" applyFill="1" applyBorder="1" applyAlignment="1">
      <alignment horizontal="left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17" fillId="4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40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4" borderId="7" xfId="0" applyFont="1" applyFill="1" applyBorder="1" applyAlignment="1">
      <alignment vertical="center" wrapText="1"/>
    </xf>
    <xf numFmtId="49" fontId="41" fillId="0" borderId="3" xfId="0" applyNumberFormat="1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42" fillId="0" borderId="0" xfId="0" applyFont="1" applyFill="1"/>
    <xf numFmtId="49" fontId="39" fillId="0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164" fontId="21" fillId="2" borderId="3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9" fillId="0" borderId="0" xfId="0" applyFont="1" applyFill="1" applyAlignment="1">
      <alignment vertical="center"/>
    </xf>
    <xf numFmtId="164" fontId="0" fillId="0" borderId="0" xfId="0" applyNumberFormat="1" applyFont="1" applyFill="1"/>
    <xf numFmtId="164" fontId="43" fillId="2" borderId="3" xfId="0" applyNumberFormat="1" applyFont="1" applyFill="1" applyBorder="1" applyAlignment="1">
      <alignment horizontal="right" vertical="top" wrapText="1"/>
    </xf>
    <xf numFmtId="0" fontId="20" fillId="6" borderId="0" xfId="0" applyFont="1" applyFill="1"/>
    <xf numFmtId="164" fontId="30" fillId="2" borderId="3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572"/>
  <sheetViews>
    <sheetView showGridLines="0" tabSelected="1" view="pageBreakPreview" topLeftCell="A979" zoomScale="70" zoomScaleNormal="70" zoomScaleSheetLayoutView="70" workbookViewId="0">
      <selection activeCell="G984" sqref="G984"/>
    </sheetView>
  </sheetViews>
  <sheetFormatPr defaultRowHeight="15.75"/>
  <cols>
    <col min="1" max="1" width="59" style="188" customWidth="1"/>
    <col min="2" max="2" width="10" style="194" customWidth="1"/>
    <col min="3" max="3" width="7.42578125" style="194" customWidth="1"/>
    <col min="4" max="4" width="17.5703125" style="194" customWidth="1"/>
    <col min="5" max="5" width="7.42578125" style="194" customWidth="1"/>
    <col min="6" max="6" width="15.7109375" style="195" customWidth="1"/>
    <col min="7" max="7" width="13.42578125" style="278" customWidth="1"/>
    <col min="8" max="8" width="8.85546875" customWidth="1"/>
    <col min="9" max="9" width="9" customWidth="1"/>
    <col min="10" max="11" width="8.85546875" customWidth="1"/>
    <col min="12" max="12" width="9.28515625" bestFit="1" customWidth="1"/>
  </cols>
  <sheetData>
    <row r="1" spans="1:12" s="3" customFormat="1" ht="68.45" customHeight="1">
      <c r="A1" s="1"/>
      <c r="B1" s="287" t="s">
        <v>894</v>
      </c>
      <c r="C1" s="287"/>
      <c r="D1" s="287"/>
      <c r="E1" s="287"/>
      <c r="F1" s="287"/>
      <c r="G1" s="2"/>
      <c r="H1" s="2"/>
      <c r="I1" s="2"/>
    </row>
    <row r="2" spans="1:12" s="3" customFormat="1" ht="21.6" customHeight="1">
      <c r="A2" s="1"/>
      <c r="B2" s="204"/>
      <c r="C2" s="204"/>
      <c r="D2" s="204"/>
      <c r="E2" s="204"/>
      <c r="F2" s="4"/>
      <c r="G2" s="2"/>
      <c r="H2" s="2"/>
      <c r="I2" s="2"/>
    </row>
    <row r="3" spans="1:12" s="6" customFormat="1" ht="54" customHeight="1">
      <c r="A3" s="288" t="s">
        <v>824</v>
      </c>
      <c r="B3" s="288"/>
      <c r="C3" s="288"/>
      <c r="D3" s="288"/>
      <c r="E3" s="288"/>
      <c r="F3" s="288"/>
      <c r="G3" s="5"/>
      <c r="H3" s="5"/>
      <c r="I3" s="5"/>
    </row>
    <row r="4" spans="1:12" s="3" customFormat="1" ht="18.75">
      <c r="A4" s="1"/>
      <c r="B4" s="7"/>
      <c r="C4" s="7"/>
      <c r="D4" s="7"/>
      <c r="E4" s="7"/>
      <c r="F4" s="7"/>
      <c r="G4" s="157"/>
    </row>
    <row r="5" spans="1:12" s="6" customFormat="1" ht="16.5">
      <c r="A5" s="8"/>
      <c r="B5" s="9"/>
      <c r="C5" s="9"/>
      <c r="D5" s="9"/>
      <c r="E5" s="9"/>
      <c r="F5" s="286" t="s">
        <v>0</v>
      </c>
      <c r="G5" s="211"/>
    </row>
    <row r="6" spans="1:12" s="3" customFormat="1" ht="33" customHeight="1">
      <c r="A6" s="289" t="s">
        <v>1</v>
      </c>
      <c r="B6" s="289" t="s">
        <v>2</v>
      </c>
      <c r="C6" s="289" t="s">
        <v>3</v>
      </c>
      <c r="D6" s="289" t="s">
        <v>4</v>
      </c>
      <c r="E6" s="289" t="s">
        <v>5</v>
      </c>
      <c r="F6" s="291" t="s">
        <v>6</v>
      </c>
      <c r="G6" s="157"/>
    </row>
    <row r="7" spans="1:12" s="3" customFormat="1" ht="21" customHeight="1">
      <c r="A7" s="290"/>
      <c r="B7" s="290"/>
      <c r="C7" s="290"/>
      <c r="D7" s="290"/>
      <c r="E7" s="290"/>
      <c r="F7" s="292"/>
      <c r="G7" s="157"/>
    </row>
    <row r="8" spans="1:12" s="3" customFormat="1" ht="27" customHeight="1">
      <c r="A8" s="11" t="s">
        <v>7</v>
      </c>
      <c r="B8" s="12"/>
      <c r="C8" s="12"/>
      <c r="D8" s="12"/>
      <c r="E8" s="12"/>
      <c r="F8" s="13">
        <f>F9+F40+F740+F1221+F1231</f>
        <v>787128.6</v>
      </c>
      <c r="G8" s="282"/>
      <c r="H8" s="15"/>
      <c r="I8" s="14"/>
      <c r="J8" s="15"/>
      <c r="L8" s="280"/>
    </row>
    <row r="9" spans="1:12" s="19" customFormat="1" ht="31.5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995.49999999999989</v>
      </c>
      <c r="G9" s="216"/>
    </row>
    <row r="10" spans="1:12" s="23" customFormat="1" ht="21" customHeight="1">
      <c r="A10" s="20" t="s">
        <v>11</v>
      </c>
      <c r="B10" s="12" t="s">
        <v>9</v>
      </c>
      <c r="C10" s="12" t="s">
        <v>12</v>
      </c>
      <c r="D10" s="21"/>
      <c r="E10" s="21"/>
      <c r="F10" s="22">
        <f>F15+F35</f>
        <v>995.49999999999989</v>
      </c>
    </row>
    <row r="11" spans="1:12" s="23" customFormat="1" ht="47.25" hidden="1" customHeight="1">
      <c r="A11" s="20" t="s">
        <v>13</v>
      </c>
      <c r="B11" s="12" t="s">
        <v>14</v>
      </c>
      <c r="C11" s="12" t="s">
        <v>15</v>
      </c>
      <c r="D11" s="12" t="s">
        <v>16</v>
      </c>
      <c r="E11" s="21"/>
      <c r="F11" s="24">
        <f>F12</f>
        <v>0</v>
      </c>
    </row>
    <row r="12" spans="1:12" s="23" customFormat="1" ht="63" hidden="1" customHeight="1">
      <c r="A12" s="25" t="s">
        <v>17</v>
      </c>
      <c r="B12" s="26" t="s">
        <v>14</v>
      </c>
      <c r="C12" s="26" t="s">
        <v>15</v>
      </c>
      <c r="D12" s="26" t="s">
        <v>18</v>
      </c>
      <c r="E12" s="27"/>
      <c r="F12" s="24">
        <f>F13</f>
        <v>0</v>
      </c>
    </row>
    <row r="13" spans="1:12" s="23" customFormat="1" ht="15.75" hidden="1" customHeight="1">
      <c r="A13" s="25" t="s">
        <v>19</v>
      </c>
      <c r="B13" s="26" t="s">
        <v>14</v>
      </c>
      <c r="C13" s="26" t="s">
        <v>15</v>
      </c>
      <c r="D13" s="26" t="s">
        <v>20</v>
      </c>
      <c r="E13" s="27"/>
      <c r="F13" s="24">
        <f>F14</f>
        <v>0</v>
      </c>
    </row>
    <row r="14" spans="1:12" s="23" customFormat="1" ht="17.25" hidden="1" customHeight="1">
      <c r="A14" s="25" t="s">
        <v>21</v>
      </c>
      <c r="B14" s="26" t="s">
        <v>14</v>
      </c>
      <c r="C14" s="26" t="s">
        <v>15</v>
      </c>
      <c r="D14" s="26" t="s">
        <v>20</v>
      </c>
      <c r="E14" s="27">
        <v>500</v>
      </c>
      <c r="F14" s="24">
        <v>0</v>
      </c>
    </row>
    <row r="15" spans="1:12" s="23" customFormat="1" ht="50.45" customHeight="1">
      <c r="A15" s="28" t="s">
        <v>22</v>
      </c>
      <c r="B15" s="29" t="s">
        <v>9</v>
      </c>
      <c r="C15" s="29" t="s">
        <v>23</v>
      </c>
      <c r="D15" s="29"/>
      <c r="E15" s="29" t="s">
        <v>10</v>
      </c>
      <c r="F15" s="30">
        <f>F16+F28</f>
        <v>648.69999999999993</v>
      </c>
    </row>
    <row r="16" spans="1:12" s="23" customFormat="1" ht="63">
      <c r="A16" s="20" t="s">
        <v>17</v>
      </c>
      <c r="B16" s="12" t="s">
        <v>9</v>
      </c>
      <c r="C16" s="12" t="s">
        <v>23</v>
      </c>
      <c r="D16" s="12" t="s">
        <v>24</v>
      </c>
      <c r="E16" s="12" t="s">
        <v>10</v>
      </c>
      <c r="F16" s="110">
        <f>F17+F19</f>
        <v>648.69999999999993</v>
      </c>
    </row>
    <row r="17" spans="1:7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</row>
    <row r="18" spans="1:7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7"/>
    </row>
    <row r="19" spans="1:7" s="3" customFormat="1">
      <c r="A19" s="25" t="s">
        <v>27</v>
      </c>
      <c r="B19" s="26" t="s">
        <v>9</v>
      </c>
      <c r="C19" s="26" t="s">
        <v>23</v>
      </c>
      <c r="D19" s="26" t="s">
        <v>28</v>
      </c>
      <c r="E19" s="27"/>
      <c r="F19" s="24">
        <f>F20+F22+F24</f>
        <v>648.69999999999993</v>
      </c>
      <c r="G19" s="157"/>
    </row>
    <row r="20" spans="1:7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513.79999999999995</v>
      </c>
      <c r="G20" s="157"/>
    </row>
    <row r="21" spans="1:7" s="3" customFormat="1" ht="31.5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f>523.8-10</f>
        <v>513.79999999999995</v>
      </c>
      <c r="G21" s="157"/>
    </row>
    <row r="22" spans="1:7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129.9</v>
      </c>
      <c r="G22" s="157"/>
    </row>
    <row r="23" spans="1:7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99.9+10+20</f>
        <v>129.9</v>
      </c>
      <c r="G23" s="23"/>
    </row>
    <row r="24" spans="1:7" s="3" customFormat="1">
      <c r="A24" s="31" t="s">
        <v>33</v>
      </c>
      <c r="B24" s="26" t="s">
        <v>9</v>
      </c>
      <c r="C24" s="26" t="s">
        <v>23</v>
      </c>
      <c r="D24" s="26" t="s">
        <v>28</v>
      </c>
      <c r="E24" s="27">
        <v>300</v>
      </c>
      <c r="F24" s="24">
        <f>F25+F27</f>
        <v>5</v>
      </c>
      <c r="G24" s="157"/>
    </row>
    <row r="25" spans="1:7" s="3" customFormat="1">
      <c r="A25" s="31" t="s">
        <v>34</v>
      </c>
      <c r="B25" s="26" t="s">
        <v>9</v>
      </c>
      <c r="C25" s="26" t="s">
        <v>23</v>
      </c>
      <c r="D25" s="26" t="s">
        <v>28</v>
      </c>
      <c r="E25" s="27">
        <v>350</v>
      </c>
      <c r="F25" s="24">
        <v>5</v>
      </c>
      <c r="G25" s="157"/>
    </row>
    <row r="26" spans="1:7" s="3" customFormat="1">
      <c r="A26" s="31" t="s">
        <v>35</v>
      </c>
      <c r="B26" s="26" t="s">
        <v>9</v>
      </c>
      <c r="C26" s="26" t="s">
        <v>23</v>
      </c>
      <c r="D26" s="26" t="s">
        <v>28</v>
      </c>
      <c r="E26" s="27">
        <v>800</v>
      </c>
      <c r="F26" s="24">
        <f>F27</f>
        <v>0</v>
      </c>
      <c r="G26" s="157"/>
    </row>
    <row r="27" spans="1:7" s="3" customFormat="1">
      <c r="A27" s="31" t="s">
        <v>36</v>
      </c>
      <c r="B27" s="26" t="s">
        <v>9</v>
      </c>
      <c r="C27" s="26" t="s">
        <v>23</v>
      </c>
      <c r="D27" s="26" t="s">
        <v>28</v>
      </c>
      <c r="E27" s="27">
        <v>850</v>
      </c>
      <c r="F27" s="24">
        <f>25-25</f>
        <v>0</v>
      </c>
      <c r="G27" s="157"/>
    </row>
    <row r="28" spans="1:7" s="3" customFormat="1" hidden="1">
      <c r="A28" s="31" t="s">
        <v>37</v>
      </c>
      <c r="B28" s="12" t="s">
        <v>9</v>
      </c>
      <c r="C28" s="12" t="s">
        <v>23</v>
      </c>
      <c r="D28" s="12" t="s">
        <v>38</v>
      </c>
      <c r="E28" s="21"/>
      <c r="F28" s="22">
        <f>F29</f>
        <v>0</v>
      </c>
      <c r="G28" s="157"/>
    </row>
    <row r="29" spans="1:7" s="3" customFormat="1" hidden="1">
      <c r="A29" s="33" t="s">
        <v>39</v>
      </c>
      <c r="B29" s="34" t="s">
        <v>9</v>
      </c>
      <c r="C29" s="34" t="s">
        <v>23</v>
      </c>
      <c r="D29" s="34" t="s">
        <v>40</v>
      </c>
      <c r="E29" s="35"/>
      <c r="F29" s="36">
        <f>F30</f>
        <v>0</v>
      </c>
      <c r="G29" s="157"/>
    </row>
    <row r="30" spans="1:7" s="3" customFormat="1" ht="31.5" hidden="1">
      <c r="A30" s="32" t="s">
        <v>31</v>
      </c>
      <c r="B30" s="34" t="s">
        <v>9</v>
      </c>
      <c r="C30" s="26" t="s">
        <v>23</v>
      </c>
      <c r="D30" s="26" t="s">
        <v>41</v>
      </c>
      <c r="E30" s="26" t="s">
        <v>42</v>
      </c>
      <c r="F30" s="24"/>
      <c r="G30" s="157"/>
    </row>
    <row r="31" spans="1:7" s="3" customFormat="1" ht="31.5" hidden="1">
      <c r="A31" s="31" t="s">
        <v>32</v>
      </c>
      <c r="B31" s="34" t="s">
        <v>9</v>
      </c>
      <c r="C31" s="26" t="s">
        <v>23</v>
      </c>
      <c r="D31" s="26" t="s">
        <v>41</v>
      </c>
      <c r="E31" s="26" t="s">
        <v>43</v>
      </c>
      <c r="F31" s="24"/>
      <c r="G31" s="157"/>
    </row>
    <row r="32" spans="1:7" s="3" customFormat="1" ht="47.25">
      <c r="A32" s="28" t="s">
        <v>44</v>
      </c>
      <c r="B32" s="29" t="s">
        <v>9</v>
      </c>
      <c r="C32" s="29" t="s">
        <v>45</v>
      </c>
      <c r="D32" s="29"/>
      <c r="E32" s="35"/>
      <c r="F32" s="30">
        <f>F33</f>
        <v>346.79999999999995</v>
      </c>
      <c r="G32" s="157"/>
    </row>
    <row r="33" spans="1:7" s="3" customFormat="1" ht="63">
      <c r="A33" s="20" t="s">
        <v>17</v>
      </c>
      <c r="B33" s="12" t="s">
        <v>9</v>
      </c>
      <c r="C33" s="12" t="s">
        <v>45</v>
      </c>
      <c r="D33" s="12" t="s">
        <v>24</v>
      </c>
      <c r="E33" s="21"/>
      <c r="F33" s="22">
        <f>F34</f>
        <v>346.79999999999995</v>
      </c>
      <c r="G33" s="157"/>
    </row>
    <row r="34" spans="1:7" s="3" customFormat="1">
      <c r="A34" s="25" t="s">
        <v>27</v>
      </c>
      <c r="B34" s="26" t="s">
        <v>9</v>
      </c>
      <c r="C34" s="26" t="s">
        <v>45</v>
      </c>
      <c r="D34" s="26" t="s">
        <v>28</v>
      </c>
      <c r="E34" s="27"/>
      <c r="F34" s="24">
        <f>F35</f>
        <v>346.79999999999995</v>
      </c>
      <c r="G34" s="157"/>
    </row>
    <row r="35" spans="1:7" s="3" customFormat="1" ht="33.75" customHeight="1">
      <c r="A35" s="25" t="s">
        <v>46</v>
      </c>
      <c r="B35" s="26" t="s">
        <v>9</v>
      </c>
      <c r="C35" s="26" t="s">
        <v>45</v>
      </c>
      <c r="D35" s="26" t="s">
        <v>47</v>
      </c>
      <c r="E35" s="27"/>
      <c r="F35" s="24">
        <f>F36+F38</f>
        <v>346.79999999999995</v>
      </c>
      <c r="G35" s="157"/>
    </row>
    <row r="36" spans="1:7" s="38" customFormat="1" ht="78.75">
      <c r="A36" s="37" t="s">
        <v>29</v>
      </c>
      <c r="B36" s="26" t="s">
        <v>9</v>
      </c>
      <c r="C36" s="26" t="s">
        <v>45</v>
      </c>
      <c r="D36" s="26" t="s">
        <v>48</v>
      </c>
      <c r="E36" s="26" t="s">
        <v>49</v>
      </c>
      <c r="F36" s="24">
        <f>F37</f>
        <v>334.79999999999995</v>
      </c>
    </row>
    <row r="37" spans="1:7" s="38" customFormat="1" ht="31.5">
      <c r="A37" s="37" t="s">
        <v>30</v>
      </c>
      <c r="B37" s="26" t="s">
        <v>9</v>
      </c>
      <c r="C37" s="26" t="s">
        <v>45</v>
      </c>
      <c r="D37" s="26" t="s">
        <v>48</v>
      </c>
      <c r="E37" s="26" t="s">
        <v>50</v>
      </c>
      <c r="F37" s="24">
        <f>584.8-250</f>
        <v>334.79999999999995</v>
      </c>
    </row>
    <row r="38" spans="1:7" s="38" customFormat="1" ht="31.5">
      <c r="A38" s="37" t="s">
        <v>31</v>
      </c>
      <c r="B38" s="26" t="s">
        <v>9</v>
      </c>
      <c r="C38" s="26" t="s">
        <v>45</v>
      </c>
      <c r="D38" s="26" t="s">
        <v>48</v>
      </c>
      <c r="E38" s="26" t="s">
        <v>42</v>
      </c>
      <c r="F38" s="24">
        <f>F39</f>
        <v>12</v>
      </c>
    </row>
    <row r="39" spans="1:7" s="38" customFormat="1" ht="31.5">
      <c r="A39" s="37" t="s">
        <v>32</v>
      </c>
      <c r="B39" s="26" t="s">
        <v>9</v>
      </c>
      <c r="C39" s="26" t="s">
        <v>45</v>
      </c>
      <c r="D39" s="26" t="s">
        <v>48</v>
      </c>
      <c r="E39" s="27">
        <v>240</v>
      </c>
      <c r="F39" s="24">
        <v>12</v>
      </c>
    </row>
    <row r="40" spans="1:7" s="39" customFormat="1" ht="31.5">
      <c r="A40" s="16" t="s">
        <v>51</v>
      </c>
      <c r="B40" s="17" t="s">
        <v>14</v>
      </c>
      <c r="C40" s="17" t="s">
        <v>10</v>
      </c>
      <c r="D40" s="17" t="s">
        <v>10</v>
      </c>
      <c r="E40" s="17" t="s">
        <v>10</v>
      </c>
      <c r="F40" s="18">
        <f>F41+F249+F260+F268+F417+F512+F546+F629+F672+0.1</f>
        <v>336719.51999999996</v>
      </c>
    </row>
    <row r="41" spans="1:7" s="38" customFormat="1">
      <c r="A41" s="20" t="s">
        <v>11</v>
      </c>
      <c r="B41" s="12" t="s">
        <v>14</v>
      </c>
      <c r="C41" s="12" t="s">
        <v>12</v>
      </c>
      <c r="D41" s="21"/>
      <c r="E41" s="21"/>
      <c r="F41" s="22">
        <f>F42+F51+F140+F145</f>
        <v>47375.899999999994</v>
      </c>
    </row>
    <row r="42" spans="1:7" s="23" customFormat="1" ht="47.25" customHeight="1">
      <c r="A42" s="28" t="s">
        <v>13</v>
      </c>
      <c r="B42" s="29" t="s">
        <v>14</v>
      </c>
      <c r="C42" s="29" t="s">
        <v>15</v>
      </c>
      <c r="D42" s="29"/>
      <c r="E42" s="29" t="s">
        <v>10</v>
      </c>
      <c r="F42" s="30">
        <f>F43</f>
        <v>1205.5</v>
      </c>
    </row>
    <row r="43" spans="1:7" s="23" customFormat="1" ht="31.5">
      <c r="A43" s="32" t="s">
        <v>56</v>
      </c>
      <c r="B43" s="26" t="s">
        <v>14</v>
      </c>
      <c r="C43" s="26" t="s">
        <v>15</v>
      </c>
      <c r="D43" s="26" t="s">
        <v>57</v>
      </c>
      <c r="E43" s="27"/>
      <c r="F43" s="22">
        <f>F44+F46</f>
        <v>1205.5</v>
      </c>
    </row>
    <row r="44" spans="1:7" s="23" customFormat="1" ht="15.75" customHeight="1">
      <c r="A44" s="31" t="s">
        <v>29</v>
      </c>
      <c r="B44" s="26" t="s">
        <v>14</v>
      </c>
      <c r="C44" s="26" t="s">
        <v>15</v>
      </c>
      <c r="D44" s="26" t="s">
        <v>57</v>
      </c>
      <c r="E44" s="27">
        <v>100</v>
      </c>
      <c r="F44" s="24">
        <f>F45</f>
        <v>1205.5</v>
      </c>
    </row>
    <row r="45" spans="1:7" s="23" customFormat="1" ht="17.25" customHeight="1">
      <c r="A45" s="31" t="s">
        <v>30</v>
      </c>
      <c r="B45" s="26" t="s">
        <v>14</v>
      </c>
      <c r="C45" s="26" t="s">
        <v>15</v>
      </c>
      <c r="D45" s="26" t="s">
        <v>57</v>
      </c>
      <c r="E45" s="27">
        <v>120</v>
      </c>
      <c r="F45" s="65">
        <f>1355.5-150</f>
        <v>1205.5</v>
      </c>
      <c r="G45" s="23">
        <v>-150</v>
      </c>
    </row>
    <row r="46" spans="1:7" s="23" customFormat="1" ht="16.899999999999999" hidden="1" customHeight="1">
      <c r="A46" s="20" t="s">
        <v>27</v>
      </c>
      <c r="B46" s="12" t="s">
        <v>14</v>
      </c>
      <c r="C46" s="12" t="s">
        <v>23</v>
      </c>
      <c r="D46" s="12" t="s">
        <v>52</v>
      </c>
      <c r="E46" s="21"/>
      <c r="F46" s="22">
        <f>F47+F49</f>
        <v>0</v>
      </c>
    </row>
    <row r="47" spans="1:7" s="23" customFormat="1" ht="63" hidden="1" customHeight="1">
      <c r="A47" s="31" t="s">
        <v>29</v>
      </c>
      <c r="B47" s="26" t="s">
        <v>14</v>
      </c>
      <c r="C47" s="26" t="s">
        <v>23</v>
      </c>
      <c r="D47" s="26" t="s">
        <v>52</v>
      </c>
      <c r="E47" s="27">
        <v>100</v>
      </c>
      <c r="F47" s="24">
        <f>F48</f>
        <v>0</v>
      </c>
    </row>
    <row r="48" spans="1:7" s="23" customFormat="1" ht="19.5" hidden="1" customHeight="1">
      <c r="A48" s="31" t="s">
        <v>30</v>
      </c>
      <c r="B48" s="26" t="s">
        <v>14</v>
      </c>
      <c r="C48" s="26" t="s">
        <v>23</v>
      </c>
      <c r="D48" s="26" t="s">
        <v>52</v>
      </c>
      <c r="E48" s="27">
        <v>120</v>
      </c>
      <c r="F48" s="24"/>
    </row>
    <row r="49" spans="1:7" s="3" customFormat="1" ht="27" hidden="1" customHeight="1">
      <c r="A49" s="32" t="s">
        <v>31</v>
      </c>
      <c r="B49" s="26" t="s">
        <v>14</v>
      </c>
      <c r="C49" s="26" t="s">
        <v>23</v>
      </c>
      <c r="D49" s="26" t="s">
        <v>52</v>
      </c>
      <c r="E49" s="27">
        <v>200</v>
      </c>
      <c r="F49" s="24">
        <f>F50</f>
        <v>0</v>
      </c>
      <c r="G49" s="157"/>
    </row>
    <row r="50" spans="1:7" s="3" customFormat="1" ht="15.75" hidden="1" customHeight="1">
      <c r="A50" s="31" t="s">
        <v>32</v>
      </c>
      <c r="B50" s="26" t="s">
        <v>14</v>
      </c>
      <c r="C50" s="26" t="s">
        <v>23</v>
      </c>
      <c r="D50" s="26" t="s">
        <v>52</v>
      </c>
      <c r="E50" s="27">
        <v>240</v>
      </c>
      <c r="F50" s="24"/>
      <c r="G50" s="157"/>
    </row>
    <row r="51" spans="1:7" s="3" customFormat="1" ht="63">
      <c r="A51" s="28" t="s">
        <v>53</v>
      </c>
      <c r="B51" s="29" t="s">
        <v>14</v>
      </c>
      <c r="C51" s="29" t="s">
        <v>54</v>
      </c>
      <c r="D51" s="29"/>
      <c r="E51" s="35"/>
      <c r="F51" s="30">
        <f>F52+F75+F67+F87+F95+F103+F124+F132</f>
        <v>36646.699999999997</v>
      </c>
      <c r="G51" s="157"/>
    </row>
    <row r="52" spans="1:7" s="3" customFormat="1" ht="31.5" customHeight="1">
      <c r="A52" s="20" t="s">
        <v>17</v>
      </c>
      <c r="B52" s="12" t="s">
        <v>14</v>
      </c>
      <c r="C52" s="12" t="s">
        <v>54</v>
      </c>
      <c r="D52" s="12" t="s">
        <v>24</v>
      </c>
      <c r="E52" s="21"/>
      <c r="F52" s="22">
        <f>F53+F62</f>
        <v>29243.200000000001</v>
      </c>
      <c r="G52" s="157"/>
    </row>
    <row r="53" spans="1:7" s="3" customFormat="1">
      <c r="A53" s="25" t="s">
        <v>27</v>
      </c>
      <c r="B53" s="26" t="s">
        <v>14</v>
      </c>
      <c r="C53" s="26" t="s">
        <v>54</v>
      </c>
      <c r="D53" s="26" t="s">
        <v>28</v>
      </c>
      <c r="E53" s="27"/>
      <c r="F53" s="24">
        <f>F54+F56+F58</f>
        <v>29243.200000000001</v>
      </c>
      <c r="G53" s="157"/>
    </row>
    <row r="54" spans="1:7" s="3" customFormat="1" ht="33.75" customHeight="1">
      <c r="A54" s="31" t="s">
        <v>29</v>
      </c>
      <c r="B54" s="26" t="s">
        <v>14</v>
      </c>
      <c r="C54" s="26" t="s">
        <v>54</v>
      </c>
      <c r="D54" s="26" t="s">
        <v>28</v>
      </c>
      <c r="E54" s="27">
        <v>100</v>
      </c>
      <c r="F54" s="24">
        <f>F55</f>
        <v>24755.9</v>
      </c>
      <c r="G54" s="157"/>
    </row>
    <row r="55" spans="1:7" s="3" customFormat="1" ht="31.5">
      <c r="A55" s="31" t="s">
        <v>30</v>
      </c>
      <c r="B55" s="26" t="s">
        <v>14</v>
      </c>
      <c r="C55" s="26" t="s">
        <v>54</v>
      </c>
      <c r="D55" s="26" t="s">
        <v>28</v>
      </c>
      <c r="E55" s="27">
        <v>120</v>
      </c>
      <c r="F55" s="65">
        <f>24305.9+450</f>
        <v>24755.9</v>
      </c>
      <c r="G55" s="157">
        <v>450</v>
      </c>
    </row>
    <row r="56" spans="1:7" s="3" customFormat="1" ht="31.5">
      <c r="A56" s="32" t="s">
        <v>31</v>
      </c>
      <c r="B56" s="26" t="s">
        <v>14</v>
      </c>
      <c r="C56" s="26" t="s">
        <v>54</v>
      </c>
      <c r="D56" s="26" t="s">
        <v>28</v>
      </c>
      <c r="E56" s="27">
        <v>200</v>
      </c>
      <c r="F56" s="24">
        <f>F57</f>
        <v>4401.3</v>
      </c>
      <c r="G56" s="157"/>
    </row>
    <row r="57" spans="1:7" s="3" customFormat="1" ht="31.5">
      <c r="A57" s="31" t="s">
        <v>32</v>
      </c>
      <c r="B57" s="26" t="s">
        <v>14</v>
      </c>
      <c r="C57" s="26" t="s">
        <v>54</v>
      </c>
      <c r="D57" s="26" t="s">
        <v>28</v>
      </c>
      <c r="E57" s="27">
        <v>240</v>
      </c>
      <c r="F57" s="65">
        <f>4751.3-300-50</f>
        <v>4401.3</v>
      </c>
      <c r="G57" s="157">
        <f>-300-50</f>
        <v>-350</v>
      </c>
    </row>
    <row r="58" spans="1:7" s="3" customFormat="1">
      <c r="A58" s="31" t="s">
        <v>35</v>
      </c>
      <c r="B58" s="26" t="s">
        <v>14</v>
      </c>
      <c r="C58" s="26" t="s">
        <v>54</v>
      </c>
      <c r="D58" s="26" t="s">
        <v>28</v>
      </c>
      <c r="E58" s="27">
        <v>800</v>
      </c>
      <c r="F58" s="24">
        <f>F60+F61</f>
        <v>86</v>
      </c>
      <c r="G58" s="157"/>
    </row>
    <row r="59" spans="1:7" s="3" customFormat="1" hidden="1">
      <c r="A59" s="31" t="s">
        <v>36</v>
      </c>
      <c r="B59" s="26" t="s">
        <v>14</v>
      </c>
      <c r="C59" s="26" t="s">
        <v>54</v>
      </c>
      <c r="D59" s="26" t="s">
        <v>28</v>
      </c>
      <c r="E59" s="27">
        <v>830</v>
      </c>
      <c r="F59" s="24"/>
      <c r="G59" s="157"/>
    </row>
    <row r="60" spans="1:7" s="3" customFormat="1">
      <c r="A60" s="31" t="s">
        <v>37</v>
      </c>
      <c r="B60" s="26" t="s">
        <v>14</v>
      </c>
      <c r="C60" s="26" t="s">
        <v>54</v>
      </c>
      <c r="D60" s="26" t="s">
        <v>28</v>
      </c>
      <c r="E60" s="27">
        <v>850</v>
      </c>
      <c r="F60" s="24">
        <v>86</v>
      </c>
      <c r="G60" s="157"/>
    </row>
    <row r="61" spans="1:7" s="3" customFormat="1" hidden="1">
      <c r="A61" s="31" t="s">
        <v>55</v>
      </c>
      <c r="B61" s="26" t="s">
        <v>14</v>
      </c>
      <c r="C61" s="26" t="s">
        <v>54</v>
      </c>
      <c r="D61" s="26" t="s">
        <v>28</v>
      </c>
      <c r="E61" s="27">
        <v>870</v>
      </c>
      <c r="F61" s="24">
        <f>63.4-63.4</f>
        <v>0</v>
      </c>
      <c r="G61" s="157"/>
    </row>
    <row r="62" spans="1:7" s="3" customFormat="1" ht="33" hidden="1" customHeight="1">
      <c r="A62" s="32" t="s">
        <v>56</v>
      </c>
      <c r="B62" s="26" t="s">
        <v>14</v>
      </c>
      <c r="C62" s="26" t="s">
        <v>54</v>
      </c>
      <c r="D62" s="26" t="s">
        <v>57</v>
      </c>
      <c r="E62" s="27"/>
      <c r="F62" s="24">
        <f>F63+F65</f>
        <v>0</v>
      </c>
      <c r="G62" s="157"/>
    </row>
    <row r="63" spans="1:7" s="3" customFormat="1" ht="61.15" hidden="1" customHeight="1">
      <c r="A63" s="31" t="s">
        <v>29</v>
      </c>
      <c r="B63" s="26" t="s">
        <v>14</v>
      </c>
      <c r="C63" s="26" t="s">
        <v>54</v>
      </c>
      <c r="D63" s="26" t="s">
        <v>57</v>
      </c>
      <c r="E63" s="27">
        <v>100</v>
      </c>
      <c r="F63" s="24">
        <f>F64</f>
        <v>0</v>
      </c>
      <c r="G63" s="157"/>
    </row>
    <row r="64" spans="1:7" s="3" customFormat="1" ht="31.5" hidden="1">
      <c r="A64" s="31" t="s">
        <v>30</v>
      </c>
      <c r="B64" s="26" t="s">
        <v>14</v>
      </c>
      <c r="C64" s="26" t="s">
        <v>54</v>
      </c>
      <c r="D64" s="26" t="s">
        <v>57</v>
      </c>
      <c r="E64" s="27">
        <v>120</v>
      </c>
      <c r="F64" s="24">
        <f>1355.5-1355.5</f>
        <v>0</v>
      </c>
      <c r="G64" s="23"/>
    </row>
    <row r="65" spans="1:7" s="3" customFormat="1" ht="31.5" hidden="1">
      <c r="A65" s="32" t="s">
        <v>31</v>
      </c>
      <c r="B65" s="26" t="s">
        <v>14</v>
      </c>
      <c r="C65" s="26" t="s">
        <v>54</v>
      </c>
      <c r="D65" s="26" t="s">
        <v>57</v>
      </c>
      <c r="E65" s="27">
        <v>200</v>
      </c>
      <c r="F65" s="24">
        <f>F66</f>
        <v>0</v>
      </c>
      <c r="G65" s="157"/>
    </row>
    <row r="66" spans="1:7" s="3" customFormat="1" ht="33" hidden="1" customHeight="1">
      <c r="A66" s="31" t="s">
        <v>32</v>
      </c>
      <c r="B66" s="26" t="s">
        <v>14</v>
      </c>
      <c r="C66" s="26" t="s">
        <v>54</v>
      </c>
      <c r="D66" s="26" t="s">
        <v>57</v>
      </c>
      <c r="E66" s="27">
        <v>240</v>
      </c>
      <c r="F66" s="24">
        <v>0</v>
      </c>
      <c r="G66" s="157"/>
    </row>
    <row r="67" spans="1:7" s="44" customFormat="1" ht="81.599999999999994" customHeight="1">
      <c r="A67" s="40" t="s">
        <v>58</v>
      </c>
      <c r="B67" s="41" t="s">
        <v>14</v>
      </c>
      <c r="C67" s="41" t="s">
        <v>54</v>
      </c>
      <c r="D67" s="41" t="s">
        <v>59</v>
      </c>
      <c r="E67" s="42"/>
      <c r="F67" s="43">
        <f>F68</f>
        <v>17.3</v>
      </c>
      <c r="G67" s="126"/>
    </row>
    <row r="68" spans="1:7" s="44" customFormat="1" ht="47.25">
      <c r="A68" s="45" t="s">
        <v>60</v>
      </c>
      <c r="B68" s="46" t="s">
        <v>14</v>
      </c>
      <c r="C68" s="46" t="s">
        <v>54</v>
      </c>
      <c r="D68" s="46" t="s">
        <v>61</v>
      </c>
      <c r="E68" s="47"/>
      <c r="F68" s="48">
        <f>F69</f>
        <v>17.3</v>
      </c>
      <c r="G68" s="126"/>
    </row>
    <row r="69" spans="1:7" s="44" customFormat="1" ht="141.75">
      <c r="A69" s="45" t="s">
        <v>62</v>
      </c>
      <c r="B69" s="46" t="s">
        <v>14</v>
      </c>
      <c r="C69" s="46" t="s">
        <v>54</v>
      </c>
      <c r="D69" s="46" t="s">
        <v>63</v>
      </c>
      <c r="E69" s="47"/>
      <c r="F69" s="48">
        <f>F70</f>
        <v>17.3</v>
      </c>
      <c r="G69" s="126"/>
    </row>
    <row r="70" spans="1:7" s="44" customFormat="1" ht="110.25">
      <c r="A70" s="45" t="s">
        <v>64</v>
      </c>
      <c r="B70" s="46" t="s">
        <v>14</v>
      </c>
      <c r="C70" s="46" t="s">
        <v>54</v>
      </c>
      <c r="D70" s="46" t="s">
        <v>65</v>
      </c>
      <c r="E70" s="47"/>
      <c r="F70" s="48">
        <f>F71+F73</f>
        <v>17.3</v>
      </c>
      <c r="G70" s="126"/>
    </row>
    <row r="71" spans="1:7" s="49" customFormat="1" ht="78.75">
      <c r="A71" s="45" t="s">
        <v>29</v>
      </c>
      <c r="B71" s="46" t="s">
        <v>14</v>
      </c>
      <c r="C71" s="46" t="s">
        <v>54</v>
      </c>
      <c r="D71" s="46" t="s">
        <v>65</v>
      </c>
      <c r="E71" s="47">
        <v>100</v>
      </c>
      <c r="F71" s="48">
        <f>F72</f>
        <v>15.8</v>
      </c>
    </row>
    <row r="72" spans="1:7" s="44" customFormat="1" ht="31.5">
      <c r="A72" s="45" t="s">
        <v>30</v>
      </c>
      <c r="B72" s="46" t="s">
        <v>14</v>
      </c>
      <c r="C72" s="46" t="s">
        <v>54</v>
      </c>
      <c r="D72" s="46" t="s">
        <v>65</v>
      </c>
      <c r="E72" s="46" t="s">
        <v>50</v>
      </c>
      <c r="F72" s="48">
        <v>15.8</v>
      </c>
      <c r="G72" s="126"/>
    </row>
    <row r="73" spans="1:7" s="44" customFormat="1" ht="31.5">
      <c r="A73" s="45" t="s">
        <v>31</v>
      </c>
      <c r="B73" s="46" t="s">
        <v>14</v>
      </c>
      <c r="C73" s="46" t="s">
        <v>54</v>
      </c>
      <c r="D73" s="46" t="s">
        <v>65</v>
      </c>
      <c r="E73" s="46" t="s">
        <v>42</v>
      </c>
      <c r="F73" s="48">
        <f>F74</f>
        <v>1.5</v>
      </c>
      <c r="G73" s="126"/>
    </row>
    <row r="74" spans="1:7" s="44" customFormat="1" ht="31.5">
      <c r="A74" s="45" t="s">
        <v>32</v>
      </c>
      <c r="B74" s="46" t="s">
        <v>14</v>
      </c>
      <c r="C74" s="46" t="s">
        <v>54</v>
      </c>
      <c r="D74" s="46" t="s">
        <v>65</v>
      </c>
      <c r="E74" s="47">
        <v>240</v>
      </c>
      <c r="F74" s="48">
        <f>1.5</f>
        <v>1.5</v>
      </c>
      <c r="G74" s="126"/>
    </row>
    <row r="75" spans="1:7" s="3" customFormat="1" ht="31.5">
      <c r="A75" s="50" t="s">
        <v>66</v>
      </c>
      <c r="B75" s="12" t="s">
        <v>14</v>
      </c>
      <c r="C75" s="12" t="s">
        <v>54</v>
      </c>
      <c r="D75" s="12" t="s">
        <v>67</v>
      </c>
      <c r="E75" s="12"/>
      <c r="F75" s="22">
        <f>F76</f>
        <v>1.8</v>
      </c>
      <c r="G75" s="157"/>
    </row>
    <row r="76" spans="1:7" s="3" customFormat="1" ht="31.5">
      <c r="A76" s="32" t="s">
        <v>68</v>
      </c>
      <c r="B76" s="26" t="s">
        <v>14</v>
      </c>
      <c r="C76" s="26" t="s">
        <v>54</v>
      </c>
      <c r="D76" s="26" t="s">
        <v>69</v>
      </c>
      <c r="E76" s="26"/>
      <c r="F76" s="24">
        <f>F77</f>
        <v>1.8</v>
      </c>
      <c r="G76" s="157"/>
    </row>
    <row r="77" spans="1:7" s="3" customFormat="1" ht="63">
      <c r="A77" s="32" t="s">
        <v>70</v>
      </c>
      <c r="B77" s="26" t="s">
        <v>14</v>
      </c>
      <c r="C77" s="26" t="s">
        <v>54</v>
      </c>
      <c r="D77" s="26" t="s">
        <v>71</v>
      </c>
      <c r="E77" s="27"/>
      <c r="F77" s="24">
        <f>F78</f>
        <v>1.8</v>
      </c>
      <c r="G77" s="157"/>
    </row>
    <row r="78" spans="1:7" s="3" customFormat="1" ht="78.75">
      <c r="A78" s="32" t="s">
        <v>72</v>
      </c>
      <c r="B78" s="26" t="s">
        <v>14</v>
      </c>
      <c r="C78" s="26" t="s">
        <v>54</v>
      </c>
      <c r="D78" s="26" t="s">
        <v>73</v>
      </c>
      <c r="E78" s="27"/>
      <c r="F78" s="24">
        <f>F79+F81</f>
        <v>1.8</v>
      </c>
      <c r="G78" s="157"/>
    </row>
    <row r="79" spans="1:7" s="23" customFormat="1" ht="65.45" customHeight="1">
      <c r="A79" s="31" t="s">
        <v>29</v>
      </c>
      <c r="B79" s="26" t="s">
        <v>14</v>
      </c>
      <c r="C79" s="26" t="s">
        <v>54</v>
      </c>
      <c r="D79" s="26" t="s">
        <v>73</v>
      </c>
      <c r="E79" s="27">
        <v>100</v>
      </c>
      <c r="F79" s="24">
        <f>F80</f>
        <v>1.6</v>
      </c>
    </row>
    <row r="80" spans="1:7" s="3" customFormat="1" ht="31.5">
      <c r="A80" s="31" t="s">
        <v>30</v>
      </c>
      <c r="B80" s="26" t="s">
        <v>14</v>
      </c>
      <c r="C80" s="26" t="s">
        <v>54</v>
      </c>
      <c r="D80" s="26" t="s">
        <v>73</v>
      </c>
      <c r="E80" s="26" t="s">
        <v>50</v>
      </c>
      <c r="F80" s="24">
        <v>1.6</v>
      </c>
      <c r="G80" s="157"/>
    </row>
    <row r="81" spans="1:7" s="3" customFormat="1" ht="31.5">
      <c r="A81" s="32" t="s">
        <v>31</v>
      </c>
      <c r="B81" s="26" t="s">
        <v>14</v>
      </c>
      <c r="C81" s="26" t="s">
        <v>54</v>
      </c>
      <c r="D81" s="26" t="s">
        <v>73</v>
      </c>
      <c r="E81" s="26" t="s">
        <v>42</v>
      </c>
      <c r="F81" s="24">
        <f>F82</f>
        <v>0.2</v>
      </c>
      <c r="G81" s="157"/>
    </row>
    <row r="82" spans="1:7" s="3" customFormat="1" ht="31.5">
      <c r="A82" s="31" t="s">
        <v>32</v>
      </c>
      <c r="B82" s="26" t="s">
        <v>14</v>
      </c>
      <c r="C82" s="26" t="s">
        <v>54</v>
      </c>
      <c r="D82" s="26" t="s">
        <v>73</v>
      </c>
      <c r="E82" s="27">
        <v>240</v>
      </c>
      <c r="F82" s="24">
        <v>0.2</v>
      </c>
      <c r="G82" s="157"/>
    </row>
    <row r="83" spans="1:7" s="3" customFormat="1" hidden="1">
      <c r="A83" s="20" t="s">
        <v>74</v>
      </c>
      <c r="B83" s="12" t="s">
        <v>14</v>
      </c>
      <c r="C83" s="12" t="s">
        <v>54</v>
      </c>
      <c r="D83" s="12" t="s">
        <v>38</v>
      </c>
      <c r="E83" s="21"/>
      <c r="F83" s="22">
        <f>F84</f>
        <v>0</v>
      </c>
      <c r="G83" s="157"/>
    </row>
    <row r="84" spans="1:7" s="3" customFormat="1" hidden="1">
      <c r="A84" s="33" t="s">
        <v>39</v>
      </c>
      <c r="B84" s="34" t="s">
        <v>14</v>
      </c>
      <c r="C84" s="34" t="s">
        <v>54</v>
      </c>
      <c r="D84" s="34" t="s">
        <v>40</v>
      </c>
      <c r="E84" s="35"/>
      <c r="F84" s="36">
        <f>F85</f>
        <v>0</v>
      </c>
      <c r="G84" s="157"/>
    </row>
    <row r="85" spans="1:7" s="3" customFormat="1" ht="31.5" hidden="1">
      <c r="A85" s="32" t="s">
        <v>31</v>
      </c>
      <c r="B85" s="34" t="s">
        <v>14</v>
      </c>
      <c r="C85" s="26" t="s">
        <v>54</v>
      </c>
      <c r="D85" s="26" t="s">
        <v>41</v>
      </c>
      <c r="E85" s="26" t="s">
        <v>42</v>
      </c>
      <c r="F85" s="24">
        <f>F86</f>
        <v>0</v>
      </c>
      <c r="G85" s="157"/>
    </row>
    <row r="86" spans="1:7" s="3" customFormat="1" ht="31.5" hidden="1">
      <c r="A86" s="31" t="s">
        <v>32</v>
      </c>
      <c r="B86" s="34" t="s">
        <v>14</v>
      </c>
      <c r="C86" s="26" t="s">
        <v>54</v>
      </c>
      <c r="D86" s="26" t="s">
        <v>41</v>
      </c>
      <c r="E86" s="26" t="s">
        <v>43</v>
      </c>
      <c r="F86" s="24"/>
      <c r="G86" s="157"/>
    </row>
    <row r="87" spans="1:7" s="3" customFormat="1" ht="31.5">
      <c r="A87" s="51" t="s">
        <v>75</v>
      </c>
      <c r="B87" s="12" t="s">
        <v>14</v>
      </c>
      <c r="C87" s="12" t="s">
        <v>54</v>
      </c>
      <c r="D87" s="12" t="s">
        <v>76</v>
      </c>
      <c r="E87" s="21"/>
      <c r="F87" s="22">
        <f>F88</f>
        <v>110.30000000000001</v>
      </c>
      <c r="G87" s="157"/>
    </row>
    <row r="88" spans="1:7" s="3" customFormat="1" ht="31.5">
      <c r="A88" s="37" t="s">
        <v>77</v>
      </c>
      <c r="B88" s="26" t="s">
        <v>14</v>
      </c>
      <c r="C88" s="26" t="s">
        <v>54</v>
      </c>
      <c r="D88" s="26" t="s">
        <v>78</v>
      </c>
      <c r="E88" s="27"/>
      <c r="F88" s="24">
        <f>F89</f>
        <v>110.30000000000001</v>
      </c>
      <c r="G88" s="157"/>
    </row>
    <row r="89" spans="1:7" s="3" customFormat="1" ht="47.25">
      <c r="A89" s="37" t="s">
        <v>79</v>
      </c>
      <c r="B89" s="26" t="s">
        <v>14</v>
      </c>
      <c r="C89" s="26" t="s">
        <v>54</v>
      </c>
      <c r="D89" s="26" t="s">
        <v>80</v>
      </c>
      <c r="E89" s="27"/>
      <c r="F89" s="24">
        <f>F90</f>
        <v>110.30000000000001</v>
      </c>
      <c r="G89" s="157"/>
    </row>
    <row r="90" spans="1:7" s="3" customFormat="1" ht="63">
      <c r="A90" s="37" t="s">
        <v>81</v>
      </c>
      <c r="B90" s="26" t="s">
        <v>14</v>
      </c>
      <c r="C90" s="26" t="s">
        <v>54</v>
      </c>
      <c r="D90" s="26" t="s">
        <v>82</v>
      </c>
      <c r="E90" s="27"/>
      <c r="F90" s="24">
        <f>F91+F93</f>
        <v>110.30000000000001</v>
      </c>
      <c r="G90" s="157"/>
    </row>
    <row r="91" spans="1:7" s="23" customFormat="1" ht="78.75">
      <c r="A91" s="37" t="s">
        <v>29</v>
      </c>
      <c r="B91" s="26" t="s">
        <v>14</v>
      </c>
      <c r="C91" s="26" t="s">
        <v>54</v>
      </c>
      <c r="D91" s="26" t="s">
        <v>82</v>
      </c>
      <c r="E91" s="27">
        <v>100</v>
      </c>
      <c r="F91" s="24">
        <f>F92</f>
        <v>86.600000000000009</v>
      </c>
    </row>
    <row r="92" spans="1:7" s="3" customFormat="1" ht="31.5">
      <c r="A92" s="37" t="s">
        <v>30</v>
      </c>
      <c r="B92" s="26" t="s">
        <v>14</v>
      </c>
      <c r="C92" s="26" t="s">
        <v>54</v>
      </c>
      <c r="D92" s="26" t="s">
        <v>82</v>
      </c>
      <c r="E92" s="26" t="s">
        <v>50</v>
      </c>
      <c r="F92" s="279">
        <f>97.7-11.1</f>
        <v>86.600000000000009</v>
      </c>
      <c r="G92" s="157">
        <v>-11.1</v>
      </c>
    </row>
    <row r="93" spans="1:7" s="3" customFormat="1" ht="31.5">
      <c r="A93" s="37" t="s">
        <v>31</v>
      </c>
      <c r="B93" s="26" t="s">
        <v>14</v>
      </c>
      <c r="C93" s="26" t="s">
        <v>54</v>
      </c>
      <c r="D93" s="26" t="s">
        <v>82</v>
      </c>
      <c r="E93" s="26" t="s">
        <v>42</v>
      </c>
      <c r="F93" s="24">
        <f>F94</f>
        <v>23.7</v>
      </c>
      <c r="G93" s="157"/>
    </row>
    <row r="94" spans="1:7" s="3" customFormat="1" ht="31.5">
      <c r="A94" s="37" t="s">
        <v>32</v>
      </c>
      <c r="B94" s="26" t="s">
        <v>14</v>
      </c>
      <c r="C94" s="26" t="s">
        <v>54</v>
      </c>
      <c r="D94" s="26" t="s">
        <v>82</v>
      </c>
      <c r="E94" s="27">
        <v>240</v>
      </c>
      <c r="F94" s="279">
        <f>12.6+11.1</f>
        <v>23.7</v>
      </c>
      <c r="G94" s="157">
        <v>11.1</v>
      </c>
    </row>
    <row r="95" spans="1:7" s="3" customFormat="1" ht="31.5">
      <c r="A95" s="51" t="s">
        <v>83</v>
      </c>
      <c r="B95" s="12" t="s">
        <v>14</v>
      </c>
      <c r="C95" s="12" t="s">
        <v>54</v>
      </c>
      <c r="D95" s="12" t="s">
        <v>84</v>
      </c>
      <c r="E95" s="21"/>
      <c r="F95" s="22">
        <f>F96</f>
        <v>3456.1000000000004</v>
      </c>
      <c r="G95" s="157"/>
    </row>
    <row r="96" spans="1:7" s="3" customFormat="1" ht="31.5">
      <c r="A96" s="37" t="s">
        <v>85</v>
      </c>
      <c r="B96" s="26" t="s">
        <v>14</v>
      </c>
      <c r="C96" s="26" t="s">
        <v>54</v>
      </c>
      <c r="D96" s="26" t="s">
        <v>86</v>
      </c>
      <c r="E96" s="27"/>
      <c r="F96" s="24">
        <f>F97</f>
        <v>3456.1000000000004</v>
      </c>
      <c r="G96" s="157"/>
    </row>
    <row r="97" spans="1:7" s="3" customFormat="1" ht="63">
      <c r="A97" s="37" t="s">
        <v>87</v>
      </c>
      <c r="B97" s="26" t="s">
        <v>14</v>
      </c>
      <c r="C97" s="26" t="s">
        <v>54</v>
      </c>
      <c r="D97" s="26" t="s">
        <v>88</v>
      </c>
      <c r="E97" s="27"/>
      <c r="F97" s="24">
        <f>F98</f>
        <v>3456.1000000000004</v>
      </c>
      <c r="G97" s="157"/>
    </row>
    <row r="98" spans="1:7" s="3" customFormat="1" ht="110.25">
      <c r="A98" s="37" t="s">
        <v>89</v>
      </c>
      <c r="B98" s="26" t="s">
        <v>14</v>
      </c>
      <c r="C98" s="26" t="s">
        <v>54</v>
      </c>
      <c r="D98" s="26" t="s">
        <v>90</v>
      </c>
      <c r="E98" s="27"/>
      <c r="F98" s="24">
        <f>F99+F101</f>
        <v>3456.1000000000004</v>
      </c>
      <c r="G98" s="157"/>
    </row>
    <row r="99" spans="1:7" s="23" customFormat="1" ht="78.75">
      <c r="A99" s="37" t="s">
        <v>29</v>
      </c>
      <c r="B99" s="26" t="s">
        <v>14</v>
      </c>
      <c r="C99" s="26" t="s">
        <v>54</v>
      </c>
      <c r="D99" s="26" t="s">
        <v>90</v>
      </c>
      <c r="E99" s="27">
        <v>100</v>
      </c>
      <c r="F99" s="24">
        <f>F100</f>
        <v>3144.8</v>
      </c>
    </row>
    <row r="100" spans="1:7" s="3" customFormat="1" ht="31.5">
      <c r="A100" s="37" t="s">
        <v>30</v>
      </c>
      <c r="B100" s="26" t="s">
        <v>14</v>
      </c>
      <c r="C100" s="26" t="s">
        <v>54</v>
      </c>
      <c r="D100" s="26" t="s">
        <v>90</v>
      </c>
      <c r="E100" s="27">
        <v>120</v>
      </c>
      <c r="F100" s="24">
        <v>3144.8</v>
      </c>
      <c r="G100" s="157"/>
    </row>
    <row r="101" spans="1:7" s="3" customFormat="1" ht="31.5">
      <c r="A101" s="37" t="s">
        <v>31</v>
      </c>
      <c r="B101" s="26" t="s">
        <v>14</v>
      </c>
      <c r="C101" s="26" t="s">
        <v>54</v>
      </c>
      <c r="D101" s="26" t="s">
        <v>90</v>
      </c>
      <c r="E101" s="27">
        <v>200</v>
      </c>
      <c r="F101" s="24">
        <f>F102</f>
        <v>311.3</v>
      </c>
      <c r="G101" s="157"/>
    </row>
    <row r="102" spans="1:7" s="3" customFormat="1" ht="31.5">
      <c r="A102" s="37" t="s">
        <v>32</v>
      </c>
      <c r="B102" s="26" t="s">
        <v>14</v>
      </c>
      <c r="C102" s="26" t="s">
        <v>54</v>
      </c>
      <c r="D102" s="26" t="s">
        <v>90</v>
      </c>
      <c r="E102" s="27">
        <v>240</v>
      </c>
      <c r="F102" s="24">
        <v>311.3</v>
      </c>
      <c r="G102" s="157"/>
    </row>
    <row r="103" spans="1:7" s="3" customFormat="1">
      <c r="A103" s="51" t="s">
        <v>91</v>
      </c>
      <c r="B103" s="12" t="s">
        <v>14</v>
      </c>
      <c r="C103" s="12" t="s">
        <v>54</v>
      </c>
      <c r="D103" s="12" t="s">
        <v>92</v>
      </c>
      <c r="E103" s="21"/>
      <c r="F103" s="22">
        <f>F104+F111</f>
        <v>3363.4</v>
      </c>
      <c r="G103" s="157"/>
    </row>
    <row r="104" spans="1:7" s="3" customFormat="1">
      <c r="A104" s="37" t="s">
        <v>93</v>
      </c>
      <c r="B104" s="26" t="s">
        <v>14</v>
      </c>
      <c r="C104" s="26" t="s">
        <v>54</v>
      </c>
      <c r="D104" s="26" t="s">
        <v>94</v>
      </c>
      <c r="E104" s="27"/>
      <c r="F104" s="24">
        <f>F105</f>
        <v>507.9</v>
      </c>
      <c r="G104" s="157"/>
    </row>
    <row r="105" spans="1:7" s="3" customFormat="1" ht="31.5">
      <c r="A105" s="37" t="s">
        <v>95</v>
      </c>
      <c r="B105" s="26" t="s">
        <v>14</v>
      </c>
      <c r="C105" s="26" t="s">
        <v>54</v>
      </c>
      <c r="D105" s="26" t="s">
        <v>96</v>
      </c>
      <c r="E105" s="27"/>
      <c r="F105" s="24">
        <f>F106</f>
        <v>507.9</v>
      </c>
      <c r="G105" s="157"/>
    </row>
    <row r="106" spans="1:7" s="3" customFormat="1" ht="47.25">
      <c r="A106" s="37" t="s">
        <v>97</v>
      </c>
      <c r="B106" s="26" t="s">
        <v>14</v>
      </c>
      <c r="C106" s="26" t="s">
        <v>54</v>
      </c>
      <c r="D106" s="26" t="s">
        <v>98</v>
      </c>
      <c r="E106" s="27"/>
      <c r="F106" s="24">
        <f>F107+F109</f>
        <v>507.9</v>
      </c>
      <c r="G106" s="157"/>
    </row>
    <row r="107" spans="1:7" s="3" customFormat="1" ht="78.75">
      <c r="A107" s="37" t="s">
        <v>29</v>
      </c>
      <c r="B107" s="26" t="s">
        <v>14</v>
      </c>
      <c r="C107" s="26" t="s">
        <v>54</v>
      </c>
      <c r="D107" s="26" t="s">
        <v>98</v>
      </c>
      <c r="E107" s="27">
        <v>100</v>
      </c>
      <c r="F107" s="24">
        <f>F108</f>
        <v>461.7</v>
      </c>
      <c r="G107" s="157"/>
    </row>
    <row r="108" spans="1:7" s="23" customFormat="1" ht="31.5">
      <c r="A108" s="37" t="s">
        <v>30</v>
      </c>
      <c r="B108" s="26" t="s">
        <v>14</v>
      </c>
      <c r="C108" s="26" t="s">
        <v>54</v>
      </c>
      <c r="D108" s="26" t="s">
        <v>98</v>
      </c>
      <c r="E108" s="27">
        <v>120</v>
      </c>
      <c r="F108" s="24">
        <v>461.7</v>
      </c>
    </row>
    <row r="109" spans="1:7" s="3" customFormat="1" ht="31.5">
      <c r="A109" s="37" t="s">
        <v>31</v>
      </c>
      <c r="B109" s="26" t="s">
        <v>14</v>
      </c>
      <c r="C109" s="26" t="s">
        <v>54</v>
      </c>
      <c r="D109" s="26" t="s">
        <v>98</v>
      </c>
      <c r="E109" s="27">
        <v>200</v>
      </c>
      <c r="F109" s="24">
        <f>F110</f>
        <v>46.2</v>
      </c>
      <c r="G109" s="157"/>
    </row>
    <row r="110" spans="1:7" s="3" customFormat="1" ht="31.5">
      <c r="A110" s="37" t="s">
        <v>32</v>
      </c>
      <c r="B110" s="26" t="s">
        <v>14</v>
      </c>
      <c r="C110" s="26" t="s">
        <v>54</v>
      </c>
      <c r="D110" s="26" t="s">
        <v>98</v>
      </c>
      <c r="E110" s="27">
        <v>240</v>
      </c>
      <c r="F110" s="24">
        <v>46.2</v>
      </c>
      <c r="G110" s="157"/>
    </row>
    <row r="111" spans="1:7" s="3" customFormat="1">
      <c r="A111" s="37" t="s">
        <v>99</v>
      </c>
      <c r="B111" s="26" t="s">
        <v>14</v>
      </c>
      <c r="C111" s="26" t="s">
        <v>54</v>
      </c>
      <c r="D111" s="26" t="s">
        <v>100</v>
      </c>
      <c r="E111" s="27"/>
      <c r="F111" s="24">
        <f>F112+F118</f>
        <v>2855.5</v>
      </c>
      <c r="G111" s="157"/>
    </row>
    <row r="112" spans="1:7" s="3" customFormat="1" ht="47.25">
      <c r="A112" s="37" t="s">
        <v>101</v>
      </c>
      <c r="B112" s="26" t="s">
        <v>14</v>
      </c>
      <c r="C112" s="26" t="s">
        <v>54</v>
      </c>
      <c r="D112" s="26" t="s">
        <v>102</v>
      </c>
      <c r="E112" s="27"/>
      <c r="F112" s="24">
        <f>F113</f>
        <v>2843.3</v>
      </c>
      <c r="G112" s="157"/>
    </row>
    <row r="113" spans="1:7" s="3" customFormat="1" ht="47.25">
      <c r="A113" s="37" t="s">
        <v>103</v>
      </c>
      <c r="B113" s="26" t="s">
        <v>14</v>
      </c>
      <c r="C113" s="26" t="s">
        <v>54</v>
      </c>
      <c r="D113" s="26" t="s">
        <v>104</v>
      </c>
      <c r="E113" s="27"/>
      <c r="F113" s="24">
        <f>F114+F116</f>
        <v>2843.3</v>
      </c>
      <c r="G113" s="157"/>
    </row>
    <row r="114" spans="1:7" s="3" customFormat="1" ht="78.75">
      <c r="A114" s="37" t="s">
        <v>29</v>
      </c>
      <c r="B114" s="26" t="s">
        <v>14</v>
      </c>
      <c r="C114" s="26" t="s">
        <v>54</v>
      </c>
      <c r="D114" s="26" t="s">
        <v>104</v>
      </c>
      <c r="E114" s="27">
        <v>100</v>
      </c>
      <c r="F114" s="24">
        <f>F115</f>
        <v>2419.9</v>
      </c>
      <c r="G114" s="157"/>
    </row>
    <row r="115" spans="1:7" s="3" customFormat="1" ht="31.5">
      <c r="A115" s="37" t="s">
        <v>30</v>
      </c>
      <c r="B115" s="26" t="s">
        <v>14</v>
      </c>
      <c r="C115" s="26" t="s">
        <v>54</v>
      </c>
      <c r="D115" s="26" t="s">
        <v>104</v>
      </c>
      <c r="E115" s="27">
        <v>120</v>
      </c>
      <c r="F115" s="24">
        <v>2419.9</v>
      </c>
      <c r="G115" s="157"/>
    </row>
    <row r="116" spans="1:7" s="3" customFormat="1" ht="31.5">
      <c r="A116" s="37" t="s">
        <v>31</v>
      </c>
      <c r="B116" s="26" t="s">
        <v>14</v>
      </c>
      <c r="C116" s="26" t="s">
        <v>54</v>
      </c>
      <c r="D116" s="26" t="s">
        <v>104</v>
      </c>
      <c r="E116" s="27">
        <v>200</v>
      </c>
      <c r="F116" s="24">
        <f>F117</f>
        <v>423.4</v>
      </c>
      <c r="G116" s="157"/>
    </row>
    <row r="117" spans="1:7" s="3" customFormat="1" ht="31.5">
      <c r="A117" s="37" t="s">
        <v>32</v>
      </c>
      <c r="B117" s="26" t="s">
        <v>14</v>
      </c>
      <c r="C117" s="26" t="s">
        <v>54</v>
      </c>
      <c r="D117" s="26" t="s">
        <v>104</v>
      </c>
      <c r="E117" s="27">
        <v>240</v>
      </c>
      <c r="F117" s="24">
        <v>423.4</v>
      </c>
      <c r="G117" s="157"/>
    </row>
    <row r="118" spans="1:7" s="3" customFormat="1" ht="63">
      <c r="A118" s="52" t="s">
        <v>105</v>
      </c>
      <c r="B118" s="26" t="s">
        <v>14</v>
      </c>
      <c r="C118" s="26" t="s">
        <v>54</v>
      </c>
      <c r="D118" s="53" t="s">
        <v>106</v>
      </c>
      <c r="E118" s="34"/>
      <c r="F118" s="54">
        <f>F119</f>
        <v>12.2</v>
      </c>
      <c r="G118" s="157"/>
    </row>
    <row r="119" spans="1:7" s="3" customFormat="1" ht="63">
      <c r="A119" s="37" t="s">
        <v>107</v>
      </c>
      <c r="B119" s="26" t="s">
        <v>14</v>
      </c>
      <c r="C119" s="26" t="s">
        <v>54</v>
      </c>
      <c r="D119" s="26" t="s">
        <v>108</v>
      </c>
      <c r="E119" s="26"/>
      <c r="F119" s="55">
        <f>F120+F122</f>
        <v>12.2</v>
      </c>
      <c r="G119" s="157"/>
    </row>
    <row r="120" spans="1:7" s="3" customFormat="1" ht="78.75">
      <c r="A120" s="37" t="s">
        <v>29</v>
      </c>
      <c r="B120" s="26" t="s">
        <v>14</v>
      </c>
      <c r="C120" s="26" t="s">
        <v>54</v>
      </c>
      <c r="D120" s="26" t="s">
        <v>108</v>
      </c>
      <c r="E120" s="27">
        <v>100</v>
      </c>
      <c r="F120" s="55">
        <f>F121</f>
        <v>11.1</v>
      </c>
      <c r="G120" s="157"/>
    </row>
    <row r="121" spans="1:7" s="3" customFormat="1" ht="31.5">
      <c r="A121" s="37" t="s">
        <v>30</v>
      </c>
      <c r="B121" s="26" t="s">
        <v>14</v>
      </c>
      <c r="C121" s="26" t="s">
        <v>54</v>
      </c>
      <c r="D121" s="26" t="s">
        <v>108</v>
      </c>
      <c r="E121" s="27">
        <v>120</v>
      </c>
      <c r="F121" s="55">
        <v>11.1</v>
      </c>
      <c r="G121" s="157"/>
    </row>
    <row r="122" spans="1:7" s="3" customFormat="1" ht="31.5">
      <c r="A122" s="37" t="s">
        <v>31</v>
      </c>
      <c r="B122" s="26" t="s">
        <v>14</v>
      </c>
      <c r="C122" s="26" t="s">
        <v>54</v>
      </c>
      <c r="D122" s="26" t="s">
        <v>108</v>
      </c>
      <c r="E122" s="27">
        <v>200</v>
      </c>
      <c r="F122" s="55">
        <f>F123</f>
        <v>1.1000000000000001</v>
      </c>
      <c r="G122" s="157"/>
    </row>
    <row r="123" spans="1:7" s="23" customFormat="1" ht="31.5">
      <c r="A123" s="37" t="s">
        <v>32</v>
      </c>
      <c r="B123" s="26" t="s">
        <v>14</v>
      </c>
      <c r="C123" s="26" t="s">
        <v>54</v>
      </c>
      <c r="D123" s="26" t="s">
        <v>108</v>
      </c>
      <c r="E123" s="27">
        <v>240</v>
      </c>
      <c r="F123" s="55">
        <v>1.1000000000000001</v>
      </c>
    </row>
    <row r="124" spans="1:7" s="23" customFormat="1" ht="47.25">
      <c r="A124" s="51" t="s">
        <v>109</v>
      </c>
      <c r="B124" s="12" t="s">
        <v>14</v>
      </c>
      <c r="C124" s="12" t="s">
        <v>54</v>
      </c>
      <c r="D124" s="12" t="s">
        <v>110</v>
      </c>
      <c r="E124" s="27"/>
      <c r="F124" s="22">
        <f>F125</f>
        <v>0.5</v>
      </c>
    </row>
    <row r="125" spans="1:7" s="23" customFormat="1" ht="47.25">
      <c r="A125" s="37" t="s">
        <v>111</v>
      </c>
      <c r="B125" s="26" t="s">
        <v>14</v>
      </c>
      <c r="C125" s="26" t="s">
        <v>54</v>
      </c>
      <c r="D125" s="26" t="s">
        <v>112</v>
      </c>
      <c r="E125" s="27"/>
      <c r="F125" s="55">
        <f>F126</f>
        <v>0.5</v>
      </c>
    </row>
    <row r="126" spans="1:7" s="23" customFormat="1" ht="126">
      <c r="A126" s="37" t="s">
        <v>113</v>
      </c>
      <c r="B126" s="26" t="s">
        <v>14</v>
      </c>
      <c r="C126" s="26" t="s">
        <v>54</v>
      </c>
      <c r="D126" s="26" t="s">
        <v>114</v>
      </c>
      <c r="E126" s="27"/>
      <c r="F126" s="55">
        <f>F127</f>
        <v>0.5</v>
      </c>
    </row>
    <row r="127" spans="1:7" s="38" customFormat="1" ht="78.75">
      <c r="A127" s="37" t="s">
        <v>115</v>
      </c>
      <c r="B127" s="26" t="s">
        <v>14</v>
      </c>
      <c r="C127" s="26" t="s">
        <v>54</v>
      </c>
      <c r="D127" s="26" t="s">
        <v>116</v>
      </c>
      <c r="E127" s="27"/>
      <c r="F127" s="24">
        <f>F128+F130</f>
        <v>0.5</v>
      </c>
    </row>
    <row r="128" spans="1:7" s="23" customFormat="1" ht="78.75">
      <c r="A128" s="37" t="s">
        <v>29</v>
      </c>
      <c r="B128" s="26" t="s">
        <v>14</v>
      </c>
      <c r="C128" s="26" t="s">
        <v>54</v>
      </c>
      <c r="D128" s="26" t="s">
        <v>116</v>
      </c>
      <c r="E128" s="27">
        <v>100</v>
      </c>
      <c r="F128" s="24">
        <f>F129</f>
        <v>0.4</v>
      </c>
    </row>
    <row r="129" spans="1:7" s="3" customFormat="1" ht="31.5">
      <c r="A129" s="37" t="s">
        <v>30</v>
      </c>
      <c r="B129" s="26" t="s">
        <v>14</v>
      </c>
      <c r="C129" s="26" t="s">
        <v>54</v>
      </c>
      <c r="D129" s="26" t="s">
        <v>116</v>
      </c>
      <c r="E129" s="27">
        <v>120</v>
      </c>
      <c r="F129" s="24">
        <v>0.4</v>
      </c>
      <c r="G129" s="157"/>
    </row>
    <row r="130" spans="1:7" s="3" customFormat="1" ht="31.5">
      <c r="A130" s="37" t="s">
        <v>31</v>
      </c>
      <c r="B130" s="26" t="s">
        <v>14</v>
      </c>
      <c r="C130" s="26" t="s">
        <v>54</v>
      </c>
      <c r="D130" s="26" t="s">
        <v>116</v>
      </c>
      <c r="E130" s="27">
        <v>200</v>
      </c>
      <c r="F130" s="24">
        <f>F131</f>
        <v>0.1</v>
      </c>
      <c r="G130" s="157"/>
    </row>
    <row r="131" spans="1:7" s="3" customFormat="1" ht="31.5">
      <c r="A131" s="37" t="s">
        <v>32</v>
      </c>
      <c r="B131" s="26" t="s">
        <v>14</v>
      </c>
      <c r="C131" s="26" t="s">
        <v>54</v>
      </c>
      <c r="D131" s="26" t="s">
        <v>116</v>
      </c>
      <c r="E131" s="27">
        <v>240</v>
      </c>
      <c r="F131" s="24">
        <v>0.1</v>
      </c>
      <c r="G131" s="157"/>
    </row>
    <row r="132" spans="1:7" s="3" customFormat="1" ht="47.25">
      <c r="A132" s="51" t="s">
        <v>117</v>
      </c>
      <c r="B132" s="12" t="s">
        <v>14</v>
      </c>
      <c r="C132" s="12" t="s">
        <v>54</v>
      </c>
      <c r="D132" s="12" t="s">
        <v>118</v>
      </c>
      <c r="E132" s="21"/>
      <c r="F132" s="22">
        <f>F133</f>
        <v>454.09999999999997</v>
      </c>
      <c r="G132" s="157"/>
    </row>
    <row r="133" spans="1:7" s="3" customFormat="1" ht="31.5">
      <c r="A133" s="37" t="s">
        <v>119</v>
      </c>
      <c r="B133" s="26" t="s">
        <v>14</v>
      </c>
      <c r="C133" s="26" t="s">
        <v>54</v>
      </c>
      <c r="D133" s="26" t="s">
        <v>120</v>
      </c>
      <c r="E133" s="27"/>
      <c r="F133" s="24">
        <f>F134</f>
        <v>454.09999999999997</v>
      </c>
      <c r="G133" s="157"/>
    </row>
    <row r="134" spans="1:7" s="3" customFormat="1" ht="47.25">
      <c r="A134" s="37" t="s">
        <v>121</v>
      </c>
      <c r="B134" s="26" t="s">
        <v>14</v>
      </c>
      <c r="C134" s="26" t="s">
        <v>54</v>
      </c>
      <c r="D134" s="26" t="s">
        <v>122</v>
      </c>
      <c r="E134" s="27"/>
      <c r="F134" s="24">
        <f>F135</f>
        <v>454.09999999999997</v>
      </c>
      <c r="G134" s="157"/>
    </row>
    <row r="135" spans="1:7" s="3" customFormat="1" ht="63">
      <c r="A135" s="37" t="s">
        <v>123</v>
      </c>
      <c r="B135" s="26" t="s">
        <v>14</v>
      </c>
      <c r="C135" s="26" t="s">
        <v>54</v>
      </c>
      <c r="D135" s="26" t="s">
        <v>124</v>
      </c>
      <c r="E135" s="27"/>
      <c r="F135" s="24">
        <f>F136+F138</f>
        <v>454.09999999999997</v>
      </c>
      <c r="G135" s="157"/>
    </row>
    <row r="136" spans="1:7" s="23" customFormat="1" ht="78.75">
      <c r="A136" s="37" t="s">
        <v>29</v>
      </c>
      <c r="B136" s="26" t="s">
        <v>14</v>
      </c>
      <c r="C136" s="26" t="s">
        <v>54</v>
      </c>
      <c r="D136" s="26" t="s">
        <v>124</v>
      </c>
      <c r="E136" s="27">
        <v>100</v>
      </c>
      <c r="F136" s="24">
        <f>F137</f>
        <v>412.9</v>
      </c>
    </row>
    <row r="137" spans="1:7" s="3" customFormat="1" ht="31.5">
      <c r="A137" s="37" t="s">
        <v>30</v>
      </c>
      <c r="B137" s="26" t="s">
        <v>14</v>
      </c>
      <c r="C137" s="26" t="s">
        <v>54</v>
      </c>
      <c r="D137" s="26" t="s">
        <v>124</v>
      </c>
      <c r="E137" s="27">
        <v>120</v>
      </c>
      <c r="F137" s="24">
        <v>412.9</v>
      </c>
      <c r="G137" s="157"/>
    </row>
    <row r="138" spans="1:7" s="3" customFormat="1" ht="31.5">
      <c r="A138" s="37" t="s">
        <v>31</v>
      </c>
      <c r="B138" s="26" t="s">
        <v>14</v>
      </c>
      <c r="C138" s="26" t="s">
        <v>54</v>
      </c>
      <c r="D138" s="26" t="s">
        <v>124</v>
      </c>
      <c r="E138" s="27">
        <v>200</v>
      </c>
      <c r="F138" s="24">
        <f>F139</f>
        <v>41.2</v>
      </c>
      <c r="G138" s="157"/>
    </row>
    <row r="139" spans="1:7" s="3" customFormat="1" ht="31.5">
      <c r="A139" s="37" t="s">
        <v>32</v>
      </c>
      <c r="B139" s="26" t="s">
        <v>14</v>
      </c>
      <c r="C139" s="26" t="s">
        <v>54</v>
      </c>
      <c r="D139" s="26" t="s">
        <v>124</v>
      </c>
      <c r="E139" s="27">
        <v>240</v>
      </c>
      <c r="F139" s="24">
        <v>41.2</v>
      </c>
      <c r="G139" s="157"/>
    </row>
    <row r="140" spans="1:7" s="3" customFormat="1">
      <c r="A140" s="28" t="s">
        <v>125</v>
      </c>
      <c r="B140" s="29" t="s">
        <v>14</v>
      </c>
      <c r="C140" s="29" t="s">
        <v>126</v>
      </c>
      <c r="D140" s="29"/>
      <c r="E140" s="35"/>
      <c r="F140" s="30">
        <f>F141</f>
        <v>3</v>
      </c>
      <c r="G140" s="157"/>
    </row>
    <row r="141" spans="1:7" s="3" customFormat="1">
      <c r="A141" s="32" t="s">
        <v>127</v>
      </c>
      <c r="B141" s="26" t="s">
        <v>14</v>
      </c>
      <c r="C141" s="26" t="s">
        <v>126</v>
      </c>
      <c r="D141" s="26" t="s">
        <v>128</v>
      </c>
      <c r="E141" s="26"/>
      <c r="F141" s="24">
        <f>F142</f>
        <v>3</v>
      </c>
      <c r="G141" s="157"/>
    </row>
    <row r="142" spans="1:7" s="3" customFormat="1" ht="63">
      <c r="A142" s="32" t="s">
        <v>129</v>
      </c>
      <c r="B142" s="26" t="s">
        <v>14</v>
      </c>
      <c r="C142" s="26" t="s">
        <v>126</v>
      </c>
      <c r="D142" s="26" t="s">
        <v>130</v>
      </c>
      <c r="E142" s="26"/>
      <c r="F142" s="24">
        <f>F143</f>
        <v>3</v>
      </c>
      <c r="G142" s="157"/>
    </row>
    <row r="143" spans="1:7" s="3" customFormat="1" ht="31.5">
      <c r="A143" s="37" t="s">
        <v>31</v>
      </c>
      <c r="B143" s="26" t="s">
        <v>14</v>
      </c>
      <c r="C143" s="26" t="s">
        <v>126</v>
      </c>
      <c r="D143" s="26" t="s">
        <v>130</v>
      </c>
      <c r="E143" s="26" t="s">
        <v>42</v>
      </c>
      <c r="F143" s="24">
        <f>F144</f>
        <v>3</v>
      </c>
      <c r="G143" s="157"/>
    </row>
    <row r="144" spans="1:7" s="3" customFormat="1" ht="31.5">
      <c r="A144" s="37" t="s">
        <v>32</v>
      </c>
      <c r="B144" s="26" t="s">
        <v>14</v>
      </c>
      <c r="C144" s="26" t="s">
        <v>126</v>
      </c>
      <c r="D144" s="26" t="s">
        <v>130</v>
      </c>
      <c r="E144" s="26" t="s">
        <v>43</v>
      </c>
      <c r="F144" s="24">
        <v>3</v>
      </c>
      <c r="G144" s="157"/>
    </row>
    <row r="145" spans="1:7" s="38" customFormat="1">
      <c r="A145" s="28" t="s">
        <v>131</v>
      </c>
      <c r="B145" s="29" t="s">
        <v>14</v>
      </c>
      <c r="C145" s="29" t="s">
        <v>132</v>
      </c>
      <c r="D145" s="29"/>
      <c r="E145" s="35"/>
      <c r="F145" s="56">
        <f>F148+F169+F207+F162</f>
        <v>9520.6999999999989</v>
      </c>
    </row>
    <row r="146" spans="1:7" s="38" customFormat="1" ht="31.5" hidden="1" customHeight="1">
      <c r="A146" s="57" t="s">
        <v>133</v>
      </c>
      <c r="B146" s="34" t="s">
        <v>14</v>
      </c>
      <c r="C146" s="34" t="s">
        <v>132</v>
      </c>
      <c r="D146" s="34" t="s">
        <v>134</v>
      </c>
      <c r="E146" s="34" t="s">
        <v>10</v>
      </c>
      <c r="F146" s="58">
        <f>F147</f>
        <v>0</v>
      </c>
    </row>
    <row r="147" spans="1:7" s="38" customFormat="1" ht="31.5" hidden="1" customHeight="1">
      <c r="A147" s="25" t="s">
        <v>21</v>
      </c>
      <c r="B147" s="26" t="s">
        <v>14</v>
      </c>
      <c r="C147" s="26" t="s">
        <v>132</v>
      </c>
      <c r="D147" s="26" t="s">
        <v>134</v>
      </c>
      <c r="E147" s="26" t="s">
        <v>135</v>
      </c>
      <c r="F147" s="59">
        <v>0</v>
      </c>
    </row>
    <row r="148" spans="1:7" s="38" customFormat="1">
      <c r="A148" s="20" t="s">
        <v>27</v>
      </c>
      <c r="B148" s="12" t="s">
        <v>14</v>
      </c>
      <c r="C148" s="12" t="s">
        <v>132</v>
      </c>
      <c r="D148" s="12" t="s">
        <v>24</v>
      </c>
      <c r="E148" s="21"/>
      <c r="F148" s="22">
        <f>F149</f>
        <v>3778.2999999999997</v>
      </c>
    </row>
    <row r="149" spans="1:7" s="38" customFormat="1" ht="23.45" customHeight="1">
      <c r="A149" s="25" t="s">
        <v>136</v>
      </c>
      <c r="B149" s="26" t="s">
        <v>14</v>
      </c>
      <c r="C149" s="26" t="s">
        <v>132</v>
      </c>
      <c r="D149" s="26" t="s">
        <v>137</v>
      </c>
      <c r="E149" s="27"/>
      <c r="F149" s="24">
        <f>F150+F155+F159</f>
        <v>3778.2999999999997</v>
      </c>
    </row>
    <row r="150" spans="1:7" s="38" customFormat="1" ht="31.5">
      <c r="A150" s="25" t="s">
        <v>138</v>
      </c>
      <c r="B150" s="26" t="s">
        <v>14</v>
      </c>
      <c r="C150" s="26" t="s">
        <v>132</v>
      </c>
      <c r="D150" s="26" t="s">
        <v>139</v>
      </c>
      <c r="E150" s="27"/>
      <c r="F150" s="24">
        <f>F151+F153</f>
        <v>1631</v>
      </c>
    </row>
    <row r="151" spans="1:7" s="3" customFormat="1" ht="66.599999999999994" customHeight="1">
      <c r="A151" s="37" t="s">
        <v>29</v>
      </c>
      <c r="B151" s="26" t="s">
        <v>14</v>
      </c>
      <c r="C151" s="26" t="s">
        <v>132</v>
      </c>
      <c r="D151" s="26" t="s">
        <v>139</v>
      </c>
      <c r="E151" s="26" t="s">
        <v>49</v>
      </c>
      <c r="F151" s="24">
        <f>F152</f>
        <v>1541.9</v>
      </c>
      <c r="G151" s="157"/>
    </row>
    <row r="152" spans="1:7" s="23" customFormat="1" ht="24.75" customHeight="1">
      <c r="A152" s="37" t="s">
        <v>140</v>
      </c>
      <c r="B152" s="26" t="s">
        <v>14</v>
      </c>
      <c r="C152" s="26" t="s">
        <v>132</v>
      </c>
      <c r="D152" s="26" t="s">
        <v>139</v>
      </c>
      <c r="E152" s="26" t="s">
        <v>141</v>
      </c>
      <c r="F152" s="24">
        <f>1348.9+193</f>
        <v>1541.9</v>
      </c>
    </row>
    <row r="153" spans="1:7" s="38" customFormat="1" ht="31.5">
      <c r="A153" s="37" t="s">
        <v>31</v>
      </c>
      <c r="B153" s="26" t="s">
        <v>14</v>
      </c>
      <c r="C153" s="26" t="s">
        <v>132</v>
      </c>
      <c r="D153" s="26" t="s">
        <v>139</v>
      </c>
      <c r="E153" s="26" t="s">
        <v>42</v>
      </c>
      <c r="F153" s="24">
        <f>F154</f>
        <v>89.1</v>
      </c>
    </row>
    <row r="154" spans="1:7" s="38" customFormat="1" ht="31.5">
      <c r="A154" s="37" t="s">
        <v>32</v>
      </c>
      <c r="B154" s="26" t="s">
        <v>14</v>
      </c>
      <c r="C154" s="26" t="s">
        <v>132</v>
      </c>
      <c r="D154" s="26" t="s">
        <v>139</v>
      </c>
      <c r="E154" s="26" t="s">
        <v>43</v>
      </c>
      <c r="F154" s="65">
        <f>39.1+50</f>
        <v>89.1</v>
      </c>
      <c r="G154" s="38">
        <v>50</v>
      </c>
    </row>
    <row r="155" spans="1:7" s="38" customFormat="1" ht="31.5" hidden="1">
      <c r="A155" s="37" t="s">
        <v>142</v>
      </c>
      <c r="B155" s="26" t="s">
        <v>14</v>
      </c>
      <c r="C155" s="26" t="s">
        <v>132</v>
      </c>
      <c r="D155" s="26" t="s">
        <v>143</v>
      </c>
      <c r="E155" s="26"/>
      <c r="F155" s="24">
        <f>F156</f>
        <v>0</v>
      </c>
    </row>
    <row r="156" spans="1:7" s="38" customFormat="1" ht="47.25" hidden="1">
      <c r="A156" s="37" t="s">
        <v>144</v>
      </c>
      <c r="B156" s="26" t="s">
        <v>14</v>
      </c>
      <c r="C156" s="26" t="s">
        <v>132</v>
      </c>
      <c r="D156" s="26" t="s">
        <v>145</v>
      </c>
      <c r="E156" s="26"/>
      <c r="F156" s="24">
        <f>F157</f>
        <v>0</v>
      </c>
    </row>
    <row r="157" spans="1:7" s="38" customFormat="1" ht="31.5" hidden="1">
      <c r="A157" s="37" t="s">
        <v>31</v>
      </c>
      <c r="B157" s="26" t="s">
        <v>14</v>
      </c>
      <c r="C157" s="26" t="s">
        <v>132</v>
      </c>
      <c r="D157" s="26" t="s">
        <v>145</v>
      </c>
      <c r="E157" s="26" t="s">
        <v>42</v>
      </c>
      <c r="F157" s="24">
        <f>F158</f>
        <v>0</v>
      </c>
    </row>
    <row r="158" spans="1:7" s="38" customFormat="1" ht="31.5" hidden="1">
      <c r="A158" s="37" t="s">
        <v>32</v>
      </c>
      <c r="B158" s="26" t="s">
        <v>14</v>
      </c>
      <c r="C158" s="26" t="s">
        <v>132</v>
      </c>
      <c r="D158" s="26" t="s">
        <v>145</v>
      </c>
      <c r="E158" s="26" t="s">
        <v>43</v>
      </c>
      <c r="F158" s="24">
        <f>6-6</f>
        <v>0</v>
      </c>
    </row>
    <row r="159" spans="1:7" s="38" customFormat="1" ht="31.5">
      <c r="A159" s="25" t="s">
        <v>146</v>
      </c>
      <c r="B159" s="26" t="s">
        <v>14</v>
      </c>
      <c r="C159" s="26" t="s">
        <v>132</v>
      </c>
      <c r="D159" s="26" t="s">
        <v>147</v>
      </c>
      <c r="E159" s="27"/>
      <c r="F159" s="24">
        <f>F160</f>
        <v>2147.2999999999997</v>
      </c>
    </row>
    <row r="160" spans="1:7" s="38" customFormat="1" ht="31.5">
      <c r="A160" s="37" t="s">
        <v>148</v>
      </c>
      <c r="B160" s="26" t="s">
        <v>14</v>
      </c>
      <c r="C160" s="26" t="s">
        <v>132</v>
      </c>
      <c r="D160" s="26" t="s">
        <v>147</v>
      </c>
      <c r="E160" s="26" t="s">
        <v>149</v>
      </c>
      <c r="F160" s="24">
        <f>F161</f>
        <v>2147.2999999999997</v>
      </c>
    </row>
    <row r="161" spans="1:7" s="38" customFormat="1">
      <c r="A161" s="60" t="s">
        <v>150</v>
      </c>
      <c r="B161" s="26" t="s">
        <v>14</v>
      </c>
      <c r="C161" s="26" t="s">
        <v>132</v>
      </c>
      <c r="D161" s="26" t="s">
        <v>147</v>
      </c>
      <c r="E161" s="26" t="s">
        <v>151</v>
      </c>
      <c r="F161" s="24">
        <f>2126.1+21.2</f>
        <v>2147.2999999999997</v>
      </c>
    </row>
    <row r="162" spans="1:7" s="38" customFormat="1">
      <c r="A162" s="20" t="s">
        <v>74</v>
      </c>
      <c r="B162" s="12" t="s">
        <v>14</v>
      </c>
      <c r="C162" s="12" t="s">
        <v>132</v>
      </c>
      <c r="D162" s="12" t="s">
        <v>152</v>
      </c>
      <c r="E162" s="21" t="s">
        <v>10</v>
      </c>
      <c r="F162" s="22">
        <f>F163</f>
        <v>292</v>
      </c>
    </row>
    <row r="163" spans="1:7" s="38" customFormat="1">
      <c r="A163" s="25" t="s">
        <v>39</v>
      </c>
      <c r="B163" s="26" t="s">
        <v>14</v>
      </c>
      <c r="C163" s="26" t="s">
        <v>132</v>
      </c>
      <c r="D163" s="26" t="s">
        <v>153</v>
      </c>
      <c r="E163" s="21"/>
      <c r="F163" s="24">
        <f>F164</f>
        <v>292</v>
      </c>
    </row>
    <row r="164" spans="1:7" s="38" customFormat="1" ht="31.5">
      <c r="A164" s="61" t="s">
        <v>154</v>
      </c>
      <c r="B164" s="26" t="s">
        <v>14</v>
      </c>
      <c r="C164" s="26" t="s">
        <v>132</v>
      </c>
      <c r="D164" s="26" t="s">
        <v>155</v>
      </c>
      <c r="E164" s="26" t="s">
        <v>10</v>
      </c>
      <c r="F164" s="62">
        <f>F165+F167</f>
        <v>292</v>
      </c>
    </row>
    <row r="165" spans="1:7" s="38" customFormat="1" ht="31.5" customHeight="1">
      <c r="A165" s="37" t="s">
        <v>31</v>
      </c>
      <c r="B165" s="26" t="s">
        <v>14</v>
      </c>
      <c r="C165" s="26" t="s">
        <v>132</v>
      </c>
      <c r="D165" s="26" t="s">
        <v>155</v>
      </c>
      <c r="E165" s="26" t="s">
        <v>42</v>
      </c>
      <c r="F165" s="62">
        <f>F166</f>
        <v>186.5</v>
      </c>
    </row>
    <row r="166" spans="1:7" s="38" customFormat="1" ht="31.5" customHeight="1">
      <c r="A166" s="37" t="s">
        <v>32</v>
      </c>
      <c r="B166" s="26" t="s">
        <v>14</v>
      </c>
      <c r="C166" s="26" t="s">
        <v>132</v>
      </c>
      <c r="D166" s="26" t="s">
        <v>155</v>
      </c>
      <c r="E166" s="26" t="s">
        <v>43</v>
      </c>
      <c r="F166" s="62">
        <v>186.5</v>
      </c>
    </row>
    <row r="167" spans="1:7" s="38" customFormat="1">
      <c r="A167" s="37" t="s">
        <v>33</v>
      </c>
      <c r="B167" s="26" t="s">
        <v>14</v>
      </c>
      <c r="C167" s="26" t="s">
        <v>132</v>
      </c>
      <c r="D167" s="26" t="s">
        <v>155</v>
      </c>
      <c r="E167" s="26" t="s">
        <v>156</v>
      </c>
      <c r="F167" s="62">
        <f>F168</f>
        <v>105.5</v>
      </c>
    </row>
    <row r="168" spans="1:7" s="38" customFormat="1">
      <c r="A168" s="37" t="s">
        <v>157</v>
      </c>
      <c r="B168" s="26" t="s">
        <v>14</v>
      </c>
      <c r="C168" s="26" t="s">
        <v>132</v>
      </c>
      <c r="D168" s="26" t="s">
        <v>155</v>
      </c>
      <c r="E168" s="26" t="s">
        <v>158</v>
      </c>
      <c r="F168" s="62">
        <v>105.5</v>
      </c>
    </row>
    <row r="169" spans="1:7" s="44" customFormat="1" ht="34.5" customHeight="1">
      <c r="A169" s="63" t="s">
        <v>159</v>
      </c>
      <c r="B169" s="41" t="s">
        <v>14</v>
      </c>
      <c r="C169" s="41" t="s">
        <v>132</v>
      </c>
      <c r="D169" s="41" t="s">
        <v>160</v>
      </c>
      <c r="E169" s="42"/>
      <c r="F169" s="43">
        <f>F170</f>
        <v>5035.3999999999996</v>
      </c>
      <c r="G169" s="126"/>
    </row>
    <row r="170" spans="1:7" s="3" customFormat="1">
      <c r="A170" s="25" t="s">
        <v>161</v>
      </c>
      <c r="B170" s="26" t="s">
        <v>14</v>
      </c>
      <c r="C170" s="26" t="s">
        <v>132</v>
      </c>
      <c r="D170" s="26" t="s">
        <v>162</v>
      </c>
      <c r="E170" s="27"/>
      <c r="F170" s="24">
        <f>F171</f>
        <v>5035.3999999999996</v>
      </c>
      <c r="G170" s="157"/>
    </row>
    <row r="171" spans="1:7" s="3" customFormat="1">
      <c r="A171" s="25" t="s">
        <v>163</v>
      </c>
      <c r="B171" s="26" t="s">
        <v>14</v>
      </c>
      <c r="C171" s="26" t="s">
        <v>132</v>
      </c>
      <c r="D171" s="26" t="s">
        <v>164</v>
      </c>
      <c r="E171" s="27"/>
      <c r="F171" s="24">
        <f>F172+F175+F180+F185+F192+F195</f>
        <v>5035.3999999999996</v>
      </c>
      <c r="G171" s="157"/>
    </row>
    <row r="172" spans="1:7" s="3" customFormat="1" ht="16.5" customHeight="1">
      <c r="A172" s="25" t="s">
        <v>165</v>
      </c>
      <c r="B172" s="26" t="s">
        <v>14</v>
      </c>
      <c r="C172" s="26" t="s">
        <v>132</v>
      </c>
      <c r="D172" s="26" t="s">
        <v>166</v>
      </c>
      <c r="E172" s="27"/>
      <c r="F172" s="24">
        <f>F173</f>
        <v>1500</v>
      </c>
      <c r="G172" s="157"/>
    </row>
    <row r="173" spans="1:7" s="3" customFormat="1" ht="34.5" customHeight="1">
      <c r="A173" s="37" t="s">
        <v>31</v>
      </c>
      <c r="B173" s="26" t="s">
        <v>14</v>
      </c>
      <c r="C173" s="26" t="s">
        <v>132</v>
      </c>
      <c r="D173" s="26" t="s">
        <v>166</v>
      </c>
      <c r="E173" s="27">
        <v>200</v>
      </c>
      <c r="F173" s="24">
        <f>F174</f>
        <v>1500</v>
      </c>
      <c r="G173" s="157"/>
    </row>
    <row r="174" spans="1:7" s="23" customFormat="1" ht="33" customHeight="1">
      <c r="A174" s="37" t="s">
        <v>32</v>
      </c>
      <c r="B174" s="26" t="s">
        <v>14</v>
      </c>
      <c r="C174" s="26" t="s">
        <v>132</v>
      </c>
      <c r="D174" s="26" t="s">
        <v>166</v>
      </c>
      <c r="E174" s="27">
        <v>240</v>
      </c>
      <c r="F174" s="24">
        <v>1500</v>
      </c>
    </row>
    <row r="175" spans="1:7" s="23" customFormat="1" ht="21" customHeight="1">
      <c r="A175" s="25" t="s">
        <v>167</v>
      </c>
      <c r="B175" s="26" t="s">
        <v>14</v>
      </c>
      <c r="C175" s="26" t="s">
        <v>132</v>
      </c>
      <c r="D175" s="26" t="s">
        <v>168</v>
      </c>
      <c r="E175" s="27"/>
      <c r="F175" s="24">
        <f>F176+F178</f>
        <v>2293.8000000000002</v>
      </c>
    </row>
    <row r="176" spans="1:7" s="3" customFormat="1" ht="34.5" customHeight="1">
      <c r="A176" s="37" t="s">
        <v>31</v>
      </c>
      <c r="B176" s="26" t="s">
        <v>14</v>
      </c>
      <c r="C176" s="26" t="s">
        <v>132</v>
      </c>
      <c r="D176" s="26" t="s">
        <v>168</v>
      </c>
      <c r="E176" s="27">
        <v>200</v>
      </c>
      <c r="F176" s="24">
        <f>F177</f>
        <v>2168.8000000000002</v>
      </c>
      <c r="G176" s="157"/>
    </row>
    <row r="177" spans="1:6" s="23" customFormat="1" ht="33" customHeight="1">
      <c r="A177" s="37" t="s">
        <v>32</v>
      </c>
      <c r="B177" s="26" t="s">
        <v>14</v>
      </c>
      <c r="C177" s="26" t="s">
        <v>132</v>
      </c>
      <c r="D177" s="26" t="s">
        <v>168</v>
      </c>
      <c r="E177" s="27">
        <v>240</v>
      </c>
      <c r="F177" s="24">
        <f>2168.8</f>
        <v>2168.8000000000002</v>
      </c>
    </row>
    <row r="178" spans="1:6" s="23" customFormat="1">
      <c r="A178" s="25" t="s">
        <v>35</v>
      </c>
      <c r="B178" s="26" t="s">
        <v>14</v>
      </c>
      <c r="C178" s="26" t="s">
        <v>132</v>
      </c>
      <c r="D178" s="26" t="s">
        <v>168</v>
      </c>
      <c r="E178" s="27">
        <v>800</v>
      </c>
      <c r="F178" s="24">
        <f>F179</f>
        <v>125</v>
      </c>
    </row>
    <row r="179" spans="1:6" s="23" customFormat="1">
      <c r="A179" s="25" t="s">
        <v>37</v>
      </c>
      <c r="B179" s="26" t="s">
        <v>14</v>
      </c>
      <c r="C179" s="26" t="s">
        <v>132</v>
      </c>
      <c r="D179" s="26" t="s">
        <v>168</v>
      </c>
      <c r="E179" s="27">
        <v>850</v>
      </c>
      <c r="F179" s="48">
        <v>125</v>
      </c>
    </row>
    <row r="180" spans="1:6" s="23" customFormat="1" hidden="1">
      <c r="A180" s="25" t="s">
        <v>169</v>
      </c>
      <c r="B180" s="26" t="s">
        <v>14</v>
      </c>
      <c r="C180" s="26" t="s">
        <v>132</v>
      </c>
      <c r="D180" s="26" t="s">
        <v>170</v>
      </c>
      <c r="E180" s="27"/>
      <c r="F180" s="24">
        <f>F181+F183</f>
        <v>0</v>
      </c>
    </row>
    <row r="181" spans="1:6" s="23" customFormat="1" ht="31.5" hidden="1">
      <c r="A181" s="37" t="s">
        <v>31</v>
      </c>
      <c r="B181" s="26" t="s">
        <v>14</v>
      </c>
      <c r="C181" s="26" t="s">
        <v>132</v>
      </c>
      <c r="D181" s="26" t="s">
        <v>170</v>
      </c>
      <c r="E181" s="27">
        <v>200</v>
      </c>
      <c r="F181" s="24">
        <f>F182</f>
        <v>0</v>
      </c>
    </row>
    <row r="182" spans="1:6" s="23" customFormat="1" ht="31.5" hidden="1">
      <c r="A182" s="37" t="s">
        <v>32</v>
      </c>
      <c r="B182" s="26" t="s">
        <v>14</v>
      </c>
      <c r="C182" s="26" t="s">
        <v>132</v>
      </c>
      <c r="D182" s="26" t="s">
        <v>170</v>
      </c>
      <c r="E182" s="27">
        <v>240</v>
      </c>
      <c r="F182" s="24"/>
    </row>
    <row r="183" spans="1:6" s="23" customFormat="1" hidden="1">
      <c r="A183" s="25" t="s">
        <v>35</v>
      </c>
      <c r="B183" s="26" t="s">
        <v>14</v>
      </c>
      <c r="C183" s="26" t="s">
        <v>132</v>
      </c>
      <c r="D183" s="26" t="s">
        <v>170</v>
      </c>
      <c r="E183" s="27">
        <v>800</v>
      </c>
      <c r="F183" s="24">
        <f>F184</f>
        <v>0</v>
      </c>
    </row>
    <row r="184" spans="1:6" s="23" customFormat="1" hidden="1">
      <c r="A184" s="37" t="s">
        <v>37</v>
      </c>
      <c r="B184" s="26" t="s">
        <v>14</v>
      </c>
      <c r="C184" s="26" t="s">
        <v>132</v>
      </c>
      <c r="D184" s="26" t="s">
        <v>170</v>
      </c>
      <c r="E184" s="27">
        <v>850</v>
      </c>
      <c r="F184" s="24"/>
    </row>
    <row r="185" spans="1:6" s="23" customFormat="1" ht="204.75">
      <c r="A185" s="37" t="s">
        <v>171</v>
      </c>
      <c r="B185" s="26" t="s">
        <v>14</v>
      </c>
      <c r="C185" s="26" t="s">
        <v>132</v>
      </c>
      <c r="D185" s="26" t="s">
        <v>172</v>
      </c>
      <c r="E185" s="27"/>
      <c r="F185" s="24">
        <f>F186</f>
        <v>2.2000000000000002</v>
      </c>
    </row>
    <row r="186" spans="1:6" s="64" customFormat="1">
      <c r="A186" s="25" t="s">
        <v>35</v>
      </c>
      <c r="B186" s="26" t="s">
        <v>14</v>
      </c>
      <c r="C186" s="26" t="s">
        <v>132</v>
      </c>
      <c r="D186" s="26" t="s">
        <v>172</v>
      </c>
      <c r="E186" s="27">
        <v>800</v>
      </c>
      <c r="F186" s="24">
        <f>F187+F188</f>
        <v>2.2000000000000002</v>
      </c>
    </row>
    <row r="187" spans="1:6" s="38" customFormat="1" ht="31.5" hidden="1">
      <c r="A187" s="37" t="s">
        <v>173</v>
      </c>
      <c r="B187" s="26" t="s">
        <v>14</v>
      </c>
      <c r="C187" s="26" t="s">
        <v>132</v>
      </c>
      <c r="D187" s="26" t="s">
        <v>172</v>
      </c>
      <c r="E187" s="27">
        <v>320</v>
      </c>
      <c r="F187" s="24"/>
    </row>
    <row r="188" spans="1:6" s="38" customFormat="1">
      <c r="A188" s="32" t="s">
        <v>55</v>
      </c>
      <c r="B188" s="26" t="s">
        <v>14</v>
      </c>
      <c r="C188" s="26" t="s">
        <v>132</v>
      </c>
      <c r="D188" s="26" t="s">
        <v>172</v>
      </c>
      <c r="E188" s="27">
        <v>870</v>
      </c>
      <c r="F188" s="24">
        <v>2.2000000000000002</v>
      </c>
    </row>
    <row r="189" spans="1:6" s="38" customFormat="1" ht="31.5" hidden="1">
      <c r="A189" s="32" t="s">
        <v>174</v>
      </c>
      <c r="B189" s="26" t="s">
        <v>14</v>
      </c>
      <c r="C189" s="26" t="s">
        <v>132</v>
      </c>
      <c r="D189" s="26" t="s">
        <v>175</v>
      </c>
      <c r="E189" s="27"/>
      <c r="F189" s="24">
        <f>F190</f>
        <v>0</v>
      </c>
    </row>
    <row r="190" spans="1:6" s="38" customFormat="1" hidden="1">
      <c r="A190" s="25" t="s">
        <v>35</v>
      </c>
      <c r="B190" s="26" t="s">
        <v>14</v>
      </c>
      <c r="C190" s="26" t="s">
        <v>132</v>
      </c>
      <c r="D190" s="26" t="s">
        <v>175</v>
      </c>
      <c r="E190" s="27">
        <v>800</v>
      </c>
      <c r="F190" s="24">
        <f>F191</f>
        <v>0</v>
      </c>
    </row>
    <row r="191" spans="1:6" s="67" customFormat="1" hidden="1">
      <c r="A191" s="66"/>
      <c r="B191" s="46" t="s">
        <v>14</v>
      </c>
      <c r="C191" s="46" t="s">
        <v>132</v>
      </c>
      <c r="D191" s="46" t="s">
        <v>175</v>
      </c>
      <c r="E191" s="47">
        <v>850</v>
      </c>
      <c r="F191" s="48"/>
    </row>
    <row r="192" spans="1:6" s="38" customFormat="1" ht="49.9" customHeight="1">
      <c r="A192" s="25" t="s">
        <v>176</v>
      </c>
      <c r="B192" s="26" t="s">
        <v>14</v>
      </c>
      <c r="C192" s="26" t="s">
        <v>132</v>
      </c>
      <c r="D192" s="26" t="s">
        <v>177</v>
      </c>
      <c r="E192" s="27"/>
      <c r="F192" s="24">
        <f>F193</f>
        <v>6</v>
      </c>
    </row>
    <row r="193" spans="1:7" s="38" customFormat="1">
      <c r="A193" s="32" t="s">
        <v>35</v>
      </c>
      <c r="B193" s="26" t="s">
        <v>14</v>
      </c>
      <c r="C193" s="26" t="s">
        <v>132</v>
      </c>
      <c r="D193" s="26" t="s">
        <v>177</v>
      </c>
      <c r="E193" s="27">
        <v>800</v>
      </c>
      <c r="F193" s="24">
        <f>F194</f>
        <v>6</v>
      </c>
    </row>
    <row r="194" spans="1:7" s="38" customFormat="1">
      <c r="A194" s="25" t="s">
        <v>36</v>
      </c>
      <c r="B194" s="26" t="s">
        <v>14</v>
      </c>
      <c r="C194" s="26" t="s">
        <v>132</v>
      </c>
      <c r="D194" s="26" t="s">
        <v>177</v>
      </c>
      <c r="E194" s="27">
        <v>830</v>
      </c>
      <c r="F194" s="24">
        <v>6</v>
      </c>
    </row>
    <row r="195" spans="1:7" s="72" customFormat="1">
      <c r="A195" s="68" t="s">
        <v>178</v>
      </c>
      <c r="B195" s="69" t="s">
        <v>14</v>
      </c>
      <c r="C195" s="69" t="s">
        <v>132</v>
      </c>
      <c r="D195" s="69" t="s">
        <v>179</v>
      </c>
      <c r="E195" s="70"/>
      <c r="F195" s="71">
        <f>F196+F198+F200+F204</f>
        <v>1233.4000000000001</v>
      </c>
    </row>
    <row r="196" spans="1:7" s="3" customFormat="1" ht="34.5" customHeight="1">
      <c r="A196" s="37" t="s">
        <v>31</v>
      </c>
      <c r="B196" s="26" t="s">
        <v>14</v>
      </c>
      <c r="C196" s="26" t="s">
        <v>132</v>
      </c>
      <c r="D196" s="26" t="s">
        <v>179</v>
      </c>
      <c r="E196" s="27">
        <v>200</v>
      </c>
      <c r="F196" s="24">
        <f>F197</f>
        <v>385.1</v>
      </c>
      <c r="G196" s="157"/>
    </row>
    <row r="197" spans="1:7" s="23" customFormat="1" ht="33" customHeight="1">
      <c r="A197" s="37" t="s">
        <v>32</v>
      </c>
      <c r="B197" s="26" t="s">
        <v>14</v>
      </c>
      <c r="C197" s="26" t="s">
        <v>132</v>
      </c>
      <c r="D197" s="26" t="s">
        <v>179</v>
      </c>
      <c r="E197" s="27">
        <v>240</v>
      </c>
      <c r="F197" s="24">
        <v>385.1</v>
      </c>
    </row>
    <row r="198" spans="1:7" s="23" customFormat="1">
      <c r="A198" s="37" t="s">
        <v>33</v>
      </c>
      <c r="B198" s="26" t="s">
        <v>14</v>
      </c>
      <c r="C198" s="26" t="s">
        <v>132</v>
      </c>
      <c r="D198" s="26" t="s">
        <v>179</v>
      </c>
      <c r="E198" s="27">
        <v>300</v>
      </c>
      <c r="F198" s="24">
        <f>F199</f>
        <v>12.8</v>
      </c>
    </row>
    <row r="199" spans="1:7" s="23" customFormat="1">
      <c r="A199" s="37" t="s">
        <v>34</v>
      </c>
      <c r="B199" s="26" t="s">
        <v>14</v>
      </c>
      <c r="C199" s="26" t="s">
        <v>132</v>
      </c>
      <c r="D199" s="26" t="s">
        <v>179</v>
      </c>
      <c r="E199" s="27">
        <v>350</v>
      </c>
      <c r="F199" s="24">
        <v>12.8</v>
      </c>
    </row>
    <row r="200" spans="1:7" s="23" customFormat="1" ht="31.5">
      <c r="A200" s="37" t="s">
        <v>148</v>
      </c>
      <c r="B200" s="26" t="s">
        <v>14</v>
      </c>
      <c r="C200" s="26" t="s">
        <v>132</v>
      </c>
      <c r="D200" s="26" t="s">
        <v>179</v>
      </c>
      <c r="E200" s="26" t="s">
        <v>149</v>
      </c>
      <c r="F200" s="24">
        <f>F201+F202+F203</f>
        <v>91.1</v>
      </c>
    </row>
    <row r="201" spans="1:7" s="23" customFormat="1">
      <c r="A201" s="37" t="s">
        <v>150</v>
      </c>
      <c r="B201" s="26" t="s">
        <v>14</v>
      </c>
      <c r="C201" s="26" t="s">
        <v>132</v>
      </c>
      <c r="D201" s="26" t="s">
        <v>179</v>
      </c>
      <c r="E201" s="26" t="s">
        <v>151</v>
      </c>
      <c r="F201" s="71">
        <v>25.5</v>
      </c>
    </row>
    <row r="202" spans="1:7" s="23" customFormat="1">
      <c r="A202" s="37" t="s">
        <v>180</v>
      </c>
      <c r="B202" s="26" t="s">
        <v>14</v>
      </c>
      <c r="C202" s="26" t="s">
        <v>132</v>
      </c>
      <c r="D202" s="26" t="s">
        <v>179</v>
      </c>
      <c r="E202" s="26" t="s">
        <v>181</v>
      </c>
      <c r="F202" s="24">
        <f>65.6</f>
        <v>65.599999999999994</v>
      </c>
    </row>
    <row r="203" spans="1:7" s="23" customFormat="1" ht="32.25" hidden="1" customHeight="1">
      <c r="A203" s="37" t="s">
        <v>182</v>
      </c>
      <c r="B203" s="26" t="s">
        <v>14</v>
      </c>
      <c r="C203" s="26" t="s">
        <v>132</v>
      </c>
      <c r="D203" s="26" t="s">
        <v>179</v>
      </c>
      <c r="E203" s="26" t="s">
        <v>183</v>
      </c>
      <c r="F203" s="24">
        <f>45-45</f>
        <v>0</v>
      </c>
    </row>
    <row r="204" spans="1:7" s="38" customFormat="1">
      <c r="A204" s="25" t="s">
        <v>35</v>
      </c>
      <c r="B204" s="26" t="s">
        <v>14</v>
      </c>
      <c r="C204" s="26" t="s">
        <v>132</v>
      </c>
      <c r="D204" s="26" t="s">
        <v>179</v>
      </c>
      <c r="E204" s="26" t="s">
        <v>184</v>
      </c>
      <c r="F204" s="24">
        <f>F205+F206</f>
        <v>744.40000000000009</v>
      </c>
    </row>
    <row r="205" spans="1:7" s="38" customFormat="1">
      <c r="A205" s="25" t="s">
        <v>37</v>
      </c>
      <c r="B205" s="26" t="s">
        <v>14</v>
      </c>
      <c r="C205" s="26" t="s">
        <v>132</v>
      </c>
      <c r="D205" s="26" t="s">
        <v>179</v>
      </c>
      <c r="E205" s="26" t="s">
        <v>185</v>
      </c>
      <c r="F205" s="24">
        <v>688.2</v>
      </c>
    </row>
    <row r="206" spans="1:7" s="38" customFormat="1">
      <c r="A206" s="32" t="s">
        <v>55</v>
      </c>
      <c r="B206" s="26" t="s">
        <v>14</v>
      </c>
      <c r="C206" s="26" t="s">
        <v>132</v>
      </c>
      <c r="D206" s="26" t="s">
        <v>179</v>
      </c>
      <c r="E206" s="27">
        <v>870</v>
      </c>
      <c r="F206" s="24">
        <v>56.2</v>
      </c>
    </row>
    <row r="207" spans="1:7" s="38" customFormat="1" ht="15.75" customHeight="1">
      <c r="A207" s="20" t="s">
        <v>186</v>
      </c>
      <c r="B207" s="12" t="s">
        <v>14</v>
      </c>
      <c r="C207" s="12" t="s">
        <v>132</v>
      </c>
      <c r="D207" s="12" t="s">
        <v>187</v>
      </c>
      <c r="E207" s="21"/>
      <c r="F207" s="22">
        <f>F211+F216+F221+F226+F233+F236+F244</f>
        <v>415</v>
      </c>
    </row>
    <row r="208" spans="1:7" s="3" customFormat="1" ht="63" hidden="1">
      <c r="A208" s="52" t="s">
        <v>188</v>
      </c>
      <c r="B208" s="34" t="s">
        <v>14</v>
      </c>
      <c r="C208" s="34" t="s">
        <v>132</v>
      </c>
      <c r="D208" s="34" t="s">
        <v>189</v>
      </c>
      <c r="E208" s="53"/>
      <c r="F208" s="36">
        <f>F209</f>
        <v>0</v>
      </c>
      <c r="G208" s="157"/>
    </row>
    <row r="209" spans="1:7" s="3" customFormat="1" hidden="1">
      <c r="A209" s="25" t="s">
        <v>35</v>
      </c>
      <c r="B209" s="26" t="s">
        <v>14</v>
      </c>
      <c r="C209" s="26" t="s">
        <v>132</v>
      </c>
      <c r="D209" s="26" t="s">
        <v>189</v>
      </c>
      <c r="E209" s="27">
        <v>800</v>
      </c>
      <c r="F209" s="24">
        <f>F210</f>
        <v>0</v>
      </c>
      <c r="G209" s="157"/>
    </row>
    <row r="210" spans="1:7" s="3" customFormat="1" hidden="1">
      <c r="A210" s="32" t="s">
        <v>55</v>
      </c>
      <c r="B210" s="26" t="s">
        <v>14</v>
      </c>
      <c r="C210" s="26" t="s">
        <v>132</v>
      </c>
      <c r="D210" s="26" t="s">
        <v>189</v>
      </c>
      <c r="E210" s="27">
        <v>870</v>
      </c>
      <c r="F210" s="24">
        <f>500-500</f>
        <v>0</v>
      </c>
      <c r="G210" s="157"/>
    </row>
    <row r="211" spans="1:7" s="44" customFormat="1" ht="47.25">
      <c r="A211" s="73" t="s">
        <v>190</v>
      </c>
      <c r="B211" s="74" t="s">
        <v>14</v>
      </c>
      <c r="C211" s="74" t="s">
        <v>132</v>
      </c>
      <c r="D211" s="74" t="s">
        <v>189</v>
      </c>
      <c r="E211" s="75"/>
      <c r="F211" s="76">
        <f>F212+F214</f>
        <v>25</v>
      </c>
      <c r="G211" s="126"/>
    </row>
    <row r="212" spans="1:7" s="44" customFormat="1" ht="31.5">
      <c r="A212" s="37" t="s">
        <v>31</v>
      </c>
      <c r="B212" s="46" t="s">
        <v>14</v>
      </c>
      <c r="C212" s="46" t="s">
        <v>132</v>
      </c>
      <c r="D212" s="46" t="s">
        <v>189</v>
      </c>
      <c r="E212" s="27">
        <v>200</v>
      </c>
      <c r="F212" s="76">
        <f>F213</f>
        <v>25</v>
      </c>
      <c r="G212" s="126"/>
    </row>
    <row r="213" spans="1:7" s="44" customFormat="1" ht="31.5">
      <c r="A213" s="37" t="s">
        <v>32</v>
      </c>
      <c r="B213" s="46" t="s">
        <v>14</v>
      </c>
      <c r="C213" s="46" t="s">
        <v>132</v>
      </c>
      <c r="D213" s="46" t="s">
        <v>189</v>
      </c>
      <c r="E213" s="27">
        <v>240</v>
      </c>
      <c r="F213" s="283">
        <f>14.8+10.2</f>
        <v>25</v>
      </c>
      <c r="G213" s="126">
        <v>10.153</v>
      </c>
    </row>
    <row r="214" spans="1:7" s="78" customFormat="1">
      <c r="A214" s="77" t="s">
        <v>35</v>
      </c>
      <c r="B214" s="46" t="s">
        <v>14</v>
      </c>
      <c r="C214" s="46" t="s">
        <v>132</v>
      </c>
      <c r="D214" s="46" t="s">
        <v>189</v>
      </c>
      <c r="E214" s="47">
        <v>800</v>
      </c>
      <c r="F214" s="48">
        <f>F215</f>
        <v>0</v>
      </c>
    </row>
    <row r="215" spans="1:7" s="78" customFormat="1">
      <c r="A215" s="66" t="s">
        <v>55</v>
      </c>
      <c r="B215" s="46" t="s">
        <v>14</v>
      </c>
      <c r="C215" s="46" t="s">
        <v>132</v>
      </c>
      <c r="D215" s="46" t="s">
        <v>189</v>
      </c>
      <c r="E215" s="47">
        <v>870</v>
      </c>
      <c r="F215" s="279">
        <f>10.2-10.2</f>
        <v>0</v>
      </c>
      <c r="G215" s="78">
        <v>-10.153</v>
      </c>
    </row>
    <row r="216" spans="1:7" s="78" customFormat="1" ht="47.25">
      <c r="A216" s="73" t="s">
        <v>191</v>
      </c>
      <c r="B216" s="74" t="s">
        <v>14</v>
      </c>
      <c r="C216" s="74" t="s">
        <v>132</v>
      </c>
      <c r="D216" s="74" t="s">
        <v>192</v>
      </c>
      <c r="E216" s="75"/>
      <c r="F216" s="76">
        <f>F217+F219</f>
        <v>10</v>
      </c>
    </row>
    <row r="217" spans="1:7" s="78" customFormat="1" ht="31.5">
      <c r="A217" s="37" t="s">
        <v>31</v>
      </c>
      <c r="B217" s="46" t="s">
        <v>14</v>
      </c>
      <c r="C217" s="46" t="s">
        <v>132</v>
      </c>
      <c r="D217" s="46" t="s">
        <v>192</v>
      </c>
      <c r="E217" s="155">
        <v>200</v>
      </c>
      <c r="F217" s="48">
        <f>F218</f>
        <v>10</v>
      </c>
    </row>
    <row r="218" spans="1:7" s="78" customFormat="1" ht="31.5">
      <c r="A218" s="37" t="s">
        <v>32</v>
      </c>
      <c r="B218" s="46" t="s">
        <v>14</v>
      </c>
      <c r="C218" s="46" t="s">
        <v>132</v>
      </c>
      <c r="D218" s="46" t="s">
        <v>192</v>
      </c>
      <c r="E218" s="155">
        <v>240</v>
      </c>
      <c r="F218" s="279">
        <v>10</v>
      </c>
      <c r="G218" s="78">
        <v>10</v>
      </c>
    </row>
    <row r="219" spans="1:7" s="78" customFormat="1">
      <c r="A219" s="77" t="s">
        <v>35</v>
      </c>
      <c r="B219" s="46" t="s">
        <v>14</v>
      </c>
      <c r="C219" s="46" t="s">
        <v>132</v>
      </c>
      <c r="D219" s="46" t="s">
        <v>192</v>
      </c>
      <c r="E219" s="47">
        <v>800</v>
      </c>
      <c r="F219" s="48">
        <f>F220</f>
        <v>0</v>
      </c>
    </row>
    <row r="220" spans="1:7" s="78" customFormat="1">
      <c r="A220" s="66" t="s">
        <v>55</v>
      </c>
      <c r="B220" s="46" t="s">
        <v>14</v>
      </c>
      <c r="C220" s="46" t="s">
        <v>132</v>
      </c>
      <c r="D220" s="46" t="s">
        <v>192</v>
      </c>
      <c r="E220" s="47">
        <v>870</v>
      </c>
      <c r="F220" s="279">
        <f>10-10</f>
        <v>0</v>
      </c>
      <c r="G220" s="78">
        <v>-10</v>
      </c>
    </row>
    <row r="221" spans="1:7" s="23" customFormat="1" ht="31.5" hidden="1">
      <c r="A221" s="52" t="s">
        <v>193</v>
      </c>
      <c r="B221" s="34" t="s">
        <v>14</v>
      </c>
      <c r="C221" s="34" t="s">
        <v>132</v>
      </c>
      <c r="D221" s="34" t="s">
        <v>194</v>
      </c>
      <c r="E221" s="27"/>
      <c r="F221" s="36">
        <f>F222+F224</f>
        <v>0</v>
      </c>
    </row>
    <row r="222" spans="1:7" s="23" customFormat="1" ht="31.5" hidden="1">
      <c r="A222" s="37" t="s">
        <v>31</v>
      </c>
      <c r="B222" s="26" t="s">
        <v>14</v>
      </c>
      <c r="C222" s="26" t="s">
        <v>132</v>
      </c>
      <c r="D222" s="26" t="s">
        <v>194</v>
      </c>
      <c r="E222" s="27">
        <v>200</v>
      </c>
      <c r="F222" s="24">
        <f>F223</f>
        <v>0</v>
      </c>
    </row>
    <row r="223" spans="1:7" s="23" customFormat="1" ht="31.5" hidden="1">
      <c r="A223" s="37" t="s">
        <v>32</v>
      </c>
      <c r="B223" s="26" t="s">
        <v>14</v>
      </c>
      <c r="C223" s="26" t="s">
        <v>132</v>
      </c>
      <c r="D223" s="26" t="s">
        <v>194</v>
      </c>
      <c r="E223" s="27">
        <v>240</v>
      </c>
      <c r="F223" s="24"/>
    </row>
    <row r="224" spans="1:7" s="64" customFormat="1" hidden="1">
      <c r="A224" s="25" t="s">
        <v>35</v>
      </c>
      <c r="B224" s="26" t="s">
        <v>14</v>
      </c>
      <c r="C224" s="26" t="s">
        <v>132</v>
      </c>
      <c r="D224" s="26" t="s">
        <v>194</v>
      </c>
      <c r="E224" s="27">
        <v>800</v>
      </c>
      <c r="F224" s="24">
        <f>F225</f>
        <v>0</v>
      </c>
    </row>
    <row r="225" spans="1:7" s="64" customFormat="1" hidden="1">
      <c r="A225" s="32" t="s">
        <v>55</v>
      </c>
      <c r="B225" s="26" t="s">
        <v>14</v>
      </c>
      <c r="C225" s="26" t="s">
        <v>132</v>
      </c>
      <c r="D225" s="26" t="s">
        <v>194</v>
      </c>
      <c r="E225" s="27">
        <v>870</v>
      </c>
      <c r="F225" s="24">
        <v>0</v>
      </c>
    </row>
    <row r="226" spans="1:7" s="23" customFormat="1" ht="31.5">
      <c r="A226" s="52" t="s">
        <v>195</v>
      </c>
      <c r="B226" s="34" t="s">
        <v>14</v>
      </c>
      <c r="C226" s="34" t="s">
        <v>132</v>
      </c>
      <c r="D226" s="34" t="s">
        <v>196</v>
      </c>
      <c r="E226" s="27"/>
      <c r="F226" s="36">
        <f>F227+F229+F231</f>
        <v>360</v>
      </c>
    </row>
    <row r="227" spans="1:7" s="23" customFormat="1" ht="31.5" hidden="1">
      <c r="A227" s="37" t="s">
        <v>31</v>
      </c>
      <c r="B227" s="26" t="s">
        <v>14</v>
      </c>
      <c r="C227" s="26" t="s">
        <v>132</v>
      </c>
      <c r="D227" s="26" t="s">
        <v>196</v>
      </c>
      <c r="E227" s="27">
        <v>200</v>
      </c>
      <c r="F227" s="24">
        <f>F228</f>
        <v>0</v>
      </c>
    </row>
    <row r="228" spans="1:7" s="23" customFormat="1" ht="31.5" hidden="1">
      <c r="A228" s="37" t="s">
        <v>32</v>
      </c>
      <c r="B228" s="26" t="s">
        <v>14</v>
      </c>
      <c r="C228" s="26" t="s">
        <v>132</v>
      </c>
      <c r="D228" s="26" t="s">
        <v>196</v>
      </c>
      <c r="E228" s="27">
        <v>240</v>
      </c>
      <c r="F228" s="24"/>
    </row>
    <row r="229" spans="1:7" s="23" customFormat="1">
      <c r="A229" s="25" t="s">
        <v>33</v>
      </c>
      <c r="B229" s="26" t="s">
        <v>14</v>
      </c>
      <c r="C229" s="26" t="s">
        <v>132</v>
      </c>
      <c r="D229" s="26" t="s">
        <v>196</v>
      </c>
      <c r="E229" s="27">
        <v>300</v>
      </c>
      <c r="F229" s="24">
        <f>F230</f>
        <v>360</v>
      </c>
    </row>
    <row r="230" spans="1:7" s="23" customFormat="1">
      <c r="A230" s="25" t="s">
        <v>157</v>
      </c>
      <c r="B230" s="26" t="s">
        <v>14</v>
      </c>
      <c r="C230" s="26" t="s">
        <v>132</v>
      </c>
      <c r="D230" s="26" t="s">
        <v>196</v>
      </c>
      <c r="E230" s="27">
        <v>360</v>
      </c>
      <c r="F230" s="24">
        <v>360</v>
      </c>
    </row>
    <row r="231" spans="1:7" s="64" customFormat="1" hidden="1">
      <c r="A231" s="25" t="s">
        <v>35</v>
      </c>
      <c r="B231" s="26" t="s">
        <v>14</v>
      </c>
      <c r="C231" s="26" t="s">
        <v>132</v>
      </c>
      <c r="D231" s="26" t="s">
        <v>196</v>
      </c>
      <c r="E231" s="27">
        <v>800</v>
      </c>
      <c r="F231" s="24">
        <f>F232</f>
        <v>0</v>
      </c>
    </row>
    <row r="232" spans="1:7" s="64" customFormat="1" hidden="1">
      <c r="A232" s="32" t="s">
        <v>55</v>
      </c>
      <c r="B232" s="26" t="s">
        <v>14</v>
      </c>
      <c r="C232" s="26" t="s">
        <v>132</v>
      </c>
      <c r="D232" s="26" t="s">
        <v>196</v>
      </c>
      <c r="E232" s="27">
        <v>870</v>
      </c>
      <c r="F232" s="24">
        <f>625-625</f>
        <v>0</v>
      </c>
    </row>
    <row r="233" spans="1:7" s="78" customFormat="1" ht="47.25" hidden="1">
      <c r="A233" s="79" t="s">
        <v>197</v>
      </c>
      <c r="B233" s="74" t="s">
        <v>14</v>
      </c>
      <c r="C233" s="74" t="s">
        <v>132</v>
      </c>
      <c r="D233" s="74" t="s">
        <v>198</v>
      </c>
      <c r="E233" s="75"/>
      <c r="F233" s="76">
        <f>F234</f>
        <v>0</v>
      </c>
    </row>
    <row r="234" spans="1:7" s="78" customFormat="1" hidden="1">
      <c r="A234" s="77" t="s">
        <v>35</v>
      </c>
      <c r="B234" s="46" t="s">
        <v>14</v>
      </c>
      <c r="C234" s="46" t="s">
        <v>132</v>
      </c>
      <c r="D234" s="46" t="s">
        <v>198</v>
      </c>
      <c r="E234" s="47">
        <v>800</v>
      </c>
      <c r="F234" s="48">
        <f>F235</f>
        <v>0</v>
      </c>
    </row>
    <row r="235" spans="1:7" s="78" customFormat="1" hidden="1">
      <c r="A235" s="66" t="s">
        <v>55</v>
      </c>
      <c r="B235" s="46" t="s">
        <v>14</v>
      </c>
      <c r="C235" s="46" t="s">
        <v>132</v>
      </c>
      <c r="D235" s="46" t="s">
        <v>198</v>
      </c>
      <c r="E235" s="47">
        <v>870</v>
      </c>
      <c r="F235" s="48">
        <f>10-10</f>
        <v>0</v>
      </c>
    </row>
    <row r="236" spans="1:7" s="78" customFormat="1" ht="47.25">
      <c r="A236" s="79" t="s">
        <v>199</v>
      </c>
      <c r="B236" s="74" t="s">
        <v>14</v>
      </c>
      <c r="C236" s="74" t="s">
        <v>132</v>
      </c>
      <c r="D236" s="74" t="s">
        <v>200</v>
      </c>
      <c r="E236" s="75"/>
      <c r="F236" s="76">
        <f>F237+F239</f>
        <v>10</v>
      </c>
    </row>
    <row r="237" spans="1:7" s="78" customFormat="1" ht="31.5">
      <c r="A237" s="37" t="s">
        <v>31</v>
      </c>
      <c r="B237" s="46" t="s">
        <v>14</v>
      </c>
      <c r="C237" s="46" t="s">
        <v>132</v>
      </c>
      <c r="D237" s="46" t="s">
        <v>200</v>
      </c>
      <c r="E237" s="155">
        <v>200</v>
      </c>
      <c r="F237" s="76">
        <f>F238</f>
        <v>10</v>
      </c>
    </row>
    <row r="238" spans="1:7" s="78" customFormat="1" ht="31.5">
      <c r="A238" s="37" t="s">
        <v>32</v>
      </c>
      <c r="B238" s="46" t="s">
        <v>14</v>
      </c>
      <c r="C238" s="46" t="s">
        <v>132</v>
      </c>
      <c r="D238" s="46" t="s">
        <v>200</v>
      </c>
      <c r="E238" s="155">
        <v>240</v>
      </c>
      <c r="F238" s="283">
        <v>10</v>
      </c>
      <c r="G238" s="78">
        <v>10</v>
      </c>
    </row>
    <row r="239" spans="1:7" s="78" customFormat="1">
      <c r="A239" s="77" t="s">
        <v>35</v>
      </c>
      <c r="B239" s="46" t="s">
        <v>14</v>
      </c>
      <c r="C239" s="46" t="s">
        <v>132</v>
      </c>
      <c r="D239" s="46" t="s">
        <v>200</v>
      </c>
      <c r="E239" s="47">
        <v>800</v>
      </c>
      <c r="F239" s="48">
        <f>F240</f>
        <v>0</v>
      </c>
    </row>
    <row r="240" spans="1:7" s="78" customFormat="1">
      <c r="A240" s="66" t="s">
        <v>55</v>
      </c>
      <c r="B240" s="46" t="s">
        <v>14</v>
      </c>
      <c r="C240" s="46" t="s">
        <v>132</v>
      </c>
      <c r="D240" s="46" t="s">
        <v>200</v>
      </c>
      <c r="E240" s="47">
        <v>870</v>
      </c>
      <c r="F240" s="279">
        <f>10-10</f>
        <v>0</v>
      </c>
      <c r="G240" s="78">
        <v>-10</v>
      </c>
    </row>
    <row r="241" spans="1:7" s="49" customFormat="1" ht="63" hidden="1">
      <c r="A241" s="77" t="s">
        <v>201</v>
      </c>
      <c r="B241" s="46" t="s">
        <v>14</v>
      </c>
      <c r="C241" s="46" t="s">
        <v>132</v>
      </c>
      <c r="D241" s="46" t="s">
        <v>202</v>
      </c>
      <c r="E241" s="47"/>
      <c r="F241" s="48">
        <f>F242</f>
        <v>0</v>
      </c>
    </row>
    <row r="242" spans="1:7" s="49" customFormat="1" hidden="1">
      <c r="A242" s="45" t="s">
        <v>35</v>
      </c>
      <c r="B242" s="46" t="s">
        <v>14</v>
      </c>
      <c r="C242" s="46" t="s">
        <v>132</v>
      </c>
      <c r="D242" s="46" t="s">
        <v>202</v>
      </c>
      <c r="E242" s="47">
        <v>800</v>
      </c>
      <c r="F242" s="48">
        <f>F243</f>
        <v>0</v>
      </c>
    </row>
    <row r="243" spans="1:7" s="49" customFormat="1" hidden="1">
      <c r="A243" s="45" t="s">
        <v>55</v>
      </c>
      <c r="B243" s="46" t="s">
        <v>14</v>
      </c>
      <c r="C243" s="46" t="s">
        <v>132</v>
      </c>
      <c r="D243" s="46" t="s">
        <v>202</v>
      </c>
      <c r="E243" s="47">
        <v>870</v>
      </c>
      <c r="F243" s="48">
        <f>4.7-4.7</f>
        <v>0</v>
      </c>
    </row>
    <row r="244" spans="1:7" s="67" customFormat="1" ht="63">
      <c r="A244" s="80" t="s">
        <v>203</v>
      </c>
      <c r="B244" s="74" t="s">
        <v>14</v>
      </c>
      <c r="C244" s="74" t="s">
        <v>132</v>
      </c>
      <c r="D244" s="74" t="s">
        <v>204</v>
      </c>
      <c r="E244" s="75"/>
      <c r="F244" s="76">
        <f>F245+F247</f>
        <v>10</v>
      </c>
    </row>
    <row r="245" spans="1:7" s="67" customFormat="1" ht="31.5">
      <c r="A245" s="37" t="s">
        <v>31</v>
      </c>
      <c r="B245" s="46" t="s">
        <v>14</v>
      </c>
      <c r="C245" s="46" t="s">
        <v>132</v>
      </c>
      <c r="D245" s="46" t="s">
        <v>204</v>
      </c>
      <c r="E245" s="155">
        <v>200</v>
      </c>
      <c r="F245" s="76">
        <f>F246</f>
        <v>10</v>
      </c>
    </row>
    <row r="246" spans="1:7" s="67" customFormat="1" ht="31.5">
      <c r="A246" s="37" t="s">
        <v>32</v>
      </c>
      <c r="B246" s="46" t="s">
        <v>14</v>
      </c>
      <c r="C246" s="46" t="s">
        <v>132</v>
      </c>
      <c r="D246" s="46" t="s">
        <v>204</v>
      </c>
      <c r="E246" s="155">
        <v>240</v>
      </c>
      <c r="F246" s="283">
        <v>10</v>
      </c>
      <c r="G246" s="67">
        <v>10</v>
      </c>
    </row>
    <row r="247" spans="1:7" s="49" customFormat="1">
      <c r="A247" s="45" t="s">
        <v>35</v>
      </c>
      <c r="B247" s="46" t="s">
        <v>14</v>
      </c>
      <c r="C247" s="46" t="s">
        <v>132</v>
      </c>
      <c r="D247" s="46" t="s">
        <v>204</v>
      </c>
      <c r="E247" s="47">
        <v>800</v>
      </c>
      <c r="F247" s="48">
        <f>F248</f>
        <v>0</v>
      </c>
    </row>
    <row r="248" spans="1:7" s="49" customFormat="1">
      <c r="A248" s="45" t="s">
        <v>55</v>
      </c>
      <c r="B248" s="46" t="s">
        <v>14</v>
      </c>
      <c r="C248" s="46" t="s">
        <v>132</v>
      </c>
      <c r="D248" s="46" t="s">
        <v>204</v>
      </c>
      <c r="E248" s="47">
        <v>870</v>
      </c>
      <c r="F248" s="279">
        <f>10-10</f>
        <v>0</v>
      </c>
      <c r="G248" s="49">
        <v>-10</v>
      </c>
    </row>
    <row r="249" spans="1:7" s="23" customFormat="1">
      <c r="A249" s="20" t="s">
        <v>205</v>
      </c>
      <c r="B249" s="12" t="s">
        <v>14</v>
      </c>
      <c r="C249" s="12" t="s">
        <v>206</v>
      </c>
      <c r="D249" s="12"/>
      <c r="E249" s="21"/>
      <c r="F249" s="22">
        <f>F250</f>
        <v>40</v>
      </c>
    </row>
    <row r="250" spans="1:7" s="3" customFormat="1">
      <c r="A250" s="28" t="s">
        <v>207</v>
      </c>
      <c r="B250" s="29" t="s">
        <v>14</v>
      </c>
      <c r="C250" s="29" t="s">
        <v>208</v>
      </c>
      <c r="D250" s="29"/>
      <c r="E250" s="35"/>
      <c r="F250" s="30">
        <f>F251+F256</f>
        <v>40</v>
      </c>
      <c r="G250" s="157"/>
    </row>
    <row r="251" spans="1:7" s="3" customFormat="1" hidden="1">
      <c r="A251" s="28" t="s">
        <v>74</v>
      </c>
      <c r="B251" s="29" t="s">
        <v>14</v>
      </c>
      <c r="C251" s="29" t="s">
        <v>208</v>
      </c>
      <c r="D251" s="29" t="s">
        <v>38</v>
      </c>
      <c r="E251" s="35" t="s">
        <v>10</v>
      </c>
      <c r="F251" s="30">
        <f>F252</f>
        <v>0</v>
      </c>
      <c r="G251" s="157"/>
    </row>
    <row r="252" spans="1:7" s="3" customFormat="1" hidden="1">
      <c r="A252" s="25" t="s">
        <v>39</v>
      </c>
      <c r="B252" s="26" t="s">
        <v>14</v>
      </c>
      <c r="C252" s="26" t="s">
        <v>208</v>
      </c>
      <c r="D252" s="26" t="s">
        <v>40</v>
      </c>
      <c r="E252" s="21"/>
      <c r="F252" s="22">
        <f>F253</f>
        <v>0</v>
      </c>
      <c r="G252" s="157"/>
    </row>
    <row r="253" spans="1:7" s="3" customFormat="1" ht="31.5" hidden="1">
      <c r="A253" s="61" t="s">
        <v>154</v>
      </c>
      <c r="B253" s="26" t="s">
        <v>14</v>
      </c>
      <c r="C253" s="26" t="s">
        <v>208</v>
      </c>
      <c r="D253" s="26" t="s">
        <v>41</v>
      </c>
      <c r="E253" s="26" t="s">
        <v>10</v>
      </c>
      <c r="F253" s="62">
        <f>F254</f>
        <v>0</v>
      </c>
      <c r="G253" s="157"/>
    </row>
    <row r="254" spans="1:7" s="3" customFormat="1" ht="31.5" hidden="1">
      <c r="A254" s="37" t="s">
        <v>31</v>
      </c>
      <c r="B254" s="26" t="s">
        <v>14</v>
      </c>
      <c r="C254" s="26" t="s">
        <v>208</v>
      </c>
      <c r="D254" s="26" t="s">
        <v>41</v>
      </c>
      <c r="E254" s="26" t="s">
        <v>42</v>
      </c>
      <c r="F254" s="62">
        <f>F255</f>
        <v>0</v>
      </c>
      <c r="G254" s="157"/>
    </row>
    <row r="255" spans="1:7" s="3" customFormat="1" ht="31.5" hidden="1">
      <c r="A255" s="37" t="s">
        <v>32</v>
      </c>
      <c r="B255" s="26" t="s">
        <v>14</v>
      </c>
      <c r="C255" s="26" t="s">
        <v>208</v>
      </c>
      <c r="D255" s="26" t="s">
        <v>41</v>
      </c>
      <c r="E255" s="26" t="s">
        <v>43</v>
      </c>
      <c r="F255" s="62"/>
      <c r="G255" s="157"/>
    </row>
    <row r="256" spans="1:7" s="3" customFormat="1" ht="33.75" customHeight="1">
      <c r="A256" s="20" t="s">
        <v>209</v>
      </c>
      <c r="B256" s="12" t="s">
        <v>14</v>
      </c>
      <c r="C256" s="12" t="s">
        <v>208</v>
      </c>
      <c r="D256" s="12" t="s">
        <v>210</v>
      </c>
      <c r="E256" s="21"/>
      <c r="F256" s="22">
        <f>F257</f>
        <v>40</v>
      </c>
      <c r="G256" s="157"/>
    </row>
    <row r="257" spans="1:7" s="3" customFormat="1" ht="33.75" customHeight="1">
      <c r="A257" s="25" t="s">
        <v>211</v>
      </c>
      <c r="B257" s="26" t="s">
        <v>14</v>
      </c>
      <c r="C257" s="26" t="s">
        <v>208</v>
      </c>
      <c r="D257" s="26" t="s">
        <v>212</v>
      </c>
      <c r="E257" s="27"/>
      <c r="F257" s="24">
        <f>F258</f>
        <v>40</v>
      </c>
      <c r="G257" s="157"/>
    </row>
    <row r="258" spans="1:7" s="38" customFormat="1" ht="31.5">
      <c r="A258" s="37" t="s">
        <v>31</v>
      </c>
      <c r="B258" s="26" t="s">
        <v>14</v>
      </c>
      <c r="C258" s="26" t="s">
        <v>208</v>
      </c>
      <c r="D258" s="26" t="s">
        <v>212</v>
      </c>
      <c r="E258" s="27">
        <v>200</v>
      </c>
      <c r="F258" s="24">
        <f>F259</f>
        <v>40</v>
      </c>
    </row>
    <row r="259" spans="1:7" s="3" customFormat="1" ht="33.75" customHeight="1">
      <c r="A259" s="37" t="s">
        <v>32</v>
      </c>
      <c r="B259" s="26" t="s">
        <v>14</v>
      </c>
      <c r="C259" s="26" t="s">
        <v>208</v>
      </c>
      <c r="D259" s="26" t="s">
        <v>212</v>
      </c>
      <c r="E259" s="27">
        <v>240</v>
      </c>
      <c r="F259" s="24">
        <v>40</v>
      </c>
      <c r="G259" s="157"/>
    </row>
    <row r="260" spans="1:7" s="38" customFormat="1" ht="33.75" hidden="1" customHeight="1">
      <c r="A260" s="11" t="s">
        <v>213</v>
      </c>
      <c r="B260" s="12" t="s">
        <v>14</v>
      </c>
      <c r="C260" s="12" t="s">
        <v>214</v>
      </c>
      <c r="D260" s="12"/>
      <c r="E260" s="21"/>
      <c r="F260" s="22">
        <f>F261</f>
        <v>0</v>
      </c>
    </row>
    <row r="261" spans="1:7" s="38" customFormat="1" ht="47.25" hidden="1">
      <c r="A261" s="81" t="s">
        <v>215</v>
      </c>
      <c r="B261" s="29" t="s">
        <v>14</v>
      </c>
      <c r="C261" s="29" t="s">
        <v>216</v>
      </c>
      <c r="D261" s="29"/>
      <c r="E261" s="35"/>
      <c r="F261" s="30">
        <f>F262</f>
        <v>0</v>
      </c>
    </row>
    <row r="262" spans="1:7" s="38" customFormat="1" ht="47.25" hidden="1">
      <c r="A262" s="81" t="s">
        <v>217</v>
      </c>
      <c r="B262" s="26" t="s">
        <v>14</v>
      </c>
      <c r="C262" s="26" t="s">
        <v>216</v>
      </c>
      <c r="D262" s="26" t="s">
        <v>218</v>
      </c>
      <c r="E262" s="35"/>
      <c r="F262" s="30">
        <f>F263</f>
        <v>0</v>
      </c>
    </row>
    <row r="263" spans="1:7" s="38" customFormat="1" ht="31.5" hidden="1" customHeight="1">
      <c r="A263" s="25" t="s">
        <v>219</v>
      </c>
      <c r="B263" s="26" t="s">
        <v>14</v>
      </c>
      <c r="C263" s="26" t="s">
        <v>216</v>
      </c>
      <c r="D263" s="26" t="s">
        <v>220</v>
      </c>
      <c r="E263" s="35"/>
      <c r="F263" s="24">
        <f>F264+F266</f>
        <v>0</v>
      </c>
    </row>
    <row r="264" spans="1:7" s="23" customFormat="1" ht="31.5" hidden="1" customHeight="1">
      <c r="A264" s="37" t="s">
        <v>31</v>
      </c>
      <c r="B264" s="26" t="s">
        <v>14</v>
      </c>
      <c r="C264" s="26" t="s">
        <v>216</v>
      </c>
      <c r="D264" s="26" t="s">
        <v>220</v>
      </c>
      <c r="E264" s="27">
        <v>200</v>
      </c>
      <c r="F264" s="55">
        <f>F265</f>
        <v>0</v>
      </c>
    </row>
    <row r="265" spans="1:7" s="38" customFormat="1" ht="31.5" hidden="1">
      <c r="A265" s="37" t="s">
        <v>32</v>
      </c>
      <c r="B265" s="26" t="s">
        <v>14</v>
      </c>
      <c r="C265" s="26" t="s">
        <v>216</v>
      </c>
      <c r="D265" s="26" t="s">
        <v>220</v>
      </c>
      <c r="E265" s="27">
        <v>240</v>
      </c>
      <c r="F265" s="24"/>
    </row>
    <row r="266" spans="1:7" s="38" customFormat="1" hidden="1">
      <c r="A266" s="37" t="s">
        <v>35</v>
      </c>
      <c r="B266" s="26" t="s">
        <v>14</v>
      </c>
      <c r="C266" s="26" t="s">
        <v>216</v>
      </c>
      <c r="D266" s="26" t="s">
        <v>221</v>
      </c>
      <c r="E266" s="27">
        <v>800</v>
      </c>
      <c r="F266" s="24">
        <f>F267</f>
        <v>0</v>
      </c>
    </row>
    <row r="267" spans="1:7" s="38" customFormat="1" ht="47.25" hidden="1">
      <c r="A267" s="37" t="s">
        <v>222</v>
      </c>
      <c r="B267" s="26" t="s">
        <v>14</v>
      </c>
      <c r="C267" s="26" t="s">
        <v>216</v>
      </c>
      <c r="D267" s="26" t="s">
        <v>221</v>
      </c>
      <c r="E267" s="27">
        <v>810</v>
      </c>
      <c r="F267" s="24"/>
    </row>
    <row r="268" spans="1:7" s="38" customFormat="1">
      <c r="A268" s="20" t="s">
        <v>223</v>
      </c>
      <c r="B268" s="12" t="s">
        <v>14</v>
      </c>
      <c r="C268" s="12" t="s">
        <v>224</v>
      </c>
      <c r="D268" s="12"/>
      <c r="E268" s="21"/>
      <c r="F268" s="22">
        <f>F269+F278+F316+F326+F359</f>
        <v>25515.4</v>
      </c>
    </row>
    <row r="269" spans="1:7" s="23" customFormat="1">
      <c r="A269" s="28" t="s">
        <v>225</v>
      </c>
      <c r="B269" s="29" t="s">
        <v>14</v>
      </c>
      <c r="C269" s="29" t="s">
        <v>226</v>
      </c>
      <c r="D269" s="29"/>
      <c r="E269" s="35"/>
      <c r="F269" s="30">
        <f>F270</f>
        <v>101</v>
      </c>
    </row>
    <row r="270" spans="1:7" s="23" customFormat="1" ht="31.5">
      <c r="A270" s="51" t="s">
        <v>227</v>
      </c>
      <c r="B270" s="12" t="s">
        <v>14</v>
      </c>
      <c r="C270" s="12" t="s">
        <v>226</v>
      </c>
      <c r="D270" s="12" t="s">
        <v>228</v>
      </c>
      <c r="E270" s="21"/>
      <c r="F270" s="22">
        <f>F271</f>
        <v>101</v>
      </c>
    </row>
    <row r="271" spans="1:7" s="23" customFormat="1" ht="31.5">
      <c r="A271" s="37" t="s">
        <v>229</v>
      </c>
      <c r="B271" s="26" t="s">
        <v>14</v>
      </c>
      <c r="C271" s="26" t="s">
        <v>226</v>
      </c>
      <c r="D271" s="26" t="s">
        <v>230</v>
      </c>
      <c r="E271" s="27"/>
      <c r="F271" s="24">
        <f>F272</f>
        <v>101</v>
      </c>
    </row>
    <row r="272" spans="1:7" s="23" customFormat="1" ht="47.25">
      <c r="A272" s="37" t="s">
        <v>231</v>
      </c>
      <c r="B272" s="26" t="s">
        <v>14</v>
      </c>
      <c r="C272" s="26" t="s">
        <v>226</v>
      </c>
      <c r="D272" s="26" t="s">
        <v>232</v>
      </c>
      <c r="E272" s="27"/>
      <c r="F272" s="24">
        <f>F273</f>
        <v>101</v>
      </c>
    </row>
    <row r="273" spans="1:7" s="38" customFormat="1" ht="47.25">
      <c r="A273" s="37" t="s">
        <v>233</v>
      </c>
      <c r="B273" s="26" t="s">
        <v>14</v>
      </c>
      <c r="C273" s="26" t="s">
        <v>226</v>
      </c>
      <c r="D273" s="26" t="s">
        <v>234</v>
      </c>
      <c r="E273" s="27"/>
      <c r="F273" s="24">
        <f>F274+F276</f>
        <v>101</v>
      </c>
    </row>
    <row r="274" spans="1:7" s="23" customFormat="1" ht="65.45" customHeight="1">
      <c r="A274" s="37" t="s">
        <v>29</v>
      </c>
      <c r="B274" s="26" t="s">
        <v>14</v>
      </c>
      <c r="C274" s="26" t="s">
        <v>226</v>
      </c>
      <c r="D274" s="26" t="s">
        <v>234</v>
      </c>
      <c r="E274" s="27">
        <v>100</v>
      </c>
      <c r="F274" s="24">
        <f>F275</f>
        <v>99.9</v>
      </c>
    </row>
    <row r="275" spans="1:7" s="3" customFormat="1" ht="31.5">
      <c r="A275" s="37" t="s">
        <v>30</v>
      </c>
      <c r="B275" s="26" t="s">
        <v>14</v>
      </c>
      <c r="C275" s="26" t="s">
        <v>226</v>
      </c>
      <c r="D275" s="26" t="s">
        <v>234</v>
      </c>
      <c r="E275" s="26" t="s">
        <v>50</v>
      </c>
      <c r="F275" s="48">
        <v>99.9</v>
      </c>
      <c r="G275" s="157"/>
    </row>
    <row r="276" spans="1:7" s="3" customFormat="1" ht="31.5">
      <c r="A276" s="37" t="s">
        <v>31</v>
      </c>
      <c r="B276" s="26" t="s">
        <v>14</v>
      </c>
      <c r="C276" s="26" t="s">
        <v>226</v>
      </c>
      <c r="D276" s="26" t="s">
        <v>234</v>
      </c>
      <c r="E276" s="26" t="s">
        <v>42</v>
      </c>
      <c r="F276" s="24">
        <f>F277</f>
        <v>1.1000000000000001</v>
      </c>
      <c r="G276" s="157"/>
    </row>
    <row r="277" spans="1:7" s="3" customFormat="1" ht="31.5">
      <c r="A277" s="37" t="s">
        <v>32</v>
      </c>
      <c r="B277" s="26" t="s">
        <v>14</v>
      </c>
      <c r="C277" s="26" t="s">
        <v>226</v>
      </c>
      <c r="D277" s="26" t="s">
        <v>234</v>
      </c>
      <c r="E277" s="27">
        <v>240</v>
      </c>
      <c r="F277" s="24">
        <v>1.1000000000000001</v>
      </c>
      <c r="G277" s="157"/>
    </row>
    <row r="278" spans="1:7" s="3" customFormat="1">
      <c r="A278" s="28" t="s">
        <v>235</v>
      </c>
      <c r="B278" s="29" t="s">
        <v>14</v>
      </c>
      <c r="C278" s="29" t="s">
        <v>236</v>
      </c>
      <c r="D278" s="29"/>
      <c r="E278" s="35"/>
      <c r="F278" s="30">
        <f>F279+F307</f>
        <v>18021.7</v>
      </c>
      <c r="G278" s="157"/>
    </row>
    <row r="279" spans="1:7" s="3" customFormat="1" ht="47.25">
      <c r="A279" s="51" t="s">
        <v>237</v>
      </c>
      <c r="B279" s="12" t="s">
        <v>14</v>
      </c>
      <c r="C279" s="12" t="s">
        <v>236</v>
      </c>
      <c r="D279" s="12" t="s">
        <v>238</v>
      </c>
      <c r="E279" s="21"/>
      <c r="F279" s="22">
        <f>F280+F288+F300</f>
        <v>17889.7</v>
      </c>
      <c r="G279" s="157"/>
    </row>
    <row r="280" spans="1:7" s="3" customFormat="1" ht="31.5">
      <c r="A280" s="37" t="s">
        <v>239</v>
      </c>
      <c r="B280" s="26" t="s">
        <v>14</v>
      </c>
      <c r="C280" s="26" t="s">
        <v>236</v>
      </c>
      <c r="D280" s="26" t="s">
        <v>240</v>
      </c>
      <c r="E280" s="27"/>
      <c r="F280" s="24">
        <f>F281</f>
        <v>11645.9</v>
      </c>
      <c r="G280" s="157"/>
    </row>
    <row r="281" spans="1:7" s="3" customFormat="1" ht="47.25">
      <c r="A281" s="37" t="s">
        <v>241</v>
      </c>
      <c r="B281" s="26" t="s">
        <v>14</v>
      </c>
      <c r="C281" s="26" t="s">
        <v>236</v>
      </c>
      <c r="D281" s="26" t="s">
        <v>242</v>
      </c>
      <c r="E281" s="27"/>
      <c r="F281" s="24">
        <f>F282+F285</f>
        <v>11645.9</v>
      </c>
      <c r="G281" s="157"/>
    </row>
    <row r="282" spans="1:7" s="38" customFormat="1">
      <c r="A282" s="37" t="s">
        <v>243</v>
      </c>
      <c r="B282" s="26" t="s">
        <v>14</v>
      </c>
      <c r="C282" s="26" t="s">
        <v>236</v>
      </c>
      <c r="D282" s="26" t="s">
        <v>244</v>
      </c>
      <c r="E282" s="27"/>
      <c r="F282" s="24">
        <f>F283</f>
        <v>9693.5</v>
      </c>
    </row>
    <row r="283" spans="1:7" s="38" customFormat="1">
      <c r="A283" s="37" t="s">
        <v>35</v>
      </c>
      <c r="B283" s="26" t="s">
        <v>14</v>
      </c>
      <c r="C283" s="26" t="s">
        <v>236</v>
      </c>
      <c r="D283" s="26" t="s">
        <v>244</v>
      </c>
      <c r="E283" s="27">
        <v>800</v>
      </c>
      <c r="F283" s="24">
        <f>F284</f>
        <v>9693.5</v>
      </c>
    </row>
    <row r="284" spans="1:7" s="38" customFormat="1" ht="47.25">
      <c r="A284" s="25" t="s">
        <v>222</v>
      </c>
      <c r="B284" s="26" t="s">
        <v>14</v>
      </c>
      <c r="C284" s="26" t="s">
        <v>236</v>
      </c>
      <c r="D284" s="26" t="s">
        <v>244</v>
      </c>
      <c r="E284" s="26" t="s">
        <v>245</v>
      </c>
      <c r="F284" s="48">
        <v>9693.5</v>
      </c>
    </row>
    <row r="285" spans="1:7" s="38" customFormat="1">
      <c r="A285" s="37" t="s">
        <v>243</v>
      </c>
      <c r="B285" s="26" t="s">
        <v>14</v>
      </c>
      <c r="C285" s="26" t="s">
        <v>236</v>
      </c>
      <c r="D285" s="26" t="s">
        <v>246</v>
      </c>
      <c r="E285" s="27"/>
      <c r="F285" s="24">
        <f>F286</f>
        <v>1952.4</v>
      </c>
    </row>
    <row r="286" spans="1:7" s="23" customFormat="1">
      <c r="A286" s="37" t="s">
        <v>35</v>
      </c>
      <c r="B286" s="26" t="s">
        <v>14</v>
      </c>
      <c r="C286" s="26" t="s">
        <v>236</v>
      </c>
      <c r="D286" s="26" t="s">
        <v>246</v>
      </c>
      <c r="E286" s="27">
        <v>800</v>
      </c>
      <c r="F286" s="24">
        <f>F287</f>
        <v>1952.4</v>
      </c>
    </row>
    <row r="287" spans="1:7" s="3" customFormat="1" ht="47.25">
      <c r="A287" s="25" t="s">
        <v>222</v>
      </c>
      <c r="B287" s="26" t="s">
        <v>14</v>
      </c>
      <c r="C287" s="26" t="s">
        <v>236</v>
      </c>
      <c r="D287" s="26" t="s">
        <v>246</v>
      </c>
      <c r="E287" s="26" t="s">
        <v>245</v>
      </c>
      <c r="F287" s="24">
        <v>1952.4</v>
      </c>
      <c r="G287" s="157"/>
    </row>
    <row r="288" spans="1:7" s="3" customFormat="1" ht="31.5">
      <c r="A288" s="37" t="s">
        <v>247</v>
      </c>
      <c r="B288" s="26" t="s">
        <v>14</v>
      </c>
      <c r="C288" s="26" t="s">
        <v>236</v>
      </c>
      <c r="D288" s="26" t="s">
        <v>248</v>
      </c>
      <c r="E288" s="27"/>
      <c r="F288" s="24">
        <f>F289+F295</f>
        <v>6206</v>
      </c>
      <c r="G288" s="157"/>
    </row>
    <row r="289" spans="1:7" s="3" customFormat="1">
      <c r="A289" s="37" t="s">
        <v>249</v>
      </c>
      <c r="B289" s="26" t="s">
        <v>14</v>
      </c>
      <c r="C289" s="26" t="s">
        <v>236</v>
      </c>
      <c r="D289" s="26" t="s">
        <v>250</v>
      </c>
      <c r="E289" s="27"/>
      <c r="F289" s="24">
        <f>F290+F292</f>
        <v>3183.9</v>
      </c>
      <c r="G289" s="157"/>
    </row>
    <row r="290" spans="1:7" s="3" customFormat="1" ht="31.5">
      <c r="A290" s="37" t="s">
        <v>31</v>
      </c>
      <c r="B290" s="26" t="s">
        <v>14</v>
      </c>
      <c r="C290" s="26" t="s">
        <v>236</v>
      </c>
      <c r="D290" s="26" t="s">
        <v>250</v>
      </c>
      <c r="E290" s="26" t="s">
        <v>42</v>
      </c>
      <c r="F290" s="24">
        <f>F291</f>
        <v>822.6</v>
      </c>
      <c r="G290" s="157"/>
    </row>
    <row r="291" spans="1:7" s="3" customFormat="1" ht="31.5">
      <c r="A291" s="37" t="s">
        <v>32</v>
      </c>
      <c r="B291" s="26" t="s">
        <v>14</v>
      </c>
      <c r="C291" s="26" t="s">
        <v>236</v>
      </c>
      <c r="D291" s="26" t="s">
        <v>250</v>
      </c>
      <c r="E291" s="26" t="s">
        <v>43</v>
      </c>
      <c r="F291" s="24">
        <v>822.6</v>
      </c>
      <c r="G291" s="157"/>
    </row>
    <row r="292" spans="1:7" s="3" customFormat="1">
      <c r="A292" s="37" t="s">
        <v>35</v>
      </c>
      <c r="B292" s="26" t="s">
        <v>14</v>
      </c>
      <c r="C292" s="26" t="s">
        <v>236</v>
      </c>
      <c r="D292" s="26" t="s">
        <v>250</v>
      </c>
      <c r="E292" s="27">
        <v>800</v>
      </c>
      <c r="F292" s="24">
        <f>F293+F294</f>
        <v>2361.3000000000002</v>
      </c>
      <c r="G292" s="157"/>
    </row>
    <row r="293" spans="1:7" s="3" customFormat="1" ht="47.25" hidden="1">
      <c r="A293" s="25" t="s">
        <v>222</v>
      </c>
      <c r="B293" s="26" t="s">
        <v>14</v>
      </c>
      <c r="C293" s="26" t="s">
        <v>236</v>
      </c>
      <c r="D293" s="26" t="s">
        <v>250</v>
      </c>
      <c r="E293" s="26" t="s">
        <v>245</v>
      </c>
      <c r="F293" s="24"/>
      <c r="G293" s="157"/>
    </row>
    <row r="294" spans="1:7" s="3" customFormat="1" ht="47.25">
      <c r="A294" s="25" t="s">
        <v>222</v>
      </c>
      <c r="B294" s="26" t="s">
        <v>14</v>
      </c>
      <c r="C294" s="26" t="s">
        <v>236</v>
      </c>
      <c r="D294" s="26" t="s">
        <v>250</v>
      </c>
      <c r="E294" s="26" t="s">
        <v>245</v>
      </c>
      <c r="F294" s="48">
        <v>2361.3000000000002</v>
      </c>
      <c r="G294" s="157"/>
    </row>
    <row r="295" spans="1:7" s="38" customFormat="1" ht="63">
      <c r="A295" s="37" t="s">
        <v>251</v>
      </c>
      <c r="B295" s="26" t="s">
        <v>14</v>
      </c>
      <c r="C295" s="26" t="s">
        <v>236</v>
      </c>
      <c r="D295" s="26" t="s">
        <v>252</v>
      </c>
      <c r="E295" s="27"/>
      <c r="F295" s="24">
        <f>F296+F298</f>
        <v>3022.1</v>
      </c>
    </row>
    <row r="296" spans="1:7" s="3" customFormat="1" ht="78.75">
      <c r="A296" s="37" t="s">
        <v>29</v>
      </c>
      <c r="B296" s="26" t="s">
        <v>14</v>
      </c>
      <c r="C296" s="26" t="s">
        <v>236</v>
      </c>
      <c r="D296" s="26" t="s">
        <v>252</v>
      </c>
      <c r="E296" s="27">
        <v>100</v>
      </c>
      <c r="F296" s="24">
        <f>F297</f>
        <v>2747.4</v>
      </c>
      <c r="G296" s="157"/>
    </row>
    <row r="297" spans="1:7" s="3" customFormat="1" ht="31.5">
      <c r="A297" s="37" t="s">
        <v>30</v>
      </c>
      <c r="B297" s="26" t="s">
        <v>14</v>
      </c>
      <c r="C297" s="26" t="s">
        <v>236</v>
      </c>
      <c r="D297" s="26" t="s">
        <v>252</v>
      </c>
      <c r="E297" s="27">
        <v>120</v>
      </c>
      <c r="F297" s="48">
        <v>2747.4</v>
      </c>
      <c r="G297" s="157"/>
    </row>
    <row r="298" spans="1:7" s="38" customFormat="1" ht="31.5">
      <c r="A298" s="37" t="s">
        <v>31</v>
      </c>
      <c r="B298" s="26" t="s">
        <v>14</v>
      </c>
      <c r="C298" s="26" t="s">
        <v>236</v>
      </c>
      <c r="D298" s="26" t="s">
        <v>252</v>
      </c>
      <c r="E298" s="27">
        <v>200</v>
      </c>
      <c r="F298" s="24">
        <f>F299</f>
        <v>274.7</v>
      </c>
    </row>
    <row r="299" spans="1:7" s="3" customFormat="1" ht="31.5">
      <c r="A299" s="37" t="s">
        <v>32</v>
      </c>
      <c r="B299" s="26" t="s">
        <v>14</v>
      </c>
      <c r="C299" s="26" t="s">
        <v>236</v>
      </c>
      <c r="D299" s="26" t="s">
        <v>252</v>
      </c>
      <c r="E299" s="27">
        <v>240</v>
      </c>
      <c r="F299" s="24">
        <v>274.7</v>
      </c>
      <c r="G299" s="157"/>
    </row>
    <row r="300" spans="1:7" s="3" customFormat="1" ht="46.9" customHeight="1">
      <c r="A300" s="37" t="s">
        <v>253</v>
      </c>
      <c r="B300" s="26" t="s">
        <v>14</v>
      </c>
      <c r="C300" s="26" t="s">
        <v>236</v>
      </c>
      <c r="D300" s="26" t="s">
        <v>254</v>
      </c>
      <c r="E300" s="27"/>
      <c r="F300" s="24">
        <f>F301+F304</f>
        <v>37.799999999999997</v>
      </c>
      <c r="G300" s="157"/>
    </row>
    <row r="301" spans="1:7" s="3" customFormat="1" ht="32.450000000000003" customHeight="1">
      <c r="A301" s="25" t="s">
        <v>255</v>
      </c>
      <c r="B301" s="26" t="s">
        <v>14</v>
      </c>
      <c r="C301" s="26" t="s">
        <v>236</v>
      </c>
      <c r="D301" s="26" t="s">
        <v>256</v>
      </c>
      <c r="E301" s="27"/>
      <c r="F301" s="24">
        <f>F302</f>
        <v>12.3</v>
      </c>
      <c r="G301" s="157"/>
    </row>
    <row r="302" spans="1:7" s="3" customFormat="1">
      <c r="A302" s="37" t="s">
        <v>35</v>
      </c>
      <c r="B302" s="26" t="s">
        <v>14</v>
      </c>
      <c r="C302" s="26" t="s">
        <v>236</v>
      </c>
      <c r="D302" s="26" t="s">
        <v>256</v>
      </c>
      <c r="E302" s="27">
        <v>800</v>
      </c>
      <c r="F302" s="24">
        <f>F303</f>
        <v>12.3</v>
      </c>
      <c r="G302" s="157"/>
    </row>
    <row r="303" spans="1:7" s="3" customFormat="1" ht="47.25">
      <c r="A303" s="25" t="s">
        <v>222</v>
      </c>
      <c r="B303" s="26" t="s">
        <v>14</v>
      </c>
      <c r="C303" s="26" t="s">
        <v>236</v>
      </c>
      <c r="D303" s="26" t="s">
        <v>256</v>
      </c>
      <c r="E303" s="26" t="s">
        <v>245</v>
      </c>
      <c r="F303" s="48">
        <v>12.3</v>
      </c>
      <c r="G303" s="157"/>
    </row>
    <row r="304" spans="1:7" s="3" customFormat="1" ht="37.15" customHeight="1">
      <c r="A304" s="25" t="s">
        <v>255</v>
      </c>
      <c r="B304" s="26" t="s">
        <v>14</v>
      </c>
      <c r="C304" s="26" t="s">
        <v>236</v>
      </c>
      <c r="D304" s="26" t="s">
        <v>257</v>
      </c>
      <c r="E304" s="27"/>
      <c r="F304" s="24">
        <f>F305</f>
        <v>25.5</v>
      </c>
      <c r="G304" s="157"/>
    </row>
    <row r="305" spans="1:7" s="3" customFormat="1">
      <c r="A305" s="37" t="s">
        <v>35</v>
      </c>
      <c r="B305" s="26" t="s">
        <v>14</v>
      </c>
      <c r="C305" s="26" t="s">
        <v>236</v>
      </c>
      <c r="D305" s="26" t="s">
        <v>257</v>
      </c>
      <c r="E305" s="27">
        <v>800</v>
      </c>
      <c r="F305" s="24">
        <f>F306</f>
        <v>25.5</v>
      </c>
      <c r="G305" s="157"/>
    </row>
    <row r="306" spans="1:7" s="38" customFormat="1" ht="47.25">
      <c r="A306" s="25" t="s">
        <v>222</v>
      </c>
      <c r="B306" s="26" t="s">
        <v>14</v>
      </c>
      <c r="C306" s="26" t="s">
        <v>236</v>
      </c>
      <c r="D306" s="26" t="s">
        <v>257</v>
      </c>
      <c r="E306" s="26" t="s">
        <v>245</v>
      </c>
      <c r="F306" s="24">
        <v>25.5</v>
      </c>
    </row>
    <row r="307" spans="1:7" s="3" customFormat="1">
      <c r="A307" s="20" t="s">
        <v>186</v>
      </c>
      <c r="B307" s="12" t="s">
        <v>14</v>
      </c>
      <c r="C307" s="12" t="s">
        <v>236</v>
      </c>
      <c r="D307" s="12" t="s">
        <v>187</v>
      </c>
      <c r="E307" s="12"/>
      <c r="F307" s="22">
        <f>F308</f>
        <v>132</v>
      </c>
      <c r="G307" s="157"/>
    </row>
    <row r="308" spans="1:7" s="3" customFormat="1" ht="79.900000000000006" customHeight="1">
      <c r="A308" s="52" t="s">
        <v>258</v>
      </c>
      <c r="B308" s="34" t="s">
        <v>14</v>
      </c>
      <c r="C308" s="34" t="s">
        <v>236</v>
      </c>
      <c r="D308" s="34" t="s">
        <v>259</v>
      </c>
      <c r="E308" s="34"/>
      <c r="F308" s="36">
        <f>F309+F311</f>
        <v>132</v>
      </c>
      <c r="G308" s="157"/>
    </row>
    <row r="309" spans="1:7" s="3" customFormat="1" ht="31.5">
      <c r="A309" s="37" t="s">
        <v>31</v>
      </c>
      <c r="B309" s="26" t="s">
        <v>14</v>
      </c>
      <c r="C309" s="26" t="s">
        <v>236</v>
      </c>
      <c r="D309" s="26" t="s">
        <v>259</v>
      </c>
      <c r="E309" s="26" t="s">
        <v>42</v>
      </c>
      <c r="F309" s="24">
        <f>F310</f>
        <v>0</v>
      </c>
      <c r="G309" s="157"/>
    </row>
    <row r="310" spans="1:7" s="3" customFormat="1" ht="31.5">
      <c r="A310" s="37" t="s">
        <v>32</v>
      </c>
      <c r="B310" s="26" t="s">
        <v>14</v>
      </c>
      <c r="C310" s="26" t="s">
        <v>236</v>
      </c>
      <c r="D310" s="26" t="s">
        <v>259</v>
      </c>
      <c r="E310" s="26" t="s">
        <v>43</v>
      </c>
      <c r="F310" s="24">
        <f>30-30</f>
        <v>0</v>
      </c>
      <c r="G310" s="157"/>
    </row>
    <row r="311" spans="1:7" s="38" customFormat="1">
      <c r="A311" s="25" t="s">
        <v>35</v>
      </c>
      <c r="B311" s="26" t="s">
        <v>14</v>
      </c>
      <c r="C311" s="26" t="s">
        <v>236</v>
      </c>
      <c r="D311" s="26" t="s">
        <v>259</v>
      </c>
      <c r="E311" s="26" t="s">
        <v>184</v>
      </c>
      <c r="F311" s="24">
        <f>F314+F315</f>
        <v>132</v>
      </c>
    </row>
    <row r="312" spans="1:7" s="38" customFormat="1" hidden="1">
      <c r="A312" s="32" t="s">
        <v>55</v>
      </c>
      <c r="B312" s="26" t="s">
        <v>14</v>
      </c>
      <c r="C312" s="26" t="s">
        <v>236</v>
      </c>
      <c r="D312" s="26" t="s">
        <v>259</v>
      </c>
      <c r="E312" s="26" t="s">
        <v>260</v>
      </c>
      <c r="F312" s="24">
        <f>140-140</f>
        <v>0</v>
      </c>
    </row>
    <row r="313" spans="1:7" s="38" customFormat="1" hidden="1">
      <c r="A313" s="37" t="s">
        <v>55</v>
      </c>
      <c r="B313" s="26" t="s">
        <v>14</v>
      </c>
      <c r="C313" s="26" t="s">
        <v>236</v>
      </c>
      <c r="D313" s="26" t="s">
        <v>259</v>
      </c>
      <c r="E313" s="26" t="s">
        <v>260</v>
      </c>
      <c r="F313" s="24">
        <f>310-310</f>
        <v>0</v>
      </c>
    </row>
    <row r="314" spans="1:7" s="64" customFormat="1" ht="47.25">
      <c r="A314" s="25" t="s">
        <v>222</v>
      </c>
      <c r="B314" s="26" t="s">
        <v>14</v>
      </c>
      <c r="C314" s="26" t="s">
        <v>236</v>
      </c>
      <c r="D314" s="26" t="s">
        <v>259</v>
      </c>
      <c r="E314" s="26" t="s">
        <v>245</v>
      </c>
      <c r="F314" s="24">
        <v>132</v>
      </c>
    </row>
    <row r="315" spans="1:7" s="38" customFormat="1" hidden="1">
      <c r="A315" s="37" t="s">
        <v>55</v>
      </c>
      <c r="B315" s="26" t="s">
        <v>14</v>
      </c>
      <c r="C315" s="26" t="s">
        <v>236</v>
      </c>
      <c r="D315" s="26" t="s">
        <v>259</v>
      </c>
      <c r="E315" s="26" t="s">
        <v>260</v>
      </c>
      <c r="F315" s="24">
        <f>30-30</f>
        <v>0</v>
      </c>
    </row>
    <row r="316" spans="1:7" s="64" customFormat="1">
      <c r="A316" s="28" t="s">
        <v>261</v>
      </c>
      <c r="B316" s="29" t="s">
        <v>14</v>
      </c>
      <c r="C316" s="29" t="s">
        <v>262</v>
      </c>
      <c r="D316" s="29"/>
      <c r="E316" s="29"/>
      <c r="F316" s="30">
        <f>F317+F324</f>
        <v>740</v>
      </c>
    </row>
    <row r="317" spans="1:7" s="64" customFormat="1" hidden="1">
      <c r="A317" s="20" t="s">
        <v>74</v>
      </c>
      <c r="B317" s="12" t="s">
        <v>14</v>
      </c>
      <c r="C317" s="12" t="s">
        <v>262</v>
      </c>
      <c r="D317" s="12" t="s">
        <v>38</v>
      </c>
      <c r="E317" s="21" t="s">
        <v>10</v>
      </c>
      <c r="F317" s="22">
        <f>F318</f>
        <v>0</v>
      </c>
    </row>
    <row r="318" spans="1:7" s="64" customFormat="1" hidden="1">
      <c r="A318" s="61" t="s">
        <v>39</v>
      </c>
      <c r="B318" s="26" t="s">
        <v>14</v>
      </c>
      <c r="C318" s="26" t="s">
        <v>262</v>
      </c>
      <c r="D318" s="26" t="s">
        <v>40</v>
      </c>
      <c r="E318" s="26" t="s">
        <v>10</v>
      </c>
      <c r="F318" s="62">
        <f>F319</f>
        <v>0</v>
      </c>
    </row>
    <row r="319" spans="1:7" s="64" customFormat="1" ht="31.5" hidden="1">
      <c r="A319" s="61" t="s">
        <v>263</v>
      </c>
      <c r="B319" s="26" t="s">
        <v>14</v>
      </c>
      <c r="C319" s="26" t="s">
        <v>262</v>
      </c>
      <c r="D319" s="26" t="s">
        <v>41</v>
      </c>
      <c r="E319" s="26"/>
      <c r="F319" s="62">
        <f>F320</f>
        <v>0</v>
      </c>
    </row>
    <row r="320" spans="1:7" s="64" customFormat="1" hidden="1">
      <c r="A320" s="37" t="s">
        <v>35</v>
      </c>
      <c r="B320" s="26" t="s">
        <v>14</v>
      </c>
      <c r="C320" s="26" t="s">
        <v>262</v>
      </c>
      <c r="D320" s="26" t="s">
        <v>41</v>
      </c>
      <c r="E320" s="26" t="s">
        <v>184</v>
      </c>
      <c r="F320" s="62">
        <f>F321</f>
        <v>0</v>
      </c>
    </row>
    <row r="321" spans="1:6" s="64" customFormat="1" ht="47.25" hidden="1">
      <c r="A321" s="25" t="s">
        <v>222</v>
      </c>
      <c r="B321" s="26" t="s">
        <v>14</v>
      </c>
      <c r="C321" s="26" t="s">
        <v>262</v>
      </c>
      <c r="D321" s="26" t="s">
        <v>41</v>
      </c>
      <c r="E321" s="26" t="s">
        <v>245</v>
      </c>
      <c r="F321" s="62"/>
    </row>
    <row r="322" spans="1:6" s="64" customFormat="1">
      <c r="A322" s="20" t="s">
        <v>186</v>
      </c>
      <c r="B322" s="12" t="s">
        <v>14</v>
      </c>
      <c r="C322" s="12" t="s">
        <v>262</v>
      </c>
      <c r="D322" s="12" t="s">
        <v>187</v>
      </c>
      <c r="E322" s="12"/>
      <c r="F322" s="22">
        <f>F323</f>
        <v>740</v>
      </c>
    </row>
    <row r="323" spans="1:6" s="64" customFormat="1" ht="47.25">
      <c r="A323" s="52" t="s">
        <v>264</v>
      </c>
      <c r="B323" s="34" t="s">
        <v>14</v>
      </c>
      <c r="C323" s="34" t="s">
        <v>262</v>
      </c>
      <c r="D323" s="34" t="s">
        <v>265</v>
      </c>
      <c r="E323" s="34"/>
      <c r="F323" s="36">
        <f>F324</f>
        <v>740</v>
      </c>
    </row>
    <row r="324" spans="1:6" s="38" customFormat="1">
      <c r="A324" s="37" t="s">
        <v>35</v>
      </c>
      <c r="B324" s="26" t="s">
        <v>14</v>
      </c>
      <c r="C324" s="26" t="s">
        <v>262</v>
      </c>
      <c r="D324" s="26" t="s">
        <v>265</v>
      </c>
      <c r="E324" s="26" t="s">
        <v>184</v>
      </c>
      <c r="F324" s="24">
        <f>F325</f>
        <v>740</v>
      </c>
    </row>
    <row r="325" spans="1:6" s="38" customFormat="1" ht="47.25">
      <c r="A325" s="25" t="s">
        <v>222</v>
      </c>
      <c r="B325" s="26" t="s">
        <v>14</v>
      </c>
      <c r="C325" s="26" t="s">
        <v>262</v>
      </c>
      <c r="D325" s="26" t="s">
        <v>265</v>
      </c>
      <c r="E325" s="26" t="s">
        <v>245</v>
      </c>
      <c r="F325" s="24">
        <f>630+110</f>
        <v>740</v>
      </c>
    </row>
    <row r="326" spans="1:6" s="38" customFormat="1">
      <c r="A326" s="28" t="s">
        <v>266</v>
      </c>
      <c r="B326" s="29" t="s">
        <v>14</v>
      </c>
      <c r="C326" s="29" t="s">
        <v>267</v>
      </c>
      <c r="D326" s="29"/>
      <c r="E326" s="35"/>
      <c r="F326" s="30">
        <f>F335+F341+F349</f>
        <v>6222.8000000000011</v>
      </c>
    </row>
    <row r="327" spans="1:6" s="38" customFormat="1" hidden="1">
      <c r="A327" s="20" t="s">
        <v>74</v>
      </c>
      <c r="B327" s="12" t="s">
        <v>14</v>
      </c>
      <c r="C327" s="12" t="s">
        <v>267</v>
      </c>
      <c r="D327" s="12" t="s">
        <v>38</v>
      </c>
      <c r="E327" s="21" t="s">
        <v>10</v>
      </c>
      <c r="F327" s="22">
        <f>F328</f>
        <v>0</v>
      </c>
    </row>
    <row r="328" spans="1:6" s="38" customFormat="1" hidden="1">
      <c r="A328" s="61" t="s">
        <v>39</v>
      </c>
      <c r="B328" s="26" t="s">
        <v>14</v>
      </c>
      <c r="C328" s="26" t="s">
        <v>267</v>
      </c>
      <c r="D328" s="26" t="s">
        <v>40</v>
      </c>
      <c r="E328" s="26" t="s">
        <v>10</v>
      </c>
      <c r="F328" s="62">
        <f>F329+F332</f>
        <v>0</v>
      </c>
    </row>
    <row r="329" spans="1:6" s="38" customFormat="1" ht="31.5" hidden="1">
      <c r="A329" s="61" t="s">
        <v>263</v>
      </c>
      <c r="B329" s="26" t="s">
        <v>14</v>
      </c>
      <c r="C329" s="26" t="s">
        <v>267</v>
      </c>
      <c r="D329" s="26" t="s">
        <v>41</v>
      </c>
      <c r="E329" s="26"/>
      <c r="F329" s="62">
        <f>F330</f>
        <v>0</v>
      </c>
    </row>
    <row r="330" spans="1:6" s="38" customFormat="1" ht="31.5" hidden="1">
      <c r="A330" s="37" t="s">
        <v>31</v>
      </c>
      <c r="B330" s="26" t="s">
        <v>14</v>
      </c>
      <c r="C330" s="26" t="s">
        <v>267</v>
      </c>
      <c r="D330" s="26" t="s">
        <v>41</v>
      </c>
      <c r="E330" s="26" t="s">
        <v>42</v>
      </c>
      <c r="F330" s="62">
        <f>F331</f>
        <v>0</v>
      </c>
    </row>
    <row r="331" spans="1:6" s="38" customFormat="1" ht="31.5" hidden="1">
      <c r="A331" s="37" t="s">
        <v>32</v>
      </c>
      <c r="B331" s="26" t="s">
        <v>14</v>
      </c>
      <c r="C331" s="26" t="s">
        <v>267</v>
      </c>
      <c r="D331" s="26" t="s">
        <v>41</v>
      </c>
      <c r="E331" s="26" t="s">
        <v>43</v>
      </c>
      <c r="F331" s="62"/>
    </row>
    <row r="332" spans="1:6" s="38" customFormat="1" ht="47.25" hidden="1">
      <c r="A332" s="61" t="s">
        <v>268</v>
      </c>
      <c r="B332" s="26" t="s">
        <v>14</v>
      </c>
      <c r="C332" s="26" t="s">
        <v>267</v>
      </c>
      <c r="D332" s="26" t="s">
        <v>269</v>
      </c>
      <c r="E332" s="26"/>
      <c r="F332" s="62">
        <f>F333</f>
        <v>0</v>
      </c>
    </row>
    <row r="333" spans="1:6" s="38" customFormat="1" ht="31.5" hidden="1">
      <c r="A333" s="37" t="s">
        <v>31</v>
      </c>
      <c r="B333" s="26" t="s">
        <v>14</v>
      </c>
      <c r="C333" s="26" t="s">
        <v>267</v>
      </c>
      <c r="D333" s="26" t="s">
        <v>269</v>
      </c>
      <c r="E333" s="26" t="s">
        <v>42</v>
      </c>
      <c r="F333" s="62">
        <f>F334</f>
        <v>0</v>
      </c>
    </row>
    <row r="334" spans="1:6" s="38" customFormat="1" ht="31.5" hidden="1">
      <c r="A334" s="37" t="s">
        <v>32</v>
      </c>
      <c r="B334" s="26" t="s">
        <v>14</v>
      </c>
      <c r="C334" s="26" t="s">
        <v>267</v>
      </c>
      <c r="D334" s="26" t="s">
        <v>269</v>
      </c>
      <c r="E334" s="26" t="s">
        <v>43</v>
      </c>
      <c r="F334" s="62"/>
    </row>
    <row r="335" spans="1:6" s="23" customFormat="1" ht="31.5">
      <c r="A335" s="20" t="s">
        <v>270</v>
      </c>
      <c r="B335" s="12" t="s">
        <v>14</v>
      </c>
      <c r="C335" s="12" t="s">
        <v>267</v>
      </c>
      <c r="D335" s="12" t="s">
        <v>271</v>
      </c>
      <c r="E335" s="12"/>
      <c r="F335" s="22">
        <f>F336</f>
        <v>3988.8</v>
      </c>
    </row>
    <row r="336" spans="1:6" s="38" customFormat="1" ht="31.5">
      <c r="A336" s="25" t="s">
        <v>272</v>
      </c>
      <c r="B336" s="26" t="s">
        <v>14</v>
      </c>
      <c r="C336" s="26" t="s">
        <v>267</v>
      </c>
      <c r="D336" s="26" t="s">
        <v>273</v>
      </c>
      <c r="E336" s="26"/>
      <c r="F336" s="24">
        <f>F337</f>
        <v>3988.8</v>
      </c>
    </row>
    <row r="337" spans="1:7" s="3" customFormat="1" ht="47.25">
      <c r="A337" s="25" t="s">
        <v>274</v>
      </c>
      <c r="B337" s="26" t="s">
        <v>14</v>
      </c>
      <c r="C337" s="26" t="s">
        <v>267</v>
      </c>
      <c r="D337" s="26" t="s">
        <v>275</v>
      </c>
      <c r="E337" s="26"/>
      <c r="F337" s="24">
        <f>F338</f>
        <v>3988.8</v>
      </c>
      <c r="G337" s="157"/>
    </row>
    <row r="338" spans="1:7" s="3" customFormat="1" ht="47.25">
      <c r="A338" s="25" t="s">
        <v>276</v>
      </c>
      <c r="B338" s="26" t="s">
        <v>14</v>
      </c>
      <c r="C338" s="26" t="s">
        <v>267</v>
      </c>
      <c r="D338" s="26" t="s">
        <v>277</v>
      </c>
      <c r="E338" s="26"/>
      <c r="F338" s="24">
        <f>F339</f>
        <v>3988.8</v>
      </c>
      <c r="G338" s="157"/>
    </row>
    <row r="339" spans="1:7" s="38" customFormat="1" ht="31.5">
      <c r="A339" s="37" t="s">
        <v>31</v>
      </c>
      <c r="B339" s="26" t="s">
        <v>14</v>
      </c>
      <c r="C339" s="26" t="s">
        <v>267</v>
      </c>
      <c r="D339" s="26" t="s">
        <v>277</v>
      </c>
      <c r="E339" s="27">
        <v>200</v>
      </c>
      <c r="F339" s="59">
        <f>F340</f>
        <v>3988.8</v>
      </c>
    </row>
    <row r="340" spans="1:7" s="38" customFormat="1" ht="31.5">
      <c r="A340" s="37" t="s">
        <v>32</v>
      </c>
      <c r="B340" s="26" t="s">
        <v>14</v>
      </c>
      <c r="C340" s="26" t="s">
        <v>267</v>
      </c>
      <c r="D340" s="26" t="s">
        <v>277</v>
      </c>
      <c r="E340" s="27">
        <v>240</v>
      </c>
      <c r="F340" s="59">
        <v>3988.8</v>
      </c>
    </row>
    <row r="341" spans="1:7" s="82" customFormat="1">
      <c r="A341" s="20" t="s">
        <v>278</v>
      </c>
      <c r="B341" s="12" t="s">
        <v>14</v>
      </c>
      <c r="C341" s="12" t="s">
        <v>267</v>
      </c>
      <c r="D341" s="12" t="s">
        <v>279</v>
      </c>
      <c r="E341" s="21"/>
      <c r="F341" s="22">
        <f>F342</f>
        <v>1882.4</v>
      </c>
    </row>
    <row r="342" spans="1:7" s="3" customFormat="1">
      <c r="A342" s="25" t="s">
        <v>280</v>
      </c>
      <c r="B342" s="26" t="s">
        <v>14</v>
      </c>
      <c r="C342" s="26" t="s">
        <v>267</v>
      </c>
      <c r="D342" s="26" t="s">
        <v>281</v>
      </c>
      <c r="E342" s="27"/>
      <c r="F342" s="24">
        <f>F343+F346</f>
        <v>1882.4</v>
      </c>
      <c r="G342" s="157"/>
    </row>
    <row r="343" spans="1:7" s="3" customFormat="1" ht="78.75">
      <c r="A343" s="25" t="s">
        <v>282</v>
      </c>
      <c r="B343" s="26" t="s">
        <v>14</v>
      </c>
      <c r="C343" s="26" t="s">
        <v>267</v>
      </c>
      <c r="D343" s="26" t="s">
        <v>283</v>
      </c>
      <c r="E343" s="27"/>
      <c r="F343" s="24">
        <f>F344</f>
        <v>1882.4</v>
      </c>
      <c r="G343" s="157"/>
    </row>
    <row r="344" spans="1:7" s="3" customFormat="1" ht="31.5">
      <c r="A344" s="37" t="s">
        <v>31</v>
      </c>
      <c r="B344" s="26" t="s">
        <v>14</v>
      </c>
      <c r="C344" s="26" t="s">
        <v>267</v>
      </c>
      <c r="D344" s="26" t="s">
        <v>283</v>
      </c>
      <c r="E344" s="27">
        <v>200</v>
      </c>
      <c r="F344" s="24">
        <f>F345</f>
        <v>1882.4</v>
      </c>
      <c r="G344" s="157"/>
    </row>
    <row r="345" spans="1:7" s="3" customFormat="1" ht="31.5">
      <c r="A345" s="37" t="s">
        <v>32</v>
      </c>
      <c r="B345" s="26" t="s">
        <v>14</v>
      </c>
      <c r="C345" s="26" t="s">
        <v>267</v>
      </c>
      <c r="D345" s="26" t="s">
        <v>283</v>
      </c>
      <c r="E345" s="27">
        <v>240</v>
      </c>
      <c r="F345" s="24">
        <f>1857.5+24.9</f>
        <v>1882.4</v>
      </c>
      <c r="G345" s="157"/>
    </row>
    <row r="346" spans="1:7" s="3" customFormat="1" ht="51" hidden="1" customHeight="1">
      <c r="A346" s="25" t="s">
        <v>284</v>
      </c>
      <c r="B346" s="26" t="s">
        <v>14</v>
      </c>
      <c r="C346" s="26" t="s">
        <v>267</v>
      </c>
      <c r="D346" s="26" t="s">
        <v>285</v>
      </c>
      <c r="E346" s="27"/>
      <c r="F346" s="24">
        <f>F347</f>
        <v>0</v>
      </c>
      <c r="G346" s="157"/>
    </row>
    <row r="347" spans="1:7" s="3" customFormat="1" ht="31.5" hidden="1">
      <c r="A347" s="37" t="s">
        <v>31</v>
      </c>
      <c r="B347" s="26" t="s">
        <v>14</v>
      </c>
      <c r="C347" s="26" t="s">
        <v>267</v>
      </c>
      <c r="D347" s="26" t="s">
        <v>285</v>
      </c>
      <c r="E347" s="27">
        <v>200</v>
      </c>
      <c r="F347" s="24">
        <f>F348</f>
        <v>0</v>
      </c>
      <c r="G347" s="157"/>
    </row>
    <row r="348" spans="1:7" s="23" customFormat="1" ht="31.5" hidden="1">
      <c r="A348" s="37" t="s">
        <v>32</v>
      </c>
      <c r="B348" s="26" t="s">
        <v>14</v>
      </c>
      <c r="C348" s="26" t="s">
        <v>267</v>
      </c>
      <c r="D348" s="26" t="s">
        <v>285</v>
      </c>
      <c r="E348" s="27">
        <v>240</v>
      </c>
      <c r="F348" s="24"/>
    </row>
    <row r="349" spans="1:7" s="78" customFormat="1">
      <c r="A349" s="63" t="s">
        <v>186</v>
      </c>
      <c r="B349" s="41" t="s">
        <v>14</v>
      </c>
      <c r="C349" s="41" t="s">
        <v>267</v>
      </c>
      <c r="D349" s="41" t="s">
        <v>187</v>
      </c>
      <c r="E349" s="42"/>
      <c r="F349" s="43">
        <f>F350</f>
        <v>351.6</v>
      </c>
    </row>
    <row r="350" spans="1:7" s="83" customFormat="1" ht="47.25">
      <c r="A350" s="57" t="s">
        <v>286</v>
      </c>
      <c r="B350" s="34" t="s">
        <v>14</v>
      </c>
      <c r="C350" s="34" t="s">
        <v>267</v>
      </c>
      <c r="D350" s="34" t="s">
        <v>287</v>
      </c>
      <c r="E350" s="53"/>
      <c r="F350" s="36">
        <f>F351+F353</f>
        <v>351.6</v>
      </c>
    </row>
    <row r="351" spans="1:7" s="83" customFormat="1" ht="31.5">
      <c r="A351" s="37" t="s">
        <v>31</v>
      </c>
      <c r="B351" s="26" t="s">
        <v>14</v>
      </c>
      <c r="C351" s="26" t="s">
        <v>267</v>
      </c>
      <c r="D351" s="26" t="s">
        <v>287</v>
      </c>
      <c r="E351" s="47">
        <v>200</v>
      </c>
      <c r="F351" s="24">
        <f>F352</f>
        <v>144.30000000000001</v>
      </c>
    </row>
    <row r="352" spans="1:7" s="38" customFormat="1" ht="31.5">
      <c r="A352" s="37" t="s">
        <v>32</v>
      </c>
      <c r="B352" s="26" t="s">
        <v>14</v>
      </c>
      <c r="C352" s="26" t="s">
        <v>267</v>
      </c>
      <c r="D352" s="26" t="s">
        <v>287</v>
      </c>
      <c r="E352" s="47">
        <v>240</v>
      </c>
      <c r="F352" s="24">
        <f>250-105.7</f>
        <v>144.30000000000001</v>
      </c>
    </row>
    <row r="353" spans="1:7" s="84" customFormat="1" ht="63">
      <c r="A353" s="25" t="s">
        <v>288</v>
      </c>
      <c r="B353" s="26" t="s">
        <v>14</v>
      </c>
      <c r="C353" s="26" t="s">
        <v>267</v>
      </c>
      <c r="D353" s="26" t="s">
        <v>291</v>
      </c>
      <c r="E353" s="27"/>
      <c r="F353" s="24">
        <f>F354</f>
        <v>207.3</v>
      </c>
      <c r="G353" s="38"/>
    </row>
    <row r="354" spans="1:7" s="23" customFormat="1" ht="33.75" customHeight="1">
      <c r="A354" s="25" t="s">
        <v>290</v>
      </c>
      <c r="B354" s="26" t="s">
        <v>14</v>
      </c>
      <c r="C354" s="26" t="s">
        <v>267</v>
      </c>
      <c r="D354" s="26" t="s">
        <v>291</v>
      </c>
      <c r="E354" s="27"/>
      <c r="F354" s="24">
        <f>F355+F357</f>
        <v>207.3</v>
      </c>
    </row>
    <row r="355" spans="1:7" s="23" customFormat="1" ht="31.5" hidden="1">
      <c r="A355" s="37" t="s">
        <v>31</v>
      </c>
      <c r="B355" s="26" t="s">
        <v>14</v>
      </c>
      <c r="C355" s="26" t="s">
        <v>267</v>
      </c>
      <c r="D355" s="26" t="s">
        <v>292</v>
      </c>
      <c r="E355" s="27">
        <v>200</v>
      </c>
      <c r="F355" s="24">
        <f>F356</f>
        <v>0</v>
      </c>
    </row>
    <row r="356" spans="1:7" s="23" customFormat="1" ht="31.5" hidden="1">
      <c r="A356" s="37" t="s">
        <v>32</v>
      </c>
      <c r="B356" s="26" t="s">
        <v>14</v>
      </c>
      <c r="C356" s="26" t="s">
        <v>267</v>
      </c>
      <c r="D356" s="26" t="s">
        <v>292</v>
      </c>
      <c r="E356" s="27">
        <v>240</v>
      </c>
      <c r="F356" s="24"/>
    </row>
    <row r="357" spans="1:7" s="23" customFormat="1" ht="31.5">
      <c r="A357" s="37" t="s">
        <v>31</v>
      </c>
      <c r="B357" s="26" t="s">
        <v>14</v>
      </c>
      <c r="C357" s="26" t="s">
        <v>267</v>
      </c>
      <c r="D357" s="26" t="s">
        <v>291</v>
      </c>
      <c r="E357" s="47">
        <v>200</v>
      </c>
      <c r="F357" s="24">
        <f>F358</f>
        <v>207.3</v>
      </c>
    </row>
    <row r="358" spans="1:7" s="23" customFormat="1" ht="31.5">
      <c r="A358" s="37" t="s">
        <v>32</v>
      </c>
      <c r="B358" s="26" t="s">
        <v>14</v>
      </c>
      <c r="C358" s="26" t="s">
        <v>267</v>
      </c>
      <c r="D358" s="26" t="s">
        <v>291</v>
      </c>
      <c r="E358" s="47">
        <v>240</v>
      </c>
      <c r="F358" s="48">
        <f>209.9-2.6</f>
        <v>207.3</v>
      </c>
    </row>
    <row r="359" spans="1:7" s="64" customFormat="1">
      <c r="A359" s="28" t="s">
        <v>293</v>
      </c>
      <c r="B359" s="29" t="s">
        <v>14</v>
      </c>
      <c r="C359" s="29" t="s">
        <v>294</v>
      </c>
      <c r="D359" s="81"/>
      <c r="E359" s="85"/>
      <c r="F359" s="30">
        <f>F371+F377+F383+F360+F365+F392+F403</f>
        <v>429.9</v>
      </c>
    </row>
    <row r="360" spans="1:7" s="64" customFormat="1" hidden="1">
      <c r="A360" s="28" t="s">
        <v>74</v>
      </c>
      <c r="B360" s="29" t="s">
        <v>14</v>
      </c>
      <c r="C360" s="29" t="s">
        <v>294</v>
      </c>
      <c r="D360" s="29" t="s">
        <v>38</v>
      </c>
      <c r="E360" s="35" t="s">
        <v>10</v>
      </c>
      <c r="F360" s="30">
        <f>F361</f>
        <v>0</v>
      </c>
    </row>
    <row r="361" spans="1:7" s="64" customFormat="1" hidden="1">
      <c r="A361" s="25" t="s">
        <v>39</v>
      </c>
      <c r="B361" s="26" t="s">
        <v>14</v>
      </c>
      <c r="C361" s="26" t="s">
        <v>294</v>
      </c>
      <c r="D361" s="26" t="s">
        <v>40</v>
      </c>
      <c r="E361" s="21"/>
      <c r="F361" s="22">
        <f>F362</f>
        <v>0</v>
      </c>
    </row>
    <row r="362" spans="1:7" s="64" customFormat="1" ht="31.5" hidden="1">
      <c r="A362" s="61" t="s">
        <v>154</v>
      </c>
      <c r="B362" s="26" t="s">
        <v>14</v>
      </c>
      <c r="C362" s="26" t="s">
        <v>294</v>
      </c>
      <c r="D362" s="26" t="s">
        <v>41</v>
      </c>
      <c r="E362" s="26" t="s">
        <v>10</v>
      </c>
      <c r="F362" s="62">
        <f>F363</f>
        <v>0</v>
      </c>
    </row>
    <row r="363" spans="1:7" s="64" customFormat="1" ht="31.5" hidden="1">
      <c r="A363" s="37" t="s">
        <v>31</v>
      </c>
      <c r="B363" s="26" t="s">
        <v>14</v>
      </c>
      <c r="C363" s="26" t="s">
        <v>294</v>
      </c>
      <c r="D363" s="26" t="s">
        <v>41</v>
      </c>
      <c r="E363" s="26" t="s">
        <v>42</v>
      </c>
      <c r="F363" s="62">
        <f>F364</f>
        <v>0</v>
      </c>
    </row>
    <row r="364" spans="1:7" s="64" customFormat="1" ht="31.5" hidden="1">
      <c r="A364" s="37" t="s">
        <v>32</v>
      </c>
      <c r="B364" s="26" t="s">
        <v>14</v>
      </c>
      <c r="C364" s="26" t="s">
        <v>294</v>
      </c>
      <c r="D364" s="26" t="s">
        <v>41</v>
      </c>
      <c r="E364" s="26" t="s">
        <v>43</v>
      </c>
      <c r="F364" s="62"/>
    </row>
    <row r="365" spans="1:7" s="38" customFormat="1" ht="31.5">
      <c r="A365" s="86" t="s">
        <v>75</v>
      </c>
      <c r="B365" s="29" t="s">
        <v>14</v>
      </c>
      <c r="C365" s="29" t="s">
        <v>294</v>
      </c>
      <c r="D365" s="29" t="s">
        <v>76</v>
      </c>
      <c r="E365" s="29"/>
      <c r="F365" s="56">
        <f>F366</f>
        <v>30.7</v>
      </c>
    </row>
    <row r="366" spans="1:7" s="64" customFormat="1" ht="31.5">
      <c r="A366" s="37" t="s">
        <v>295</v>
      </c>
      <c r="B366" s="26" t="s">
        <v>14</v>
      </c>
      <c r="C366" s="26" t="s">
        <v>294</v>
      </c>
      <c r="D366" s="26" t="s">
        <v>296</v>
      </c>
      <c r="E366" s="26"/>
      <c r="F366" s="62">
        <f>F367</f>
        <v>30.7</v>
      </c>
    </row>
    <row r="367" spans="1:7" s="64" customFormat="1" ht="47.25">
      <c r="A367" s="37" t="s">
        <v>297</v>
      </c>
      <c r="B367" s="26" t="s">
        <v>14</v>
      </c>
      <c r="C367" s="26" t="s">
        <v>294</v>
      </c>
      <c r="D367" s="26" t="s">
        <v>298</v>
      </c>
      <c r="E367" s="26"/>
      <c r="F367" s="62">
        <f>F368</f>
        <v>30.7</v>
      </c>
    </row>
    <row r="368" spans="1:7" s="64" customFormat="1" ht="31.5">
      <c r="A368" s="37" t="s">
        <v>299</v>
      </c>
      <c r="B368" s="26" t="s">
        <v>14</v>
      </c>
      <c r="C368" s="26" t="s">
        <v>294</v>
      </c>
      <c r="D368" s="26" t="s">
        <v>300</v>
      </c>
      <c r="E368" s="26"/>
      <c r="F368" s="62">
        <f>F369</f>
        <v>30.7</v>
      </c>
    </row>
    <row r="369" spans="1:6" s="64" customFormat="1" ht="31.5">
      <c r="A369" s="37" t="s">
        <v>148</v>
      </c>
      <c r="B369" s="26" t="s">
        <v>14</v>
      </c>
      <c r="C369" s="26" t="s">
        <v>294</v>
      </c>
      <c r="D369" s="26" t="s">
        <v>300</v>
      </c>
      <c r="E369" s="26" t="s">
        <v>149</v>
      </c>
      <c r="F369" s="62">
        <f>F370</f>
        <v>30.7</v>
      </c>
    </row>
    <row r="370" spans="1:6" s="64" customFormat="1" ht="34.15" customHeight="1">
      <c r="A370" s="37" t="s">
        <v>301</v>
      </c>
      <c r="B370" s="26" t="s">
        <v>14</v>
      </c>
      <c r="C370" s="26" t="s">
        <v>294</v>
      </c>
      <c r="D370" s="26" t="s">
        <v>300</v>
      </c>
      <c r="E370" s="26" t="s">
        <v>183</v>
      </c>
      <c r="F370" s="62">
        <v>30.7</v>
      </c>
    </row>
    <row r="371" spans="1:6" s="38" customFormat="1" ht="31.5" hidden="1">
      <c r="A371" s="51" t="s">
        <v>66</v>
      </c>
      <c r="B371" s="12" t="s">
        <v>14</v>
      </c>
      <c r="C371" s="12" t="s">
        <v>294</v>
      </c>
      <c r="D371" s="12" t="s">
        <v>67</v>
      </c>
      <c r="E371" s="12"/>
      <c r="F371" s="87">
        <f>F372</f>
        <v>0</v>
      </c>
    </row>
    <row r="372" spans="1:6" s="64" customFormat="1" ht="31.5" hidden="1">
      <c r="A372" s="37" t="s">
        <v>302</v>
      </c>
      <c r="B372" s="26" t="s">
        <v>14</v>
      </c>
      <c r="C372" s="26" t="s">
        <v>294</v>
      </c>
      <c r="D372" s="26" t="s">
        <v>303</v>
      </c>
      <c r="E372" s="26"/>
      <c r="F372" s="62">
        <f>F373</f>
        <v>0</v>
      </c>
    </row>
    <row r="373" spans="1:6" s="64" customFormat="1" ht="63" hidden="1">
      <c r="A373" s="37" t="s">
        <v>304</v>
      </c>
      <c r="B373" s="26" t="s">
        <v>14</v>
      </c>
      <c r="C373" s="26" t="s">
        <v>294</v>
      </c>
      <c r="D373" s="26" t="s">
        <v>305</v>
      </c>
      <c r="E373" s="26"/>
      <c r="F373" s="62">
        <f>F374</f>
        <v>0</v>
      </c>
    </row>
    <row r="374" spans="1:6" s="64" customFormat="1" ht="51" hidden="1" customHeight="1">
      <c r="A374" s="37" t="s">
        <v>306</v>
      </c>
      <c r="B374" s="26" t="s">
        <v>14</v>
      </c>
      <c r="C374" s="26" t="s">
        <v>294</v>
      </c>
      <c r="D374" s="26" t="s">
        <v>307</v>
      </c>
      <c r="E374" s="26"/>
      <c r="F374" s="62">
        <f>F375</f>
        <v>0</v>
      </c>
    </row>
    <row r="375" spans="1:6" s="64" customFormat="1" hidden="1">
      <c r="A375" s="37" t="s">
        <v>35</v>
      </c>
      <c r="B375" s="26" t="s">
        <v>14</v>
      </c>
      <c r="C375" s="26" t="s">
        <v>294</v>
      </c>
      <c r="D375" s="26" t="s">
        <v>307</v>
      </c>
      <c r="E375" s="26" t="s">
        <v>184</v>
      </c>
      <c r="F375" s="62">
        <f>F376</f>
        <v>0</v>
      </c>
    </row>
    <row r="376" spans="1:6" s="64" customFormat="1" ht="47.25" hidden="1">
      <c r="A376" s="25" t="s">
        <v>222</v>
      </c>
      <c r="B376" s="26" t="s">
        <v>14</v>
      </c>
      <c r="C376" s="26" t="s">
        <v>294</v>
      </c>
      <c r="D376" s="26" t="s">
        <v>307</v>
      </c>
      <c r="E376" s="26" t="s">
        <v>245</v>
      </c>
      <c r="F376" s="62"/>
    </row>
    <row r="377" spans="1:6" s="38" customFormat="1" ht="31.5" hidden="1">
      <c r="A377" s="20" t="s">
        <v>75</v>
      </c>
      <c r="B377" s="12" t="s">
        <v>14</v>
      </c>
      <c r="C377" s="12" t="s">
        <v>294</v>
      </c>
      <c r="D377" s="12" t="s">
        <v>76</v>
      </c>
      <c r="E377" s="12"/>
      <c r="F377" s="88">
        <f>F378</f>
        <v>0</v>
      </c>
    </row>
    <row r="378" spans="1:6" s="64" customFormat="1" ht="31.5" hidden="1">
      <c r="A378" s="25" t="s">
        <v>308</v>
      </c>
      <c r="B378" s="26" t="s">
        <v>14</v>
      </c>
      <c r="C378" s="26" t="s">
        <v>294</v>
      </c>
      <c r="D378" s="26" t="s">
        <v>296</v>
      </c>
      <c r="E378" s="26"/>
      <c r="F378" s="62">
        <f>F379</f>
        <v>0</v>
      </c>
    </row>
    <row r="379" spans="1:6" s="64" customFormat="1" ht="47.25" hidden="1">
      <c r="A379" s="25" t="s">
        <v>309</v>
      </c>
      <c r="B379" s="26" t="s">
        <v>14</v>
      </c>
      <c r="C379" s="26" t="s">
        <v>294</v>
      </c>
      <c r="D379" s="26" t="s">
        <v>298</v>
      </c>
      <c r="E379" s="26"/>
      <c r="F379" s="62">
        <f>F380</f>
        <v>0</v>
      </c>
    </row>
    <row r="380" spans="1:6" s="64" customFormat="1" ht="31.5" hidden="1">
      <c r="A380" s="25" t="s">
        <v>299</v>
      </c>
      <c r="B380" s="26" t="s">
        <v>14</v>
      </c>
      <c r="C380" s="26" t="s">
        <v>294</v>
      </c>
      <c r="D380" s="26" t="s">
        <v>310</v>
      </c>
      <c r="E380" s="26"/>
      <c r="F380" s="62">
        <f>F381</f>
        <v>0</v>
      </c>
    </row>
    <row r="381" spans="1:6" s="64" customFormat="1" ht="47.25" hidden="1">
      <c r="A381" s="25" t="s">
        <v>311</v>
      </c>
      <c r="B381" s="26" t="s">
        <v>14</v>
      </c>
      <c r="C381" s="26" t="s">
        <v>294</v>
      </c>
      <c r="D381" s="26" t="s">
        <v>310</v>
      </c>
      <c r="E381" s="26" t="s">
        <v>149</v>
      </c>
      <c r="F381" s="62">
        <f>F382</f>
        <v>0</v>
      </c>
    </row>
    <row r="382" spans="1:6" s="64" customFormat="1" ht="47.25" hidden="1">
      <c r="A382" s="25" t="s">
        <v>301</v>
      </c>
      <c r="B382" s="26" t="s">
        <v>14</v>
      </c>
      <c r="C382" s="26" t="s">
        <v>294</v>
      </c>
      <c r="D382" s="26" t="s">
        <v>310</v>
      </c>
      <c r="E382" s="26" t="s">
        <v>183</v>
      </c>
      <c r="F382" s="62"/>
    </row>
    <row r="383" spans="1:6" s="67" customFormat="1" ht="47.25" hidden="1">
      <c r="A383" s="89" t="s">
        <v>312</v>
      </c>
      <c r="B383" s="41" t="s">
        <v>14</v>
      </c>
      <c r="C383" s="41" t="s">
        <v>294</v>
      </c>
      <c r="D383" s="41" t="s">
        <v>110</v>
      </c>
      <c r="E383" s="41"/>
      <c r="F383" s="87">
        <f>F384</f>
        <v>0</v>
      </c>
    </row>
    <row r="384" spans="1:6" s="64" customFormat="1" ht="31.5" hidden="1">
      <c r="A384" s="37" t="s">
        <v>313</v>
      </c>
      <c r="B384" s="26" t="s">
        <v>14</v>
      </c>
      <c r="C384" s="26" t="s">
        <v>294</v>
      </c>
      <c r="D384" s="26" t="s">
        <v>314</v>
      </c>
      <c r="E384" s="26"/>
      <c r="F384" s="62">
        <f>F385</f>
        <v>0</v>
      </c>
    </row>
    <row r="385" spans="1:6" s="64" customFormat="1" ht="47.25" hidden="1">
      <c r="A385" s="37" t="s">
        <v>315</v>
      </c>
      <c r="B385" s="26" t="s">
        <v>14</v>
      </c>
      <c r="C385" s="26" t="s">
        <v>294</v>
      </c>
      <c r="D385" s="26" t="s">
        <v>316</v>
      </c>
      <c r="E385" s="26"/>
      <c r="F385" s="62">
        <f>F386+F389</f>
        <v>0</v>
      </c>
    </row>
    <row r="386" spans="1:6" s="64" customFormat="1" ht="31.5" hidden="1">
      <c r="A386" s="37" t="s">
        <v>317</v>
      </c>
      <c r="B386" s="26" t="s">
        <v>14</v>
      </c>
      <c r="C386" s="26" t="s">
        <v>294</v>
      </c>
      <c r="D386" s="26" t="s">
        <v>318</v>
      </c>
      <c r="E386" s="26"/>
      <c r="F386" s="62">
        <f>F387</f>
        <v>0</v>
      </c>
    </row>
    <row r="387" spans="1:6" s="64" customFormat="1" ht="31.5" hidden="1">
      <c r="A387" s="37" t="s">
        <v>31</v>
      </c>
      <c r="B387" s="26" t="s">
        <v>14</v>
      </c>
      <c r="C387" s="26" t="s">
        <v>294</v>
      </c>
      <c r="D387" s="26" t="s">
        <v>318</v>
      </c>
      <c r="E387" s="26" t="s">
        <v>42</v>
      </c>
      <c r="F387" s="62">
        <f>F388</f>
        <v>0</v>
      </c>
    </row>
    <row r="388" spans="1:6" s="64" customFormat="1" ht="31.5" hidden="1">
      <c r="A388" s="37" t="s">
        <v>32</v>
      </c>
      <c r="B388" s="26" t="s">
        <v>14</v>
      </c>
      <c r="C388" s="26" t="s">
        <v>294</v>
      </c>
      <c r="D388" s="26" t="s">
        <v>318</v>
      </c>
      <c r="E388" s="26" t="s">
        <v>43</v>
      </c>
      <c r="F388" s="62">
        <f>1520-1520</f>
        <v>0</v>
      </c>
    </row>
    <row r="389" spans="1:6" s="64" customFormat="1" ht="47.25" hidden="1">
      <c r="A389" s="37" t="s">
        <v>319</v>
      </c>
      <c r="B389" s="26" t="s">
        <v>14</v>
      </c>
      <c r="C389" s="26" t="s">
        <v>294</v>
      </c>
      <c r="D389" s="26" t="s">
        <v>320</v>
      </c>
      <c r="E389" s="26"/>
      <c r="F389" s="62">
        <f>F390</f>
        <v>0</v>
      </c>
    </row>
    <row r="390" spans="1:6" s="64" customFormat="1" ht="31.5" hidden="1">
      <c r="A390" s="37" t="s">
        <v>31</v>
      </c>
      <c r="B390" s="26" t="s">
        <v>14</v>
      </c>
      <c r="C390" s="26" t="s">
        <v>294</v>
      </c>
      <c r="D390" s="26" t="s">
        <v>320</v>
      </c>
      <c r="E390" s="26" t="s">
        <v>42</v>
      </c>
      <c r="F390" s="62">
        <f>F391</f>
        <v>0</v>
      </c>
    </row>
    <row r="391" spans="1:6" s="64" customFormat="1" ht="31.5" hidden="1">
      <c r="A391" s="37" t="s">
        <v>32</v>
      </c>
      <c r="B391" s="26" t="s">
        <v>14</v>
      </c>
      <c r="C391" s="26" t="s">
        <v>294</v>
      </c>
      <c r="D391" s="26" t="s">
        <v>320</v>
      </c>
      <c r="E391" s="26" t="s">
        <v>43</v>
      </c>
      <c r="F391" s="62">
        <f>228-228</f>
        <v>0</v>
      </c>
    </row>
    <row r="392" spans="1:6" s="38" customFormat="1" ht="31.5">
      <c r="A392" s="20" t="s">
        <v>321</v>
      </c>
      <c r="B392" s="12" t="s">
        <v>14</v>
      </c>
      <c r="C392" s="12" t="s">
        <v>294</v>
      </c>
      <c r="D392" s="12" t="s">
        <v>322</v>
      </c>
      <c r="E392" s="21"/>
      <c r="F392" s="22">
        <f>F393</f>
        <v>338</v>
      </c>
    </row>
    <row r="393" spans="1:6" s="38" customFormat="1">
      <c r="A393" s="25" t="s">
        <v>323</v>
      </c>
      <c r="B393" s="26" t="s">
        <v>14</v>
      </c>
      <c r="C393" s="26" t="s">
        <v>294</v>
      </c>
      <c r="D393" s="26" t="s">
        <v>324</v>
      </c>
      <c r="E393" s="27"/>
      <c r="F393" s="24">
        <f>F394+F396</f>
        <v>338</v>
      </c>
    </row>
    <row r="394" spans="1:6" s="38" customFormat="1" ht="31.5">
      <c r="A394" s="37" t="s">
        <v>31</v>
      </c>
      <c r="B394" s="26" t="s">
        <v>14</v>
      </c>
      <c r="C394" s="26" t="s">
        <v>294</v>
      </c>
      <c r="D394" s="26" t="s">
        <v>324</v>
      </c>
      <c r="E394" s="27">
        <v>200</v>
      </c>
      <c r="F394" s="24">
        <f>F395</f>
        <v>338</v>
      </c>
    </row>
    <row r="395" spans="1:6" s="38" customFormat="1" ht="31.5">
      <c r="A395" s="37" t="s">
        <v>32</v>
      </c>
      <c r="B395" s="26" t="s">
        <v>14</v>
      </c>
      <c r="C395" s="26" t="s">
        <v>294</v>
      </c>
      <c r="D395" s="26" t="s">
        <v>324</v>
      </c>
      <c r="E395" s="27">
        <v>240</v>
      </c>
      <c r="F395" s="24">
        <f>328+450+1400-450-1300-90</f>
        <v>338</v>
      </c>
    </row>
    <row r="396" spans="1:6" s="38" customFormat="1" ht="31.5" hidden="1">
      <c r="A396" s="25" t="s">
        <v>325</v>
      </c>
      <c r="B396" s="26" t="s">
        <v>14</v>
      </c>
      <c r="C396" s="26" t="s">
        <v>294</v>
      </c>
      <c r="D396" s="26" t="s">
        <v>326</v>
      </c>
      <c r="E396" s="27"/>
      <c r="F396" s="24">
        <f>F397+F400</f>
        <v>0</v>
      </c>
    </row>
    <row r="397" spans="1:6" s="38" customFormat="1" ht="51.75" hidden="1" customHeight="1">
      <c r="A397" s="25" t="s">
        <v>327</v>
      </c>
      <c r="B397" s="26" t="s">
        <v>14</v>
      </c>
      <c r="C397" s="26" t="s">
        <v>294</v>
      </c>
      <c r="D397" s="26" t="s">
        <v>328</v>
      </c>
      <c r="E397" s="27"/>
      <c r="F397" s="24">
        <f>F398</f>
        <v>0</v>
      </c>
    </row>
    <row r="398" spans="1:6" s="38" customFormat="1" ht="31.5" hidden="1">
      <c r="A398" s="37" t="s">
        <v>31</v>
      </c>
      <c r="B398" s="26" t="s">
        <v>14</v>
      </c>
      <c r="C398" s="26" t="s">
        <v>294</v>
      </c>
      <c r="D398" s="26" t="s">
        <v>328</v>
      </c>
      <c r="E398" s="27">
        <v>200</v>
      </c>
      <c r="F398" s="24">
        <f>F399</f>
        <v>0</v>
      </c>
    </row>
    <row r="399" spans="1:6" s="38" customFormat="1" ht="31.5" hidden="1">
      <c r="A399" s="37" t="s">
        <v>32</v>
      </c>
      <c r="B399" s="26" t="s">
        <v>14</v>
      </c>
      <c r="C399" s="26" t="s">
        <v>294</v>
      </c>
      <c r="D399" s="26" t="s">
        <v>328</v>
      </c>
      <c r="E399" s="27">
        <v>240</v>
      </c>
      <c r="F399" s="24">
        <f>80-80</f>
        <v>0</v>
      </c>
    </row>
    <row r="400" spans="1:6" s="38" customFormat="1" ht="63" hidden="1">
      <c r="A400" s="25" t="s">
        <v>329</v>
      </c>
      <c r="B400" s="26" t="s">
        <v>14</v>
      </c>
      <c r="C400" s="26" t="s">
        <v>294</v>
      </c>
      <c r="D400" s="26" t="s">
        <v>330</v>
      </c>
      <c r="E400" s="27"/>
      <c r="F400" s="24">
        <f>F401</f>
        <v>0</v>
      </c>
    </row>
    <row r="401" spans="1:6" s="38" customFormat="1" ht="31.5" hidden="1">
      <c r="A401" s="37" t="s">
        <v>31</v>
      </c>
      <c r="B401" s="26" t="s">
        <v>14</v>
      </c>
      <c r="C401" s="26" t="s">
        <v>294</v>
      </c>
      <c r="D401" s="26" t="s">
        <v>330</v>
      </c>
      <c r="E401" s="27">
        <v>200</v>
      </c>
      <c r="F401" s="24">
        <f>F402</f>
        <v>0</v>
      </c>
    </row>
    <row r="402" spans="1:6" s="38" customFormat="1" ht="31.5" hidden="1">
      <c r="A402" s="37" t="s">
        <v>32</v>
      </c>
      <c r="B402" s="26" t="s">
        <v>14</v>
      </c>
      <c r="C402" s="26" t="s">
        <v>294</v>
      </c>
      <c r="D402" s="26" t="s">
        <v>330</v>
      </c>
      <c r="E402" s="27">
        <v>240</v>
      </c>
      <c r="F402" s="24">
        <f>12-12</f>
        <v>0</v>
      </c>
    </row>
    <row r="403" spans="1:6" s="23" customFormat="1">
      <c r="A403" s="20" t="s">
        <v>186</v>
      </c>
      <c r="B403" s="12" t="s">
        <v>14</v>
      </c>
      <c r="C403" s="12" t="s">
        <v>294</v>
      </c>
      <c r="D403" s="12" t="s">
        <v>187</v>
      </c>
      <c r="E403" s="21"/>
      <c r="F403" s="22">
        <f>F404+F409+F414</f>
        <v>61.2</v>
      </c>
    </row>
    <row r="404" spans="1:6" s="23" customFormat="1" ht="47.25" hidden="1">
      <c r="A404" s="52" t="s">
        <v>331</v>
      </c>
      <c r="B404" s="34" t="s">
        <v>14</v>
      </c>
      <c r="C404" s="34" t="s">
        <v>294</v>
      </c>
      <c r="D404" s="34" t="s">
        <v>265</v>
      </c>
      <c r="E404" s="53"/>
      <c r="F404" s="36">
        <f>F405</f>
        <v>0</v>
      </c>
    </row>
    <row r="405" spans="1:6" s="49" customFormat="1" ht="48.75" hidden="1" customHeight="1">
      <c r="A405" s="77" t="s">
        <v>332</v>
      </c>
      <c r="B405" s="26" t="s">
        <v>14</v>
      </c>
      <c r="C405" s="26" t="s">
        <v>294</v>
      </c>
      <c r="D405" s="46" t="s">
        <v>333</v>
      </c>
      <c r="E405" s="75"/>
      <c r="F405" s="76">
        <f>F406</f>
        <v>0</v>
      </c>
    </row>
    <row r="406" spans="1:6" s="23" customFormat="1" hidden="1">
      <c r="A406" s="37" t="s">
        <v>35</v>
      </c>
      <c r="B406" s="26" t="s">
        <v>14</v>
      </c>
      <c r="C406" s="26" t="s">
        <v>294</v>
      </c>
      <c r="D406" s="26" t="s">
        <v>333</v>
      </c>
      <c r="E406" s="27">
        <v>800</v>
      </c>
      <c r="F406" s="24">
        <f>F407</f>
        <v>0</v>
      </c>
    </row>
    <row r="407" spans="1:6" s="23" customFormat="1" hidden="1">
      <c r="A407" s="37" t="s">
        <v>55</v>
      </c>
      <c r="B407" s="26" t="s">
        <v>14</v>
      </c>
      <c r="C407" s="26" t="s">
        <v>294</v>
      </c>
      <c r="D407" s="26" t="s">
        <v>333</v>
      </c>
      <c r="E407" s="27">
        <v>870</v>
      </c>
      <c r="F407" s="24">
        <f>160-160</f>
        <v>0</v>
      </c>
    </row>
    <row r="408" spans="1:6" s="23" customFormat="1" ht="31.5" hidden="1">
      <c r="A408" s="51" t="s">
        <v>334</v>
      </c>
      <c r="B408" s="12" t="s">
        <v>14</v>
      </c>
      <c r="C408" s="12" t="s">
        <v>294</v>
      </c>
      <c r="D408" s="12" t="s">
        <v>335</v>
      </c>
      <c r="E408" s="21"/>
      <c r="F408" s="22">
        <f>F414</f>
        <v>2</v>
      </c>
    </row>
    <row r="409" spans="1:6" s="64" customFormat="1" ht="31.5">
      <c r="A409" s="52" t="s">
        <v>334</v>
      </c>
      <c r="B409" s="34" t="s">
        <v>14</v>
      </c>
      <c r="C409" s="34" t="s">
        <v>294</v>
      </c>
      <c r="D409" s="34" t="s">
        <v>335</v>
      </c>
      <c r="E409" s="53"/>
      <c r="F409" s="36">
        <f>F412+F410</f>
        <v>59.2</v>
      </c>
    </row>
    <row r="410" spans="1:6" s="64" customFormat="1" ht="31.5">
      <c r="A410" s="25" t="s">
        <v>148</v>
      </c>
      <c r="B410" s="26" t="s">
        <v>14</v>
      </c>
      <c r="C410" s="26" t="s">
        <v>294</v>
      </c>
      <c r="D410" s="26" t="s">
        <v>335</v>
      </c>
      <c r="E410" s="27">
        <v>600</v>
      </c>
      <c r="F410" s="24">
        <f>F411</f>
        <v>40</v>
      </c>
    </row>
    <row r="411" spans="1:6" s="64" customFormat="1">
      <c r="A411" s="25" t="s">
        <v>180</v>
      </c>
      <c r="B411" s="26" t="s">
        <v>14</v>
      </c>
      <c r="C411" s="26" t="s">
        <v>294</v>
      </c>
      <c r="D411" s="26" t="s">
        <v>335</v>
      </c>
      <c r="E411" s="27">
        <v>620</v>
      </c>
      <c r="F411" s="24">
        <v>40</v>
      </c>
    </row>
    <row r="412" spans="1:6" s="64" customFormat="1">
      <c r="A412" s="25" t="s">
        <v>35</v>
      </c>
      <c r="B412" s="26" t="s">
        <v>14</v>
      </c>
      <c r="C412" s="26" t="s">
        <v>294</v>
      </c>
      <c r="D412" s="26" t="s">
        <v>335</v>
      </c>
      <c r="E412" s="27">
        <v>800</v>
      </c>
      <c r="F412" s="24">
        <f>F413</f>
        <v>19.2</v>
      </c>
    </row>
    <row r="413" spans="1:6" s="64" customFormat="1">
      <c r="A413" s="32" t="s">
        <v>55</v>
      </c>
      <c r="B413" s="26" t="s">
        <v>14</v>
      </c>
      <c r="C413" s="26" t="s">
        <v>294</v>
      </c>
      <c r="D413" s="26" t="s">
        <v>335</v>
      </c>
      <c r="E413" s="27">
        <v>870</v>
      </c>
      <c r="F413" s="24">
        <v>19.2</v>
      </c>
    </row>
    <row r="414" spans="1:6" s="49" customFormat="1" ht="47.25">
      <c r="A414" s="45" t="s">
        <v>336</v>
      </c>
      <c r="B414" s="26" t="s">
        <v>14</v>
      </c>
      <c r="C414" s="26" t="s">
        <v>294</v>
      </c>
      <c r="D414" s="46" t="s">
        <v>202</v>
      </c>
      <c r="E414" s="42"/>
      <c r="F414" s="48">
        <f>F415</f>
        <v>2</v>
      </c>
    </row>
    <row r="415" spans="1:6" s="38" customFormat="1" ht="47.25">
      <c r="A415" s="25" t="s">
        <v>311</v>
      </c>
      <c r="B415" s="26" t="s">
        <v>14</v>
      </c>
      <c r="C415" s="26" t="s">
        <v>294</v>
      </c>
      <c r="D415" s="26" t="s">
        <v>202</v>
      </c>
      <c r="E415" s="27">
        <v>600</v>
      </c>
      <c r="F415" s="24">
        <f>F416</f>
        <v>2</v>
      </c>
    </row>
    <row r="416" spans="1:6" s="38" customFormat="1" ht="39" customHeight="1">
      <c r="A416" s="25" t="s">
        <v>301</v>
      </c>
      <c r="B416" s="26" t="s">
        <v>14</v>
      </c>
      <c r="C416" s="26" t="s">
        <v>294</v>
      </c>
      <c r="D416" s="26" t="s">
        <v>202</v>
      </c>
      <c r="E416" s="27">
        <v>630</v>
      </c>
      <c r="F416" s="24">
        <v>2</v>
      </c>
    </row>
    <row r="417" spans="1:6" s="64" customFormat="1">
      <c r="A417" s="20" t="s">
        <v>337</v>
      </c>
      <c r="B417" s="12" t="s">
        <v>14</v>
      </c>
      <c r="C417" s="12" t="s">
        <v>338</v>
      </c>
      <c r="D417" s="12"/>
      <c r="E417" s="27"/>
      <c r="F417" s="22">
        <f>F418+F425+F486</f>
        <v>12378.119999999999</v>
      </c>
    </row>
    <row r="418" spans="1:6" s="78" customFormat="1" hidden="1">
      <c r="A418" s="90" t="s">
        <v>339</v>
      </c>
      <c r="B418" s="91" t="s">
        <v>14</v>
      </c>
      <c r="C418" s="91" t="s">
        <v>340</v>
      </c>
      <c r="D418" s="91"/>
      <c r="E418" s="91"/>
      <c r="F418" s="92">
        <f t="shared" ref="F418:F423" si="0">F419</f>
        <v>0</v>
      </c>
    </row>
    <row r="419" spans="1:6" s="78" customFormat="1" ht="47.25" hidden="1">
      <c r="A419" s="93" t="s">
        <v>109</v>
      </c>
      <c r="B419" s="41" t="s">
        <v>14</v>
      </c>
      <c r="C419" s="41" t="s">
        <v>340</v>
      </c>
      <c r="D419" s="42" t="s">
        <v>110</v>
      </c>
      <c r="E419" s="42"/>
      <c r="F419" s="94">
        <f t="shared" si="0"/>
        <v>0</v>
      </c>
    </row>
    <row r="420" spans="1:6" s="78" customFormat="1" ht="33.6" hidden="1" customHeight="1">
      <c r="A420" s="95" t="s">
        <v>341</v>
      </c>
      <c r="B420" s="46" t="s">
        <v>14</v>
      </c>
      <c r="C420" s="46" t="s">
        <v>340</v>
      </c>
      <c r="D420" s="47" t="s">
        <v>342</v>
      </c>
      <c r="E420" s="47"/>
      <c r="F420" s="96">
        <f t="shared" si="0"/>
        <v>0</v>
      </c>
    </row>
    <row r="421" spans="1:6" s="78" customFormat="1" ht="47.25" hidden="1">
      <c r="A421" s="73" t="s">
        <v>343</v>
      </c>
      <c r="B421" s="74" t="s">
        <v>14</v>
      </c>
      <c r="C421" s="74" t="s">
        <v>340</v>
      </c>
      <c r="D421" s="47" t="s">
        <v>344</v>
      </c>
      <c r="E421" s="47"/>
      <c r="F421" s="96">
        <f t="shared" si="0"/>
        <v>0</v>
      </c>
    </row>
    <row r="422" spans="1:6" s="78" customFormat="1" ht="31.5" hidden="1" customHeight="1">
      <c r="A422" s="95" t="s">
        <v>345</v>
      </c>
      <c r="B422" s="74" t="s">
        <v>14</v>
      </c>
      <c r="C422" s="74" t="s">
        <v>340</v>
      </c>
      <c r="D422" s="47" t="s">
        <v>346</v>
      </c>
      <c r="E422" s="75"/>
      <c r="F422" s="97">
        <f t="shared" si="0"/>
        <v>0</v>
      </c>
    </row>
    <row r="423" spans="1:6" s="64" customFormat="1" hidden="1">
      <c r="A423" s="31" t="s">
        <v>35</v>
      </c>
      <c r="B423" s="26" t="s">
        <v>14</v>
      </c>
      <c r="C423" s="26" t="s">
        <v>340</v>
      </c>
      <c r="D423" s="27" t="s">
        <v>346</v>
      </c>
      <c r="E423" s="26" t="s">
        <v>184</v>
      </c>
      <c r="F423" s="59">
        <f t="shared" si="0"/>
        <v>0</v>
      </c>
    </row>
    <row r="424" spans="1:6" s="64" customFormat="1" hidden="1">
      <c r="A424" s="31" t="s">
        <v>55</v>
      </c>
      <c r="B424" s="26" t="s">
        <v>14</v>
      </c>
      <c r="C424" s="26" t="s">
        <v>340</v>
      </c>
      <c r="D424" s="27" t="s">
        <v>346</v>
      </c>
      <c r="E424" s="26" t="s">
        <v>260</v>
      </c>
      <c r="F424" s="59">
        <v>0</v>
      </c>
    </row>
    <row r="425" spans="1:6" s="38" customFormat="1">
      <c r="A425" s="98" t="s">
        <v>347</v>
      </c>
      <c r="B425" s="29" t="s">
        <v>14</v>
      </c>
      <c r="C425" s="29" t="s">
        <v>348</v>
      </c>
      <c r="D425" s="29"/>
      <c r="E425" s="35"/>
      <c r="F425" s="30">
        <f>F426+F433+F440+F446+F450+F470</f>
        <v>9911.2199999999993</v>
      </c>
    </row>
    <row r="426" spans="1:6" s="38" customFormat="1">
      <c r="A426" s="20" t="s">
        <v>74</v>
      </c>
      <c r="B426" s="12" t="s">
        <v>14</v>
      </c>
      <c r="C426" s="12" t="s">
        <v>348</v>
      </c>
      <c r="D426" s="12" t="s">
        <v>152</v>
      </c>
      <c r="E426" s="21" t="s">
        <v>10</v>
      </c>
      <c r="F426" s="22">
        <f>F427</f>
        <v>120.9</v>
      </c>
    </row>
    <row r="427" spans="1:6" s="38" customFormat="1">
      <c r="A427" s="25" t="s">
        <v>39</v>
      </c>
      <c r="B427" s="26" t="s">
        <v>14</v>
      </c>
      <c r="C427" s="26" t="s">
        <v>348</v>
      </c>
      <c r="D427" s="26" t="s">
        <v>153</v>
      </c>
      <c r="E427" s="21"/>
      <c r="F427" s="24">
        <f>F428</f>
        <v>120.9</v>
      </c>
    </row>
    <row r="428" spans="1:6" s="38" customFormat="1" ht="47.25">
      <c r="A428" s="61" t="s">
        <v>268</v>
      </c>
      <c r="B428" s="26" t="s">
        <v>14</v>
      </c>
      <c r="C428" s="26" t="s">
        <v>348</v>
      </c>
      <c r="D428" s="26" t="s">
        <v>349</v>
      </c>
      <c r="E428" s="26" t="s">
        <v>10</v>
      </c>
      <c r="F428" s="62">
        <f>F429+F431</f>
        <v>120.9</v>
      </c>
    </row>
    <row r="429" spans="1:6" s="38" customFormat="1" ht="31.5" hidden="1" customHeight="1">
      <c r="A429" s="37" t="s">
        <v>31</v>
      </c>
      <c r="B429" s="26" t="s">
        <v>14</v>
      </c>
      <c r="C429" s="26" t="s">
        <v>132</v>
      </c>
      <c r="D429" s="26" t="s">
        <v>155</v>
      </c>
      <c r="E429" s="26" t="s">
        <v>42</v>
      </c>
      <c r="F429" s="62">
        <f>F430</f>
        <v>0</v>
      </c>
    </row>
    <row r="430" spans="1:6" s="38" customFormat="1" ht="31.5" hidden="1" customHeight="1">
      <c r="A430" s="37" t="s">
        <v>32</v>
      </c>
      <c r="B430" s="26" t="s">
        <v>14</v>
      </c>
      <c r="C430" s="26" t="s">
        <v>132</v>
      </c>
      <c r="D430" s="26" t="s">
        <v>155</v>
      </c>
      <c r="E430" s="26" t="s">
        <v>43</v>
      </c>
      <c r="F430" s="62"/>
    </row>
    <row r="431" spans="1:6" s="38" customFormat="1" ht="31.5">
      <c r="A431" s="37" t="s">
        <v>31</v>
      </c>
      <c r="B431" s="26" t="s">
        <v>14</v>
      </c>
      <c r="C431" s="26" t="s">
        <v>348</v>
      </c>
      <c r="D431" s="26" t="s">
        <v>349</v>
      </c>
      <c r="E431" s="26" t="s">
        <v>42</v>
      </c>
      <c r="F431" s="62">
        <f>F432</f>
        <v>120.9</v>
      </c>
    </row>
    <row r="432" spans="1:6" s="38" customFormat="1" ht="31.5">
      <c r="A432" s="37" t="s">
        <v>32</v>
      </c>
      <c r="B432" s="26" t="s">
        <v>14</v>
      </c>
      <c r="C432" s="26" t="s">
        <v>348</v>
      </c>
      <c r="D432" s="26" t="s">
        <v>349</v>
      </c>
      <c r="E432" s="26" t="s">
        <v>43</v>
      </c>
      <c r="F432" s="62">
        <v>120.9</v>
      </c>
    </row>
    <row r="433" spans="1:7" s="38" customFormat="1" ht="31.5" hidden="1">
      <c r="A433" s="99" t="s">
        <v>350</v>
      </c>
      <c r="B433" s="12" t="s">
        <v>14</v>
      </c>
      <c r="C433" s="12" t="s">
        <v>348</v>
      </c>
      <c r="D433" s="12" t="s">
        <v>351</v>
      </c>
      <c r="E433" s="21"/>
      <c r="F433" s="22">
        <f>F434</f>
        <v>0</v>
      </c>
    </row>
    <row r="434" spans="1:7" s="38" customFormat="1" ht="47.25" hidden="1">
      <c r="A434" s="100" t="s">
        <v>352</v>
      </c>
      <c r="B434" s="26" t="s">
        <v>14</v>
      </c>
      <c r="C434" s="26" t="s">
        <v>348</v>
      </c>
      <c r="D434" s="26" t="s">
        <v>353</v>
      </c>
      <c r="E434" s="27"/>
      <c r="F434" s="24">
        <f>F435</f>
        <v>0</v>
      </c>
    </row>
    <row r="435" spans="1:7" s="38" customFormat="1" ht="78.75" hidden="1">
      <c r="A435" s="100" t="s">
        <v>354</v>
      </c>
      <c r="B435" s="26" t="s">
        <v>14</v>
      </c>
      <c r="C435" s="26" t="s">
        <v>348</v>
      </c>
      <c r="D435" s="26" t="s">
        <v>355</v>
      </c>
      <c r="E435" s="27"/>
      <c r="F435" s="24">
        <f>F436</f>
        <v>0</v>
      </c>
    </row>
    <row r="436" spans="1:7" s="23" customFormat="1" ht="63" hidden="1">
      <c r="A436" s="100" t="s">
        <v>356</v>
      </c>
      <c r="B436" s="26" t="s">
        <v>14</v>
      </c>
      <c r="C436" s="26" t="s">
        <v>348</v>
      </c>
      <c r="D436" s="26" t="s">
        <v>357</v>
      </c>
      <c r="E436" s="27"/>
      <c r="F436" s="24">
        <f>F437</f>
        <v>0</v>
      </c>
    </row>
    <row r="437" spans="1:7" s="38" customFormat="1" ht="31.5" hidden="1">
      <c r="A437" s="100" t="s">
        <v>358</v>
      </c>
      <c r="B437" s="26" t="s">
        <v>14</v>
      </c>
      <c r="C437" s="26" t="s">
        <v>348</v>
      </c>
      <c r="D437" s="26" t="s">
        <v>357</v>
      </c>
      <c r="E437" s="27">
        <v>400</v>
      </c>
      <c r="F437" s="24">
        <f>F438</f>
        <v>0</v>
      </c>
    </row>
    <row r="438" spans="1:7" s="38" customFormat="1" hidden="1">
      <c r="A438" s="100" t="s">
        <v>359</v>
      </c>
      <c r="B438" s="26" t="s">
        <v>14</v>
      </c>
      <c r="C438" s="26" t="s">
        <v>348</v>
      </c>
      <c r="D438" s="26" t="s">
        <v>357</v>
      </c>
      <c r="E438" s="27">
        <v>410</v>
      </c>
      <c r="F438" s="24"/>
    </row>
    <row r="439" spans="1:7" s="38" customFormat="1" ht="30" hidden="1">
      <c r="A439" s="101" t="s">
        <v>360</v>
      </c>
      <c r="B439" s="102" t="s">
        <v>14</v>
      </c>
      <c r="C439" s="102" t="s">
        <v>348</v>
      </c>
      <c r="D439" s="102" t="s">
        <v>357</v>
      </c>
      <c r="E439" s="103">
        <v>410</v>
      </c>
      <c r="F439" s="104"/>
    </row>
    <row r="440" spans="1:7" s="23" customFormat="1" ht="47.25">
      <c r="A440" s="11" t="s">
        <v>361</v>
      </c>
      <c r="B440" s="12" t="s">
        <v>14</v>
      </c>
      <c r="C440" s="12" t="s">
        <v>348</v>
      </c>
      <c r="D440" s="12" t="s">
        <v>362</v>
      </c>
      <c r="E440" s="12"/>
      <c r="F440" s="88">
        <f>F441</f>
        <v>2995.3</v>
      </c>
    </row>
    <row r="441" spans="1:7" s="3" customFormat="1" ht="31.5">
      <c r="A441" s="31" t="s">
        <v>363</v>
      </c>
      <c r="B441" s="26" t="s">
        <v>14</v>
      </c>
      <c r="C441" s="26" t="s">
        <v>348</v>
      </c>
      <c r="D441" s="26" t="s">
        <v>364</v>
      </c>
      <c r="E441" s="26"/>
      <c r="F441" s="62">
        <f>F442</f>
        <v>2995.3</v>
      </c>
      <c r="G441" s="157"/>
    </row>
    <row r="442" spans="1:7" s="3" customFormat="1" ht="47.25">
      <c r="A442" s="31" t="s">
        <v>365</v>
      </c>
      <c r="B442" s="26" t="s">
        <v>14</v>
      </c>
      <c r="C442" s="26" t="s">
        <v>348</v>
      </c>
      <c r="D442" s="26" t="s">
        <v>366</v>
      </c>
      <c r="E442" s="26"/>
      <c r="F442" s="62">
        <f>F443</f>
        <v>2995.3</v>
      </c>
      <c r="G442" s="157"/>
    </row>
    <row r="443" spans="1:7" s="3" customFormat="1" ht="63">
      <c r="A443" s="31" t="s">
        <v>367</v>
      </c>
      <c r="B443" s="26" t="s">
        <v>14</v>
      </c>
      <c r="C443" s="26" t="s">
        <v>348</v>
      </c>
      <c r="D443" s="26" t="s">
        <v>368</v>
      </c>
      <c r="E443" s="26"/>
      <c r="F443" s="62">
        <f>F444</f>
        <v>2995.3</v>
      </c>
      <c r="G443" s="157"/>
    </row>
    <row r="444" spans="1:7" s="3" customFormat="1" ht="31.5">
      <c r="A444" s="37" t="s">
        <v>31</v>
      </c>
      <c r="B444" s="26" t="s">
        <v>14</v>
      </c>
      <c r="C444" s="26" t="s">
        <v>348</v>
      </c>
      <c r="D444" s="26" t="s">
        <v>368</v>
      </c>
      <c r="E444" s="26" t="s">
        <v>42</v>
      </c>
      <c r="F444" s="62">
        <f>F445</f>
        <v>2995.3</v>
      </c>
      <c r="G444" s="157"/>
    </row>
    <row r="445" spans="1:7" s="3" customFormat="1" ht="31.5">
      <c r="A445" s="37" t="s">
        <v>32</v>
      </c>
      <c r="B445" s="26" t="s">
        <v>14</v>
      </c>
      <c r="C445" s="26" t="s">
        <v>348</v>
      </c>
      <c r="D445" s="26" t="s">
        <v>368</v>
      </c>
      <c r="E445" s="26" t="s">
        <v>43</v>
      </c>
      <c r="F445" s="62">
        <v>2995.3</v>
      </c>
      <c r="G445" s="157"/>
    </row>
    <row r="446" spans="1:7" s="49" customFormat="1" ht="47.25">
      <c r="A446" s="93" t="s">
        <v>217</v>
      </c>
      <c r="B446" s="41" t="s">
        <v>14</v>
      </c>
      <c r="C446" s="41" t="s">
        <v>348</v>
      </c>
      <c r="D446" s="41" t="s">
        <v>218</v>
      </c>
      <c r="E446" s="41"/>
      <c r="F446" s="87">
        <f>F447</f>
        <v>160.69999999999999</v>
      </c>
    </row>
    <row r="447" spans="1:7" s="3" customFormat="1" ht="47.25">
      <c r="A447" s="31" t="s">
        <v>219</v>
      </c>
      <c r="B447" s="26" t="s">
        <v>14</v>
      </c>
      <c r="C447" s="26" t="s">
        <v>348</v>
      </c>
      <c r="D447" s="26" t="s">
        <v>220</v>
      </c>
      <c r="E447" s="26"/>
      <c r="F447" s="62">
        <f>F448</f>
        <v>160.69999999999999</v>
      </c>
      <c r="G447" s="157"/>
    </row>
    <row r="448" spans="1:7" s="3" customFormat="1" ht="31.5">
      <c r="A448" s="37" t="s">
        <v>31</v>
      </c>
      <c r="B448" s="26" t="s">
        <v>14</v>
      </c>
      <c r="C448" s="26" t="s">
        <v>348</v>
      </c>
      <c r="D448" s="26" t="s">
        <v>220</v>
      </c>
      <c r="E448" s="26" t="s">
        <v>42</v>
      </c>
      <c r="F448" s="62">
        <f>F449</f>
        <v>160.69999999999999</v>
      </c>
      <c r="G448" s="157"/>
    </row>
    <row r="449" spans="1:7" s="3" customFormat="1" ht="31.5">
      <c r="A449" s="37" t="s">
        <v>32</v>
      </c>
      <c r="B449" s="26" t="s">
        <v>14</v>
      </c>
      <c r="C449" s="26" t="s">
        <v>348</v>
      </c>
      <c r="D449" s="26" t="s">
        <v>220</v>
      </c>
      <c r="E449" s="26" t="s">
        <v>43</v>
      </c>
      <c r="F449" s="62">
        <v>160.69999999999999</v>
      </c>
      <c r="G449" s="157"/>
    </row>
    <row r="450" spans="1:7" s="38" customFormat="1">
      <c r="A450" s="99" t="s">
        <v>369</v>
      </c>
      <c r="B450" s="12" t="s">
        <v>14</v>
      </c>
      <c r="C450" s="12" t="s">
        <v>348</v>
      </c>
      <c r="D450" s="12" t="s">
        <v>370</v>
      </c>
      <c r="E450" s="21"/>
      <c r="F450" s="22">
        <f>F451+F460+F463</f>
        <v>5992</v>
      </c>
    </row>
    <row r="451" spans="1:7" s="38" customFormat="1">
      <c r="A451" s="100" t="s">
        <v>371</v>
      </c>
      <c r="B451" s="26" t="s">
        <v>14</v>
      </c>
      <c r="C451" s="26" t="s">
        <v>348</v>
      </c>
      <c r="D451" s="26" t="s">
        <v>372</v>
      </c>
      <c r="E451" s="27"/>
      <c r="F451" s="24">
        <f>F453+F455</f>
        <v>5950.4</v>
      </c>
    </row>
    <row r="452" spans="1:7" s="38" customFormat="1" hidden="1">
      <c r="A452" s="100" t="s">
        <v>373</v>
      </c>
      <c r="B452" s="26" t="s">
        <v>14</v>
      </c>
      <c r="C452" s="26" t="s">
        <v>348</v>
      </c>
      <c r="D452" s="26" t="s">
        <v>374</v>
      </c>
      <c r="E452" s="27"/>
      <c r="F452" s="24">
        <v>0</v>
      </c>
    </row>
    <row r="453" spans="1:7" s="38" customFormat="1" ht="31.5">
      <c r="A453" s="37" t="s">
        <v>31</v>
      </c>
      <c r="B453" s="26" t="s">
        <v>14</v>
      </c>
      <c r="C453" s="26" t="s">
        <v>348</v>
      </c>
      <c r="D453" s="26" t="s">
        <v>375</v>
      </c>
      <c r="E453" s="27">
        <v>200</v>
      </c>
      <c r="F453" s="24">
        <f>F454</f>
        <v>4164.0999999999995</v>
      </c>
    </row>
    <row r="454" spans="1:7" s="38" customFormat="1" ht="31.5">
      <c r="A454" s="37" t="s">
        <v>32</v>
      </c>
      <c r="B454" s="26" t="s">
        <v>14</v>
      </c>
      <c r="C454" s="26" t="s">
        <v>348</v>
      </c>
      <c r="D454" s="26" t="s">
        <v>375</v>
      </c>
      <c r="E454" s="27">
        <v>240</v>
      </c>
      <c r="F454" s="65">
        <f>4205.7-41.6</f>
        <v>4164.0999999999995</v>
      </c>
      <c r="G454" s="38">
        <v>-41.59075</v>
      </c>
    </row>
    <row r="455" spans="1:7" s="38" customFormat="1">
      <c r="A455" s="37" t="s">
        <v>35</v>
      </c>
      <c r="B455" s="26" t="s">
        <v>14</v>
      </c>
      <c r="C455" s="26" t="s">
        <v>348</v>
      </c>
      <c r="D455" s="26" t="s">
        <v>375</v>
      </c>
      <c r="E455" s="47">
        <v>800</v>
      </c>
      <c r="F455" s="24">
        <f>F456+F457</f>
        <v>1786.3000000000002</v>
      </c>
    </row>
    <row r="456" spans="1:7" s="67" customFormat="1" ht="47.25">
      <c r="A456" s="77" t="s">
        <v>222</v>
      </c>
      <c r="B456" s="46" t="s">
        <v>14</v>
      </c>
      <c r="C456" s="46" t="s">
        <v>348</v>
      </c>
      <c r="D456" s="46" t="s">
        <v>375</v>
      </c>
      <c r="E456" s="47">
        <v>810</v>
      </c>
      <c r="F456" s="48">
        <f>764.2+729.2+62.9</f>
        <v>1556.3000000000002</v>
      </c>
    </row>
    <row r="457" spans="1:7" s="38" customFormat="1">
      <c r="A457" s="37" t="s">
        <v>55</v>
      </c>
      <c r="B457" s="26" t="s">
        <v>14</v>
      </c>
      <c r="C457" s="26" t="s">
        <v>348</v>
      </c>
      <c r="D457" s="26" t="s">
        <v>375</v>
      </c>
      <c r="E457" s="47">
        <v>870</v>
      </c>
      <c r="F457" s="24">
        <v>230</v>
      </c>
    </row>
    <row r="458" spans="1:7" s="38" customFormat="1" hidden="1">
      <c r="A458" s="37" t="s">
        <v>35</v>
      </c>
      <c r="B458" s="26" t="s">
        <v>14</v>
      </c>
      <c r="C458" s="26" t="s">
        <v>348</v>
      </c>
      <c r="D458" s="26" t="s">
        <v>375</v>
      </c>
      <c r="E458" s="27">
        <v>800</v>
      </c>
      <c r="F458" s="24">
        <f>F459</f>
        <v>0</v>
      </c>
    </row>
    <row r="459" spans="1:7" s="38" customFormat="1" hidden="1">
      <c r="A459" s="37" t="s">
        <v>55</v>
      </c>
      <c r="B459" s="26" t="s">
        <v>14</v>
      </c>
      <c r="C459" s="26" t="s">
        <v>348</v>
      </c>
      <c r="D459" s="26" t="s">
        <v>375</v>
      </c>
      <c r="E459" s="27">
        <v>870</v>
      </c>
      <c r="F459" s="24"/>
    </row>
    <row r="460" spans="1:7" s="38" customFormat="1" ht="31.5">
      <c r="A460" s="100" t="s">
        <v>378</v>
      </c>
      <c r="B460" s="26" t="s">
        <v>14</v>
      </c>
      <c r="C460" s="26" t="s">
        <v>348</v>
      </c>
      <c r="D460" s="26" t="s">
        <v>893</v>
      </c>
      <c r="E460" s="27"/>
      <c r="F460" s="24">
        <f>F461</f>
        <v>41.6</v>
      </c>
    </row>
    <row r="461" spans="1:7" s="38" customFormat="1" ht="31.5">
      <c r="A461" s="37" t="s">
        <v>31</v>
      </c>
      <c r="B461" s="26" t="s">
        <v>14</v>
      </c>
      <c r="C461" s="26" t="s">
        <v>348</v>
      </c>
      <c r="D461" s="26" t="s">
        <v>893</v>
      </c>
      <c r="E461" s="27">
        <v>200</v>
      </c>
      <c r="F461" s="24">
        <f>F462</f>
        <v>41.6</v>
      </c>
    </row>
    <row r="462" spans="1:7" s="38" customFormat="1" ht="31.5">
      <c r="A462" s="37" t="s">
        <v>32</v>
      </c>
      <c r="B462" s="26" t="s">
        <v>14</v>
      </c>
      <c r="C462" s="26" t="s">
        <v>348</v>
      </c>
      <c r="D462" s="26" t="s">
        <v>893</v>
      </c>
      <c r="E462" s="27">
        <v>240</v>
      </c>
      <c r="F462" s="65">
        <v>41.6</v>
      </c>
      <c r="G462" s="38">
        <v>41.59075</v>
      </c>
    </row>
    <row r="463" spans="1:7" s="38" customFormat="1" ht="31.5" hidden="1">
      <c r="A463" s="100" t="s">
        <v>378</v>
      </c>
      <c r="B463" s="26" t="s">
        <v>14</v>
      </c>
      <c r="C463" s="26" t="s">
        <v>348</v>
      </c>
      <c r="D463" s="26" t="s">
        <v>379</v>
      </c>
      <c r="E463" s="27"/>
      <c r="F463" s="24">
        <f>F464+F466</f>
        <v>0</v>
      </c>
    </row>
    <row r="464" spans="1:7" s="38" customFormat="1" hidden="1">
      <c r="A464" s="37" t="s">
        <v>35</v>
      </c>
      <c r="B464" s="26" t="s">
        <v>14</v>
      </c>
      <c r="C464" s="26" t="s">
        <v>348</v>
      </c>
      <c r="D464" s="26" t="s">
        <v>379</v>
      </c>
      <c r="E464" s="27">
        <v>800</v>
      </c>
      <c r="F464" s="24">
        <f>F465</f>
        <v>0</v>
      </c>
    </row>
    <row r="465" spans="1:6" s="38" customFormat="1" hidden="1">
      <c r="A465" s="37" t="s">
        <v>55</v>
      </c>
      <c r="B465" s="26" t="s">
        <v>14</v>
      </c>
      <c r="C465" s="26" t="s">
        <v>348</v>
      </c>
      <c r="D465" s="26" t="s">
        <v>379</v>
      </c>
      <c r="E465" s="27">
        <v>870</v>
      </c>
      <c r="F465" s="24">
        <f>300-300</f>
        <v>0</v>
      </c>
    </row>
    <row r="466" spans="1:6" s="38" customFormat="1" ht="47.25" hidden="1">
      <c r="A466" s="100" t="s">
        <v>380</v>
      </c>
      <c r="B466" s="26" t="s">
        <v>14</v>
      </c>
      <c r="C466" s="26" t="s">
        <v>348</v>
      </c>
      <c r="D466" s="26" t="s">
        <v>381</v>
      </c>
      <c r="E466" s="27"/>
      <c r="F466" s="24">
        <f>F467</f>
        <v>0</v>
      </c>
    </row>
    <row r="467" spans="1:6" s="38" customFormat="1" ht="31.5" hidden="1">
      <c r="A467" s="100" t="s">
        <v>358</v>
      </c>
      <c r="B467" s="26" t="s">
        <v>14</v>
      </c>
      <c r="C467" s="26" t="s">
        <v>348</v>
      </c>
      <c r="D467" s="26" t="s">
        <v>382</v>
      </c>
      <c r="E467" s="27">
        <v>400</v>
      </c>
      <c r="F467" s="24">
        <f>F468</f>
        <v>0</v>
      </c>
    </row>
    <row r="468" spans="1:6" s="38" customFormat="1" hidden="1">
      <c r="A468" s="100" t="s">
        <v>359</v>
      </c>
      <c r="B468" s="26" t="s">
        <v>14</v>
      </c>
      <c r="C468" s="26" t="s">
        <v>348</v>
      </c>
      <c r="D468" s="26" t="s">
        <v>382</v>
      </c>
      <c r="E468" s="27">
        <v>410</v>
      </c>
      <c r="F468" s="24"/>
    </row>
    <row r="469" spans="1:6" s="38" customFormat="1" ht="63" hidden="1" customHeight="1">
      <c r="A469" s="101" t="s">
        <v>383</v>
      </c>
      <c r="B469" s="102" t="s">
        <v>14</v>
      </c>
      <c r="C469" s="102" t="s">
        <v>348</v>
      </c>
      <c r="D469" s="102" t="s">
        <v>382</v>
      </c>
      <c r="E469" s="103">
        <v>410</v>
      </c>
      <c r="F469" s="104"/>
    </row>
    <row r="470" spans="1:6" s="38" customFormat="1">
      <c r="A470" s="20" t="s">
        <v>186</v>
      </c>
      <c r="B470" s="12" t="s">
        <v>14</v>
      </c>
      <c r="C470" s="12" t="s">
        <v>348</v>
      </c>
      <c r="D470" s="12" t="s">
        <v>187</v>
      </c>
      <c r="E470" s="21"/>
      <c r="F470" s="22">
        <f>F471+F481</f>
        <v>642.32000000000005</v>
      </c>
    </row>
    <row r="471" spans="1:6" s="38" customFormat="1" ht="47.25">
      <c r="A471" s="52" t="s">
        <v>384</v>
      </c>
      <c r="B471" s="34" t="s">
        <v>14</v>
      </c>
      <c r="C471" s="34" t="s">
        <v>348</v>
      </c>
      <c r="D471" s="26" t="s">
        <v>385</v>
      </c>
      <c r="E471" s="53"/>
      <c r="F471" s="36">
        <f>F474+F476</f>
        <v>642.32000000000005</v>
      </c>
    </row>
    <row r="472" spans="1:6" s="38" customFormat="1" hidden="1">
      <c r="A472" s="37" t="s">
        <v>35</v>
      </c>
      <c r="B472" s="34" t="s">
        <v>14</v>
      </c>
      <c r="C472" s="34" t="s">
        <v>348</v>
      </c>
      <c r="D472" s="26" t="s">
        <v>385</v>
      </c>
      <c r="E472" s="27">
        <v>800</v>
      </c>
      <c r="F472" s="36">
        <f>F473</f>
        <v>0</v>
      </c>
    </row>
    <row r="473" spans="1:6" s="38" customFormat="1" hidden="1">
      <c r="A473" s="37" t="s">
        <v>55</v>
      </c>
      <c r="B473" s="34" t="s">
        <v>14</v>
      </c>
      <c r="C473" s="34" t="s">
        <v>348</v>
      </c>
      <c r="D473" s="26" t="s">
        <v>385</v>
      </c>
      <c r="E473" s="27">
        <v>870</v>
      </c>
      <c r="F473" s="36">
        <v>0</v>
      </c>
    </row>
    <row r="474" spans="1:6" s="38" customFormat="1" ht="31.5">
      <c r="A474" s="37" t="s">
        <v>31</v>
      </c>
      <c r="B474" s="26" t="s">
        <v>14</v>
      </c>
      <c r="C474" s="26" t="s">
        <v>348</v>
      </c>
      <c r="D474" s="26" t="s">
        <v>385</v>
      </c>
      <c r="E474" s="27">
        <v>200</v>
      </c>
      <c r="F474" s="24">
        <f>F475</f>
        <v>88.22</v>
      </c>
    </row>
    <row r="475" spans="1:6" s="38" customFormat="1" ht="31.5">
      <c r="A475" s="37" t="s">
        <v>32</v>
      </c>
      <c r="B475" s="26" t="s">
        <v>14</v>
      </c>
      <c r="C475" s="26" t="s">
        <v>348</v>
      </c>
      <c r="D475" s="26" t="s">
        <v>385</v>
      </c>
      <c r="E475" s="27">
        <v>240</v>
      </c>
      <c r="F475" s="24">
        <f>164-75.78</f>
        <v>88.22</v>
      </c>
    </row>
    <row r="476" spans="1:6" s="38" customFormat="1" ht="31.5">
      <c r="A476" s="100" t="s">
        <v>378</v>
      </c>
      <c r="B476" s="26" t="s">
        <v>14</v>
      </c>
      <c r="C476" s="26" t="s">
        <v>348</v>
      </c>
      <c r="D476" s="26" t="s">
        <v>386</v>
      </c>
      <c r="E476" s="27"/>
      <c r="F476" s="24">
        <f>F477+F479</f>
        <v>554.1</v>
      </c>
    </row>
    <row r="477" spans="1:6" s="38" customFormat="1" ht="31.5">
      <c r="A477" s="37" t="s">
        <v>31</v>
      </c>
      <c r="B477" s="26" t="s">
        <v>14</v>
      </c>
      <c r="C477" s="26" t="s">
        <v>348</v>
      </c>
      <c r="D477" s="26" t="s">
        <v>386</v>
      </c>
      <c r="E477" s="27">
        <v>200</v>
      </c>
      <c r="F477" s="24">
        <f>F478</f>
        <v>554.1</v>
      </c>
    </row>
    <row r="478" spans="1:6" s="38" customFormat="1" ht="31.5">
      <c r="A478" s="37" t="s">
        <v>32</v>
      </c>
      <c r="B478" s="26" t="s">
        <v>14</v>
      </c>
      <c r="C478" s="26" t="s">
        <v>348</v>
      </c>
      <c r="D478" s="26" t="s">
        <v>386</v>
      </c>
      <c r="E478" s="27">
        <v>240</v>
      </c>
      <c r="F478" s="24">
        <v>554.1</v>
      </c>
    </row>
    <row r="479" spans="1:6" s="38" customFormat="1">
      <c r="A479" s="37" t="s">
        <v>35</v>
      </c>
      <c r="B479" s="26" t="s">
        <v>14</v>
      </c>
      <c r="C479" s="26" t="s">
        <v>348</v>
      </c>
      <c r="D479" s="26" t="s">
        <v>386</v>
      </c>
      <c r="E479" s="27">
        <v>800</v>
      </c>
      <c r="F479" s="24">
        <f>F480</f>
        <v>0</v>
      </c>
    </row>
    <row r="480" spans="1:6" s="38" customFormat="1">
      <c r="A480" s="37" t="s">
        <v>55</v>
      </c>
      <c r="B480" s="26" t="s">
        <v>14</v>
      </c>
      <c r="C480" s="26" t="s">
        <v>348</v>
      </c>
      <c r="D480" s="26" t="s">
        <v>386</v>
      </c>
      <c r="E480" s="27">
        <v>870</v>
      </c>
      <c r="F480" s="24">
        <v>0</v>
      </c>
    </row>
    <row r="481" spans="1:6" s="38" customFormat="1" ht="31.5" hidden="1">
      <c r="A481" s="52" t="s">
        <v>387</v>
      </c>
      <c r="B481" s="34" t="s">
        <v>14</v>
      </c>
      <c r="C481" s="34" t="s">
        <v>348</v>
      </c>
      <c r="D481" s="26" t="s">
        <v>385</v>
      </c>
      <c r="E481" s="53"/>
      <c r="F481" s="36">
        <f>F482</f>
        <v>0</v>
      </c>
    </row>
    <row r="482" spans="1:6" s="38" customFormat="1" ht="31.5" hidden="1">
      <c r="A482" s="25" t="s">
        <v>388</v>
      </c>
      <c r="B482" s="26" t="s">
        <v>14</v>
      </c>
      <c r="C482" s="26" t="s">
        <v>348</v>
      </c>
      <c r="D482" s="26" t="s">
        <v>389</v>
      </c>
      <c r="E482" s="53"/>
      <c r="F482" s="24">
        <f>F483</f>
        <v>0</v>
      </c>
    </row>
    <row r="483" spans="1:6" s="105" customFormat="1" ht="31.5" hidden="1">
      <c r="A483" s="100" t="s">
        <v>358</v>
      </c>
      <c r="B483" s="26" t="s">
        <v>14</v>
      </c>
      <c r="C483" s="26" t="s">
        <v>348</v>
      </c>
      <c r="D483" s="26" t="s">
        <v>389</v>
      </c>
      <c r="E483" s="27">
        <v>400</v>
      </c>
      <c r="F483" s="24">
        <f>F484</f>
        <v>0</v>
      </c>
    </row>
    <row r="484" spans="1:6" s="105" customFormat="1" hidden="1">
      <c r="A484" s="100" t="s">
        <v>359</v>
      </c>
      <c r="B484" s="26" t="s">
        <v>14</v>
      </c>
      <c r="C484" s="26" t="s">
        <v>348</v>
      </c>
      <c r="D484" s="26" t="s">
        <v>389</v>
      </c>
      <c r="E484" s="27">
        <v>410</v>
      </c>
      <c r="F484" s="24"/>
    </row>
    <row r="485" spans="1:6" s="105" customFormat="1" ht="30" hidden="1">
      <c r="A485" s="101" t="s">
        <v>390</v>
      </c>
      <c r="B485" s="102" t="s">
        <v>14</v>
      </c>
      <c r="C485" s="102" t="s">
        <v>348</v>
      </c>
      <c r="D485" s="102" t="s">
        <v>389</v>
      </c>
      <c r="E485" s="103">
        <v>410</v>
      </c>
      <c r="F485" s="104"/>
    </row>
    <row r="486" spans="1:6" s="106" customFormat="1">
      <c r="A486" s="28" t="s">
        <v>391</v>
      </c>
      <c r="B486" s="29" t="s">
        <v>14</v>
      </c>
      <c r="C486" s="29" t="s">
        <v>392</v>
      </c>
      <c r="D486" s="34"/>
      <c r="E486" s="53"/>
      <c r="F486" s="30">
        <f>F490+F497+F503</f>
        <v>2466.8999999999996</v>
      </c>
    </row>
    <row r="487" spans="1:6" s="38" customFormat="1" ht="15.75" hidden="1" customHeight="1">
      <c r="A487" s="98" t="s">
        <v>74</v>
      </c>
      <c r="B487" s="29" t="s">
        <v>14</v>
      </c>
      <c r="C487" s="29" t="s">
        <v>392</v>
      </c>
      <c r="D487" s="29" t="s">
        <v>38</v>
      </c>
      <c r="E487" s="35"/>
      <c r="F487" s="30">
        <f>F488</f>
        <v>0</v>
      </c>
    </row>
    <row r="488" spans="1:6" s="38" customFormat="1" ht="15.75" hidden="1" customHeight="1">
      <c r="A488" s="25" t="s">
        <v>39</v>
      </c>
      <c r="B488" s="26" t="s">
        <v>14</v>
      </c>
      <c r="C488" s="26" t="s">
        <v>392</v>
      </c>
      <c r="D488" s="26" t="s">
        <v>393</v>
      </c>
      <c r="E488" s="27"/>
      <c r="F488" s="24">
        <f>F489</f>
        <v>0</v>
      </c>
    </row>
    <row r="489" spans="1:6" s="38" customFormat="1" ht="31.5" hidden="1" customHeight="1">
      <c r="A489" s="100" t="s">
        <v>394</v>
      </c>
      <c r="B489" s="26" t="s">
        <v>14</v>
      </c>
      <c r="C489" s="26" t="s">
        <v>392</v>
      </c>
      <c r="D489" s="26" t="s">
        <v>393</v>
      </c>
      <c r="E489" s="27">
        <v>244</v>
      </c>
      <c r="F489" s="24"/>
    </row>
    <row r="490" spans="1:6" s="38" customFormat="1">
      <c r="A490" s="20" t="s">
        <v>74</v>
      </c>
      <c r="B490" s="12" t="s">
        <v>14</v>
      </c>
      <c r="C490" s="12" t="s">
        <v>392</v>
      </c>
      <c r="D490" s="12" t="s">
        <v>152</v>
      </c>
      <c r="E490" s="21" t="s">
        <v>10</v>
      </c>
      <c r="F490" s="22">
        <f>F491</f>
        <v>399.2</v>
      </c>
    </row>
    <row r="491" spans="1:6" s="38" customFormat="1">
      <c r="A491" s="25" t="s">
        <v>39</v>
      </c>
      <c r="B491" s="26" t="s">
        <v>14</v>
      </c>
      <c r="C491" s="26" t="s">
        <v>392</v>
      </c>
      <c r="D491" s="26" t="s">
        <v>153</v>
      </c>
      <c r="E491" s="21"/>
      <c r="F491" s="24">
        <f>F492</f>
        <v>399.2</v>
      </c>
    </row>
    <row r="492" spans="1:6" s="38" customFormat="1" ht="31.5">
      <c r="A492" s="61" t="s">
        <v>154</v>
      </c>
      <c r="B492" s="26" t="s">
        <v>14</v>
      </c>
      <c r="C492" s="26" t="s">
        <v>392</v>
      </c>
      <c r="D492" s="26" t="s">
        <v>155</v>
      </c>
      <c r="E492" s="26" t="s">
        <v>10</v>
      </c>
      <c r="F492" s="62">
        <f>F493+F495</f>
        <v>399.2</v>
      </c>
    </row>
    <row r="493" spans="1:6" s="38" customFormat="1" ht="31.5" hidden="1" customHeight="1">
      <c r="A493" s="37" t="s">
        <v>31</v>
      </c>
      <c r="B493" s="26" t="s">
        <v>14</v>
      </c>
      <c r="C493" s="26" t="s">
        <v>132</v>
      </c>
      <c r="D493" s="26" t="s">
        <v>155</v>
      </c>
      <c r="E493" s="26" t="s">
        <v>42</v>
      </c>
      <c r="F493" s="62">
        <f>F494</f>
        <v>0</v>
      </c>
    </row>
    <row r="494" spans="1:6" s="38" customFormat="1" ht="31.5" hidden="1" customHeight="1">
      <c r="A494" s="37" t="s">
        <v>32</v>
      </c>
      <c r="B494" s="26" t="s">
        <v>14</v>
      </c>
      <c r="C494" s="26" t="s">
        <v>132</v>
      </c>
      <c r="D494" s="26" t="s">
        <v>155</v>
      </c>
      <c r="E494" s="26" t="s">
        <v>43</v>
      </c>
      <c r="F494" s="62"/>
    </row>
    <row r="495" spans="1:6" s="38" customFormat="1" ht="31.5">
      <c r="A495" s="37" t="s">
        <v>31</v>
      </c>
      <c r="B495" s="26" t="s">
        <v>14</v>
      </c>
      <c r="C495" s="26" t="s">
        <v>392</v>
      </c>
      <c r="D495" s="26" t="s">
        <v>155</v>
      </c>
      <c r="E495" s="26" t="s">
        <v>42</v>
      </c>
      <c r="F495" s="62">
        <f>F496</f>
        <v>399.2</v>
      </c>
    </row>
    <row r="496" spans="1:6" s="38" customFormat="1" ht="31.5">
      <c r="A496" s="37" t="s">
        <v>32</v>
      </c>
      <c r="B496" s="26" t="s">
        <v>14</v>
      </c>
      <c r="C496" s="26" t="s">
        <v>392</v>
      </c>
      <c r="D496" s="26" t="s">
        <v>155</v>
      </c>
      <c r="E496" s="26" t="s">
        <v>43</v>
      </c>
      <c r="F496" s="62">
        <v>399.2</v>
      </c>
    </row>
    <row r="497" spans="1:7" s="67" customFormat="1" ht="31.5">
      <c r="A497" s="89" t="s">
        <v>395</v>
      </c>
      <c r="B497" s="46" t="s">
        <v>14</v>
      </c>
      <c r="C497" s="46" t="s">
        <v>392</v>
      </c>
      <c r="D497" s="41" t="s">
        <v>396</v>
      </c>
      <c r="E497" s="41"/>
      <c r="F497" s="87">
        <f>F498</f>
        <v>967.6</v>
      </c>
    </row>
    <row r="498" spans="1:7" s="67" customFormat="1" ht="31.5">
      <c r="A498" s="45" t="s">
        <v>397</v>
      </c>
      <c r="B498" s="46" t="s">
        <v>14</v>
      </c>
      <c r="C498" s="46" t="s">
        <v>392</v>
      </c>
      <c r="D498" s="46" t="s">
        <v>398</v>
      </c>
      <c r="E498" s="46"/>
      <c r="F498" s="107">
        <f>F499</f>
        <v>967.6</v>
      </c>
    </row>
    <row r="499" spans="1:7" s="67" customFormat="1" ht="31.5">
      <c r="A499" s="45" t="s">
        <v>399</v>
      </c>
      <c r="B499" s="46" t="s">
        <v>14</v>
      </c>
      <c r="C499" s="46" t="s">
        <v>392</v>
      </c>
      <c r="D499" s="46" t="s">
        <v>400</v>
      </c>
      <c r="E499" s="46"/>
      <c r="F499" s="107">
        <f>F500</f>
        <v>967.6</v>
      </c>
    </row>
    <row r="500" spans="1:7" s="67" customFormat="1" ht="47.25">
      <c r="A500" s="45" t="s">
        <v>401</v>
      </c>
      <c r="B500" s="46" t="s">
        <v>14</v>
      </c>
      <c r="C500" s="46" t="s">
        <v>392</v>
      </c>
      <c r="D500" s="46" t="s">
        <v>889</v>
      </c>
      <c r="E500" s="46"/>
      <c r="F500" s="107">
        <f>F501</f>
        <v>967.6</v>
      </c>
    </row>
    <row r="501" spans="1:7" s="67" customFormat="1" ht="31.5">
      <c r="A501" s="45" t="s">
        <v>31</v>
      </c>
      <c r="B501" s="46" t="s">
        <v>14</v>
      </c>
      <c r="C501" s="46" t="s">
        <v>392</v>
      </c>
      <c r="D501" s="46" t="s">
        <v>889</v>
      </c>
      <c r="E501" s="46" t="s">
        <v>42</v>
      </c>
      <c r="F501" s="107">
        <f>F502</f>
        <v>967.6</v>
      </c>
    </row>
    <row r="502" spans="1:7" s="67" customFormat="1" ht="31.5">
      <c r="A502" s="45" t="s">
        <v>32</v>
      </c>
      <c r="B502" s="46" t="s">
        <v>14</v>
      </c>
      <c r="C502" s="46" t="s">
        <v>392</v>
      </c>
      <c r="D502" s="46" t="s">
        <v>889</v>
      </c>
      <c r="E502" s="46" t="s">
        <v>43</v>
      </c>
      <c r="F502" s="107">
        <v>967.6</v>
      </c>
    </row>
    <row r="503" spans="1:7" s="72" customFormat="1">
      <c r="A503" s="108" t="s">
        <v>186</v>
      </c>
      <c r="B503" s="109" t="s">
        <v>14</v>
      </c>
      <c r="C503" s="109" t="s">
        <v>392</v>
      </c>
      <c r="D503" s="109" t="s">
        <v>187</v>
      </c>
      <c r="E503" s="70"/>
      <c r="F503" s="110">
        <f>F504</f>
        <v>1100.0999999999999</v>
      </c>
    </row>
    <row r="504" spans="1:7" s="72" customFormat="1" ht="31.5">
      <c r="A504" s="111" t="s">
        <v>402</v>
      </c>
      <c r="B504" s="69" t="s">
        <v>14</v>
      </c>
      <c r="C504" s="69" t="s">
        <v>392</v>
      </c>
      <c r="D504" s="69" t="s">
        <v>403</v>
      </c>
      <c r="E504" s="70"/>
      <c r="F504" s="71">
        <f>F505+F507+F509</f>
        <v>1100.0999999999999</v>
      </c>
    </row>
    <row r="505" spans="1:7" s="72" customFormat="1" ht="31.5">
      <c r="A505" s="112" t="s">
        <v>31</v>
      </c>
      <c r="B505" s="69" t="s">
        <v>14</v>
      </c>
      <c r="C505" s="69" t="s">
        <v>392</v>
      </c>
      <c r="D505" s="69" t="s">
        <v>403</v>
      </c>
      <c r="E505" s="70">
        <v>200</v>
      </c>
      <c r="F505" s="71">
        <f>F506</f>
        <v>1100</v>
      </c>
    </row>
    <row r="506" spans="1:7" s="72" customFormat="1" ht="31.5">
      <c r="A506" s="112" t="s">
        <v>32</v>
      </c>
      <c r="B506" s="69" t="s">
        <v>14</v>
      </c>
      <c r="C506" s="69" t="s">
        <v>392</v>
      </c>
      <c r="D506" s="69" t="s">
        <v>403</v>
      </c>
      <c r="E506" s="70">
        <v>240</v>
      </c>
      <c r="F506" s="202">
        <f>1000+100</f>
        <v>1100</v>
      </c>
      <c r="G506" s="72">
        <v>100</v>
      </c>
    </row>
    <row r="507" spans="1:7" s="72" customFormat="1">
      <c r="A507" s="112" t="s">
        <v>35</v>
      </c>
      <c r="B507" s="69" t="s">
        <v>14</v>
      </c>
      <c r="C507" s="69" t="s">
        <v>392</v>
      </c>
      <c r="D507" s="69" t="s">
        <v>403</v>
      </c>
      <c r="E507" s="69" t="s">
        <v>184</v>
      </c>
      <c r="F507" s="71">
        <f>F508</f>
        <v>0</v>
      </c>
    </row>
    <row r="508" spans="1:7" s="72" customFormat="1">
      <c r="A508" s="112" t="s">
        <v>55</v>
      </c>
      <c r="B508" s="69" t="s">
        <v>14</v>
      </c>
      <c r="C508" s="69" t="s">
        <v>392</v>
      </c>
      <c r="D508" s="69" t="s">
        <v>403</v>
      </c>
      <c r="E508" s="69" t="s">
        <v>260</v>
      </c>
      <c r="F508" s="202">
        <f>1100-1000-100</f>
        <v>0</v>
      </c>
      <c r="G508" s="72">
        <v>-100</v>
      </c>
    </row>
    <row r="509" spans="1:7" s="72" customFormat="1" ht="47.25">
      <c r="A509" s="112" t="s">
        <v>404</v>
      </c>
      <c r="B509" s="69" t="s">
        <v>14</v>
      </c>
      <c r="C509" s="69" t="s">
        <v>392</v>
      </c>
      <c r="D509" s="69" t="s">
        <v>405</v>
      </c>
      <c r="E509" s="70"/>
      <c r="F509" s="71">
        <f>F510</f>
        <v>0.1</v>
      </c>
    </row>
    <row r="510" spans="1:7" s="72" customFormat="1" ht="31.5">
      <c r="A510" s="112" t="s">
        <v>31</v>
      </c>
      <c r="B510" s="69" t="s">
        <v>14</v>
      </c>
      <c r="C510" s="69" t="s">
        <v>392</v>
      </c>
      <c r="D510" s="69" t="s">
        <v>405</v>
      </c>
      <c r="E510" s="70">
        <v>200</v>
      </c>
      <c r="F510" s="71">
        <f>F511</f>
        <v>0.1</v>
      </c>
    </row>
    <row r="511" spans="1:7" s="113" customFormat="1" ht="31.5">
      <c r="A511" s="112" t="s">
        <v>32</v>
      </c>
      <c r="B511" s="69" t="s">
        <v>14</v>
      </c>
      <c r="C511" s="69" t="s">
        <v>392</v>
      </c>
      <c r="D511" s="69" t="s">
        <v>405</v>
      </c>
      <c r="E511" s="70">
        <v>240</v>
      </c>
      <c r="F511" s="71">
        <v>0.1</v>
      </c>
    </row>
    <row r="512" spans="1:7" s="67" customFormat="1">
      <c r="A512" s="63" t="s">
        <v>406</v>
      </c>
      <c r="B512" s="41" t="s">
        <v>14</v>
      </c>
      <c r="C512" s="41" t="s">
        <v>407</v>
      </c>
      <c r="D512" s="41"/>
      <c r="E512" s="41"/>
      <c r="F512" s="43">
        <f>F513+F535</f>
        <v>167258.1</v>
      </c>
    </row>
    <row r="513" spans="1:7" s="67" customFormat="1">
      <c r="A513" s="90" t="s">
        <v>554</v>
      </c>
      <c r="B513" s="91" t="s">
        <v>14</v>
      </c>
      <c r="C513" s="91" t="s">
        <v>409</v>
      </c>
      <c r="D513" s="41"/>
      <c r="E513" s="41"/>
      <c r="F513" s="43">
        <f>F514+F520</f>
        <v>167151.6</v>
      </c>
    </row>
    <row r="514" spans="1:7" s="67" customFormat="1" ht="47.25">
      <c r="A514" s="114" t="s">
        <v>408</v>
      </c>
      <c r="B514" s="91" t="s">
        <v>14</v>
      </c>
      <c r="C514" s="91" t="s">
        <v>409</v>
      </c>
      <c r="D514" s="115" t="s">
        <v>160</v>
      </c>
      <c r="E514" s="91"/>
      <c r="F514" s="116">
        <f>F515</f>
        <v>166984.4</v>
      </c>
    </row>
    <row r="515" spans="1:7" s="67" customFormat="1" ht="47.25">
      <c r="A515" s="117" t="s">
        <v>410</v>
      </c>
      <c r="B515" s="46" t="s">
        <v>14</v>
      </c>
      <c r="C515" s="46" t="s">
        <v>409</v>
      </c>
      <c r="D515" s="47" t="s">
        <v>411</v>
      </c>
      <c r="E515" s="46"/>
      <c r="F515" s="107">
        <f>F516</f>
        <v>166984.4</v>
      </c>
    </row>
    <row r="516" spans="1:7" s="67" customFormat="1" ht="63">
      <c r="A516" s="117" t="s">
        <v>412</v>
      </c>
      <c r="B516" s="46" t="s">
        <v>14</v>
      </c>
      <c r="C516" s="46" t="s">
        <v>409</v>
      </c>
      <c r="D516" s="47" t="s">
        <v>413</v>
      </c>
      <c r="E516" s="46"/>
      <c r="F516" s="107">
        <f>F517</f>
        <v>166984.4</v>
      </c>
    </row>
    <row r="517" spans="1:7" s="67" customFormat="1" ht="31.5">
      <c r="A517" s="117" t="s">
        <v>358</v>
      </c>
      <c r="B517" s="46" t="s">
        <v>14</v>
      </c>
      <c r="C517" s="46" t="s">
        <v>409</v>
      </c>
      <c r="D517" s="47" t="s">
        <v>413</v>
      </c>
      <c r="E517" s="46" t="s">
        <v>414</v>
      </c>
      <c r="F517" s="107">
        <f>F518</f>
        <v>166984.4</v>
      </c>
    </row>
    <row r="518" spans="1:7" s="67" customFormat="1" ht="19.149999999999999" customHeight="1">
      <c r="A518" s="117" t="s">
        <v>359</v>
      </c>
      <c r="B518" s="46" t="s">
        <v>14</v>
      </c>
      <c r="C518" s="46" t="s">
        <v>409</v>
      </c>
      <c r="D518" s="47" t="s">
        <v>413</v>
      </c>
      <c r="E518" s="46" t="s">
        <v>415</v>
      </c>
      <c r="F518" s="107">
        <v>166984.4</v>
      </c>
    </row>
    <row r="519" spans="1:7" s="67" customFormat="1" ht="25.5">
      <c r="A519" s="118" t="s">
        <v>416</v>
      </c>
      <c r="B519" s="119" t="s">
        <v>14</v>
      </c>
      <c r="C519" s="119" t="s">
        <v>409</v>
      </c>
      <c r="D519" s="120" t="s">
        <v>413</v>
      </c>
      <c r="E519" s="119" t="s">
        <v>415</v>
      </c>
      <c r="F519" s="121">
        <f>54020.7+112963.7</f>
        <v>166984.4</v>
      </c>
    </row>
    <row r="520" spans="1:7" s="67" customFormat="1">
      <c r="A520" s="20" t="s">
        <v>186</v>
      </c>
      <c r="B520" s="115" t="s">
        <v>14</v>
      </c>
      <c r="C520" s="115" t="s">
        <v>409</v>
      </c>
      <c r="D520" s="115" t="s">
        <v>160</v>
      </c>
      <c r="E520" s="119"/>
      <c r="F520" s="122">
        <f>F521</f>
        <v>167.2</v>
      </c>
    </row>
    <row r="521" spans="1:7" s="67" customFormat="1" ht="31.5">
      <c r="A521" s="123" t="s">
        <v>417</v>
      </c>
      <c r="B521" s="124" t="s">
        <v>14</v>
      </c>
      <c r="C521" s="124" t="s">
        <v>409</v>
      </c>
      <c r="D521" s="75" t="s">
        <v>418</v>
      </c>
      <c r="E521" s="119"/>
      <c r="F521" s="125">
        <f>F522</f>
        <v>167.2</v>
      </c>
    </row>
    <row r="522" spans="1:7" s="126" customFormat="1" ht="78.75">
      <c r="A522" s="117" t="s">
        <v>419</v>
      </c>
      <c r="B522" s="46" t="s">
        <v>14</v>
      </c>
      <c r="C522" s="46" t="s">
        <v>409</v>
      </c>
      <c r="D522" s="47" t="s">
        <v>413</v>
      </c>
      <c r="E522" s="46"/>
      <c r="F522" s="107">
        <f>F523</f>
        <v>167.2</v>
      </c>
    </row>
    <row r="523" spans="1:7" s="3" customFormat="1" ht="31.5">
      <c r="A523" s="117" t="s">
        <v>358</v>
      </c>
      <c r="B523" s="46" t="s">
        <v>14</v>
      </c>
      <c r="C523" s="26" t="s">
        <v>409</v>
      </c>
      <c r="D523" s="47" t="s">
        <v>413</v>
      </c>
      <c r="E523" s="46" t="s">
        <v>414</v>
      </c>
      <c r="F523" s="62">
        <f>F524</f>
        <v>167.2</v>
      </c>
      <c r="G523" s="157"/>
    </row>
    <row r="524" spans="1:7" s="3" customFormat="1">
      <c r="A524" s="117" t="s">
        <v>359</v>
      </c>
      <c r="B524" s="46" t="s">
        <v>14</v>
      </c>
      <c r="C524" s="26" t="s">
        <v>409</v>
      </c>
      <c r="D524" s="47" t="s">
        <v>413</v>
      </c>
      <c r="E524" s="46" t="s">
        <v>415</v>
      </c>
      <c r="F524" s="62">
        <v>167.2</v>
      </c>
      <c r="G524" s="157"/>
    </row>
    <row r="525" spans="1:7" s="3" customFormat="1" ht="25.5">
      <c r="A525" s="118" t="s">
        <v>416</v>
      </c>
      <c r="B525" s="119" t="s">
        <v>14</v>
      </c>
      <c r="C525" s="119" t="s">
        <v>409</v>
      </c>
      <c r="D525" s="120" t="s">
        <v>413</v>
      </c>
      <c r="E525" s="119" t="s">
        <v>415</v>
      </c>
      <c r="F525" s="127" t="s">
        <v>420</v>
      </c>
      <c r="G525" s="157"/>
    </row>
    <row r="526" spans="1:7" s="44" customFormat="1" hidden="1">
      <c r="A526" s="128" t="s">
        <v>421</v>
      </c>
      <c r="B526" s="41" t="s">
        <v>14</v>
      </c>
      <c r="C526" s="41" t="s">
        <v>422</v>
      </c>
      <c r="D526" s="41" t="s">
        <v>423</v>
      </c>
      <c r="E526" s="41"/>
      <c r="F526" s="87">
        <f>F527</f>
        <v>0</v>
      </c>
      <c r="G526" s="126"/>
    </row>
    <row r="527" spans="1:7" s="3" customFormat="1" ht="31.5" hidden="1">
      <c r="A527" s="61" t="s">
        <v>136</v>
      </c>
      <c r="B527" s="26" t="s">
        <v>14</v>
      </c>
      <c r="C527" s="26" t="s">
        <v>422</v>
      </c>
      <c r="D527" s="26" t="s">
        <v>424</v>
      </c>
      <c r="E527" s="26"/>
      <c r="F527" s="62">
        <f>F528+F530+F532</f>
        <v>0</v>
      </c>
      <c r="G527" s="157"/>
    </row>
    <row r="528" spans="1:7" s="3" customFormat="1" ht="78.75" hidden="1">
      <c r="A528" s="60" t="s">
        <v>29</v>
      </c>
      <c r="B528" s="26" t="s">
        <v>14</v>
      </c>
      <c r="C528" s="26" t="s">
        <v>422</v>
      </c>
      <c r="D528" s="26" t="s">
        <v>424</v>
      </c>
      <c r="E528" s="26" t="s">
        <v>49</v>
      </c>
      <c r="F528" s="62">
        <f>F529</f>
        <v>0</v>
      </c>
      <c r="G528" s="157"/>
    </row>
    <row r="529" spans="1:7" s="3" customFormat="1" hidden="1">
      <c r="A529" s="60" t="s">
        <v>140</v>
      </c>
      <c r="B529" s="26" t="s">
        <v>14</v>
      </c>
      <c r="C529" s="26" t="s">
        <v>422</v>
      </c>
      <c r="D529" s="26" t="s">
        <v>424</v>
      </c>
      <c r="E529" s="26" t="s">
        <v>141</v>
      </c>
      <c r="F529" s="62">
        <v>0</v>
      </c>
      <c r="G529" s="157"/>
    </row>
    <row r="530" spans="1:7" s="23" customFormat="1" ht="31.5" hidden="1">
      <c r="A530" s="37" t="s">
        <v>31</v>
      </c>
      <c r="B530" s="26" t="s">
        <v>14</v>
      </c>
      <c r="C530" s="26" t="s">
        <v>422</v>
      </c>
      <c r="D530" s="26" t="s">
        <v>424</v>
      </c>
      <c r="E530" s="26" t="s">
        <v>42</v>
      </c>
      <c r="F530" s="24">
        <f>F531</f>
        <v>0</v>
      </c>
    </row>
    <row r="531" spans="1:7" s="23" customFormat="1" ht="31.5" hidden="1">
      <c r="A531" s="37" t="s">
        <v>32</v>
      </c>
      <c r="B531" s="26" t="s">
        <v>14</v>
      </c>
      <c r="C531" s="26" t="s">
        <v>422</v>
      </c>
      <c r="D531" s="26" t="s">
        <v>424</v>
      </c>
      <c r="E531" s="26" t="s">
        <v>43</v>
      </c>
      <c r="F531" s="24">
        <v>0</v>
      </c>
    </row>
    <row r="532" spans="1:7" s="23" customFormat="1" hidden="1">
      <c r="A532" s="61" t="s">
        <v>35</v>
      </c>
      <c r="B532" s="26" t="s">
        <v>14</v>
      </c>
      <c r="C532" s="26" t="s">
        <v>422</v>
      </c>
      <c r="D532" s="26" t="s">
        <v>424</v>
      </c>
      <c r="E532" s="26" t="s">
        <v>184</v>
      </c>
      <c r="F532" s="24">
        <f>F533</f>
        <v>0</v>
      </c>
    </row>
    <row r="533" spans="1:7" s="23" customFormat="1" hidden="1">
      <c r="A533" s="37" t="s">
        <v>37</v>
      </c>
      <c r="B533" s="26" t="s">
        <v>14</v>
      </c>
      <c r="C533" s="26" t="s">
        <v>422</v>
      </c>
      <c r="D533" s="26" t="s">
        <v>424</v>
      </c>
      <c r="E533" s="26" t="s">
        <v>185</v>
      </c>
      <c r="F533" s="24">
        <v>0</v>
      </c>
    </row>
    <row r="534" spans="1:7" s="38" customFormat="1">
      <c r="A534" s="28" t="s">
        <v>425</v>
      </c>
      <c r="B534" s="29" t="s">
        <v>14</v>
      </c>
      <c r="C534" s="29" t="s">
        <v>426</v>
      </c>
      <c r="D534" s="29"/>
      <c r="E534" s="35"/>
      <c r="F534" s="30">
        <f>F535</f>
        <v>106.5</v>
      </c>
    </row>
    <row r="535" spans="1:7" s="3" customFormat="1">
      <c r="A535" s="20" t="s">
        <v>186</v>
      </c>
      <c r="B535" s="12" t="s">
        <v>14</v>
      </c>
      <c r="C535" s="12" t="s">
        <v>426</v>
      </c>
      <c r="D535" s="12" t="s">
        <v>187</v>
      </c>
      <c r="E535" s="21"/>
      <c r="F535" s="22">
        <f>F536</f>
        <v>106.5</v>
      </c>
      <c r="G535" s="157"/>
    </row>
    <row r="536" spans="1:7" s="78" customFormat="1" ht="47.25">
      <c r="A536" s="123" t="s">
        <v>427</v>
      </c>
      <c r="B536" s="74" t="s">
        <v>14</v>
      </c>
      <c r="C536" s="74" t="s">
        <v>426</v>
      </c>
      <c r="D536" s="75" t="s">
        <v>428</v>
      </c>
      <c r="E536" s="46"/>
      <c r="F536" s="125">
        <f>F537+F539+F541+F543</f>
        <v>106.5</v>
      </c>
    </row>
    <row r="537" spans="1:7" s="78" customFormat="1" ht="31.5" hidden="1">
      <c r="A537" s="45" t="s">
        <v>31</v>
      </c>
      <c r="B537" s="46" t="s">
        <v>14</v>
      </c>
      <c r="C537" s="46" t="s">
        <v>426</v>
      </c>
      <c r="D537" s="47" t="s">
        <v>200</v>
      </c>
      <c r="E537" s="46" t="s">
        <v>42</v>
      </c>
      <c r="F537" s="107">
        <f>F538</f>
        <v>0</v>
      </c>
    </row>
    <row r="538" spans="1:7" s="78" customFormat="1" ht="31.5" hidden="1">
      <c r="A538" s="45" t="s">
        <v>32</v>
      </c>
      <c r="B538" s="46" t="s">
        <v>14</v>
      </c>
      <c r="C538" s="46" t="s">
        <v>426</v>
      </c>
      <c r="D538" s="47" t="s">
        <v>200</v>
      </c>
      <c r="E538" s="46" t="s">
        <v>43</v>
      </c>
      <c r="F538" s="107"/>
    </row>
    <row r="539" spans="1:7" s="78" customFormat="1" hidden="1">
      <c r="A539" s="45" t="s">
        <v>33</v>
      </c>
      <c r="B539" s="46" t="s">
        <v>14</v>
      </c>
      <c r="C539" s="46" t="s">
        <v>426</v>
      </c>
      <c r="D539" s="47" t="s">
        <v>200</v>
      </c>
      <c r="E539" s="46" t="s">
        <v>156</v>
      </c>
      <c r="F539" s="107">
        <f>F540</f>
        <v>0</v>
      </c>
    </row>
    <row r="540" spans="1:7" s="78" customFormat="1" hidden="1">
      <c r="A540" s="45" t="s">
        <v>157</v>
      </c>
      <c r="B540" s="46" t="s">
        <v>14</v>
      </c>
      <c r="C540" s="46" t="s">
        <v>426</v>
      </c>
      <c r="D540" s="47" t="s">
        <v>200</v>
      </c>
      <c r="E540" s="46" t="s">
        <v>158</v>
      </c>
      <c r="F540" s="107"/>
    </row>
    <row r="541" spans="1:7" s="78" customFormat="1" ht="31.5">
      <c r="A541" s="129" t="s">
        <v>148</v>
      </c>
      <c r="B541" s="46" t="s">
        <v>14</v>
      </c>
      <c r="C541" s="46" t="s">
        <v>426</v>
      </c>
      <c r="D541" s="47" t="s">
        <v>428</v>
      </c>
      <c r="E541" s="46" t="s">
        <v>149</v>
      </c>
      <c r="F541" s="107">
        <f>F542</f>
        <v>59</v>
      </c>
    </row>
    <row r="542" spans="1:7" s="78" customFormat="1">
      <c r="A542" s="129" t="s">
        <v>429</v>
      </c>
      <c r="B542" s="46" t="s">
        <v>14</v>
      </c>
      <c r="C542" s="46" t="s">
        <v>426</v>
      </c>
      <c r="D542" s="47" t="s">
        <v>428</v>
      </c>
      <c r="E542" s="46" t="s">
        <v>181</v>
      </c>
      <c r="F542" s="107">
        <v>59</v>
      </c>
    </row>
    <row r="543" spans="1:7" s="78" customFormat="1">
      <c r="A543" s="117" t="s">
        <v>35</v>
      </c>
      <c r="B543" s="46" t="s">
        <v>14</v>
      </c>
      <c r="C543" s="46" t="s">
        <v>426</v>
      </c>
      <c r="D543" s="47" t="s">
        <v>428</v>
      </c>
      <c r="E543" s="46" t="s">
        <v>184</v>
      </c>
      <c r="F543" s="107">
        <f>F544+F545</f>
        <v>47.5</v>
      </c>
    </row>
    <row r="544" spans="1:7" s="78" customFormat="1">
      <c r="A544" s="117" t="s">
        <v>37</v>
      </c>
      <c r="B544" s="46" t="s">
        <v>14</v>
      </c>
      <c r="C544" s="46" t="s">
        <v>426</v>
      </c>
      <c r="D544" s="47" t="s">
        <v>428</v>
      </c>
      <c r="E544" s="46" t="s">
        <v>185</v>
      </c>
      <c r="F544" s="107">
        <v>22.5</v>
      </c>
    </row>
    <row r="545" spans="1:6" s="78" customFormat="1">
      <c r="A545" s="117" t="s">
        <v>55</v>
      </c>
      <c r="B545" s="46" t="s">
        <v>14</v>
      </c>
      <c r="C545" s="46" t="s">
        <v>426</v>
      </c>
      <c r="D545" s="47" t="s">
        <v>428</v>
      </c>
      <c r="E545" s="46" t="s">
        <v>260</v>
      </c>
      <c r="F545" s="107">
        <v>25</v>
      </c>
    </row>
    <row r="546" spans="1:6" s="105" customFormat="1">
      <c r="A546" s="11" t="s">
        <v>430</v>
      </c>
      <c r="B546" s="12" t="s">
        <v>14</v>
      </c>
      <c r="C546" s="12" t="s">
        <v>431</v>
      </c>
      <c r="D546" s="12"/>
      <c r="E546" s="12"/>
      <c r="F546" s="13">
        <f>F547</f>
        <v>46194.599999999991</v>
      </c>
    </row>
    <row r="547" spans="1:6" s="106" customFormat="1">
      <c r="A547" s="28" t="s">
        <v>432</v>
      </c>
      <c r="B547" s="29" t="s">
        <v>14</v>
      </c>
      <c r="C547" s="29" t="s">
        <v>433</v>
      </c>
      <c r="D547" s="29"/>
      <c r="E547" s="35"/>
      <c r="F547" s="130">
        <f>F548+F559+F582+F591+F601+F612+F621</f>
        <v>46194.599999999991</v>
      </c>
    </row>
    <row r="548" spans="1:6" s="105" customFormat="1">
      <c r="A548" s="20" t="s">
        <v>74</v>
      </c>
      <c r="B548" s="12" t="s">
        <v>14</v>
      </c>
      <c r="C548" s="12" t="s">
        <v>433</v>
      </c>
      <c r="D548" s="12" t="s">
        <v>152</v>
      </c>
      <c r="E548" s="21"/>
      <c r="F548" s="22">
        <f>F553+F549</f>
        <v>472.9</v>
      </c>
    </row>
    <row r="549" spans="1:6" s="105" customFormat="1" ht="31.5" hidden="1" customHeight="1">
      <c r="A549" s="33" t="s">
        <v>434</v>
      </c>
      <c r="B549" s="34" t="s">
        <v>14</v>
      </c>
      <c r="C549" s="34" t="s">
        <v>433</v>
      </c>
      <c r="D549" s="34" t="s">
        <v>435</v>
      </c>
      <c r="E549" s="53"/>
      <c r="F549" s="36">
        <f>F550+F551+F552</f>
        <v>0</v>
      </c>
    </row>
    <row r="550" spans="1:6" s="23" customFormat="1" ht="31.5" hidden="1" customHeight="1">
      <c r="A550" s="32" t="s">
        <v>436</v>
      </c>
      <c r="B550" s="34" t="s">
        <v>14</v>
      </c>
      <c r="C550" s="34" t="s">
        <v>433</v>
      </c>
      <c r="D550" s="26" t="s">
        <v>435</v>
      </c>
      <c r="E550" s="27">
        <v>242</v>
      </c>
      <c r="F550" s="24"/>
    </row>
    <row r="551" spans="1:6" s="23" customFormat="1" ht="31.5" hidden="1" customHeight="1">
      <c r="A551" s="61" t="s">
        <v>437</v>
      </c>
      <c r="B551" s="26" t="s">
        <v>14</v>
      </c>
      <c r="C551" s="26" t="s">
        <v>433</v>
      </c>
      <c r="D551" s="26" t="s">
        <v>435</v>
      </c>
      <c r="E551" s="27">
        <v>244</v>
      </c>
      <c r="F551" s="24"/>
    </row>
    <row r="552" spans="1:6" s="38" customFormat="1" ht="15.75" hidden="1" customHeight="1">
      <c r="A552" s="60" t="s">
        <v>429</v>
      </c>
      <c r="B552" s="26" t="s">
        <v>14</v>
      </c>
      <c r="C552" s="26" t="s">
        <v>433</v>
      </c>
      <c r="D552" s="26" t="s">
        <v>435</v>
      </c>
      <c r="E552" s="26" t="s">
        <v>438</v>
      </c>
      <c r="F552" s="24"/>
    </row>
    <row r="553" spans="1:6" s="38" customFormat="1">
      <c r="A553" s="33" t="s">
        <v>39</v>
      </c>
      <c r="B553" s="34" t="s">
        <v>14</v>
      </c>
      <c r="C553" s="34" t="s">
        <v>433</v>
      </c>
      <c r="D553" s="34" t="s">
        <v>153</v>
      </c>
      <c r="E553" s="35"/>
      <c r="F553" s="36">
        <f>F554</f>
        <v>472.9</v>
      </c>
    </row>
    <row r="554" spans="1:6" s="38" customFormat="1" ht="31.5">
      <c r="A554" s="100" t="s">
        <v>154</v>
      </c>
      <c r="B554" s="26" t="s">
        <v>14</v>
      </c>
      <c r="C554" s="26" t="s">
        <v>433</v>
      </c>
      <c r="D554" s="26" t="s">
        <v>155</v>
      </c>
      <c r="E554" s="35"/>
      <c r="F554" s="24">
        <f>F555+F557</f>
        <v>472.9</v>
      </c>
    </row>
    <row r="555" spans="1:6" s="38" customFormat="1" ht="31.5">
      <c r="A555" s="37" t="s">
        <v>31</v>
      </c>
      <c r="B555" s="26" t="s">
        <v>14</v>
      </c>
      <c r="C555" s="26" t="s">
        <v>433</v>
      </c>
      <c r="D555" s="26" t="s">
        <v>155</v>
      </c>
      <c r="E555" s="26" t="s">
        <v>42</v>
      </c>
      <c r="F555" s="24">
        <f>F556</f>
        <v>311</v>
      </c>
    </row>
    <row r="556" spans="1:6" s="38" customFormat="1" ht="31.5">
      <c r="A556" s="37" t="s">
        <v>32</v>
      </c>
      <c r="B556" s="26" t="s">
        <v>14</v>
      </c>
      <c r="C556" s="26" t="s">
        <v>433</v>
      </c>
      <c r="D556" s="26" t="s">
        <v>155</v>
      </c>
      <c r="E556" s="26" t="s">
        <v>43</v>
      </c>
      <c r="F556" s="24">
        <v>311</v>
      </c>
    </row>
    <row r="557" spans="1:6" s="38" customFormat="1" ht="31.5">
      <c r="A557" s="129" t="s">
        <v>148</v>
      </c>
      <c r="B557" s="26" t="s">
        <v>14</v>
      </c>
      <c r="C557" s="26" t="s">
        <v>433</v>
      </c>
      <c r="D557" s="26" t="s">
        <v>155</v>
      </c>
      <c r="E557" s="46" t="s">
        <v>149</v>
      </c>
      <c r="F557" s="24">
        <f>F558</f>
        <v>161.9</v>
      </c>
    </row>
    <row r="558" spans="1:6" s="38" customFormat="1">
      <c r="A558" s="129" t="s">
        <v>429</v>
      </c>
      <c r="B558" s="26" t="s">
        <v>14</v>
      </c>
      <c r="C558" s="26" t="s">
        <v>433</v>
      </c>
      <c r="D558" s="26" t="s">
        <v>155</v>
      </c>
      <c r="E558" s="46" t="s">
        <v>181</v>
      </c>
      <c r="F558" s="24">
        <v>161.9</v>
      </c>
    </row>
    <row r="559" spans="1:6" s="38" customFormat="1" ht="31.5">
      <c r="A559" s="131" t="s">
        <v>75</v>
      </c>
      <c r="B559" s="12" t="s">
        <v>14</v>
      </c>
      <c r="C559" s="12" t="s">
        <v>433</v>
      </c>
      <c r="D559" s="12" t="s">
        <v>76</v>
      </c>
      <c r="E559" s="12"/>
      <c r="F559" s="22">
        <f>F560</f>
        <v>20050.8</v>
      </c>
    </row>
    <row r="560" spans="1:6" s="38" customFormat="1" ht="31.5">
      <c r="A560" s="60" t="s">
        <v>77</v>
      </c>
      <c r="B560" s="26" t="s">
        <v>14</v>
      </c>
      <c r="C560" s="26" t="s">
        <v>433</v>
      </c>
      <c r="D560" s="26" t="s">
        <v>78</v>
      </c>
      <c r="E560" s="26"/>
      <c r="F560" s="24">
        <f>F561+F578</f>
        <v>20050.8</v>
      </c>
    </row>
    <row r="561" spans="1:6" s="38" customFormat="1" ht="31.5">
      <c r="A561" s="60" t="s">
        <v>439</v>
      </c>
      <c r="B561" s="26" t="s">
        <v>14</v>
      </c>
      <c r="C561" s="26" t="s">
        <v>433</v>
      </c>
      <c r="D561" s="26" t="s">
        <v>440</v>
      </c>
      <c r="E561" s="26"/>
      <c r="F561" s="24">
        <f>F562+F570</f>
        <v>19884.5</v>
      </c>
    </row>
    <row r="562" spans="1:6" s="38" customFormat="1" ht="78.75">
      <c r="A562" s="60" t="s">
        <v>441</v>
      </c>
      <c r="B562" s="26" t="s">
        <v>14</v>
      </c>
      <c r="C562" s="26" t="s">
        <v>433</v>
      </c>
      <c r="D562" s="26" t="s">
        <v>442</v>
      </c>
      <c r="E562" s="26"/>
      <c r="F562" s="24">
        <f>F563+F565+F568</f>
        <v>19291</v>
      </c>
    </row>
    <row r="563" spans="1:6" s="23" customFormat="1">
      <c r="A563" s="37" t="s">
        <v>140</v>
      </c>
      <c r="B563" s="26" t="s">
        <v>14</v>
      </c>
      <c r="C563" s="26" t="s">
        <v>433</v>
      </c>
      <c r="D563" s="26" t="s">
        <v>442</v>
      </c>
      <c r="E563" s="26" t="s">
        <v>49</v>
      </c>
      <c r="F563" s="24">
        <f>F564</f>
        <v>8290</v>
      </c>
    </row>
    <row r="564" spans="1:6" s="38" customFormat="1" ht="31.5">
      <c r="A564" s="37" t="s">
        <v>31</v>
      </c>
      <c r="B564" s="26" t="s">
        <v>14</v>
      </c>
      <c r="C564" s="26" t="s">
        <v>433</v>
      </c>
      <c r="D564" s="26" t="s">
        <v>442</v>
      </c>
      <c r="E564" s="26" t="s">
        <v>141</v>
      </c>
      <c r="F564" s="24">
        <v>8290</v>
      </c>
    </row>
    <row r="565" spans="1:6" s="38" customFormat="1" ht="31.5">
      <c r="A565" s="60" t="s">
        <v>148</v>
      </c>
      <c r="B565" s="26" t="s">
        <v>14</v>
      </c>
      <c r="C565" s="26" t="s">
        <v>433</v>
      </c>
      <c r="D565" s="26" t="s">
        <v>442</v>
      </c>
      <c r="E565" s="26" t="s">
        <v>149</v>
      </c>
      <c r="F565" s="24">
        <f>F566+F567</f>
        <v>11001</v>
      </c>
    </row>
    <row r="566" spans="1:6" s="38" customFormat="1" hidden="1">
      <c r="A566" s="60" t="s">
        <v>150</v>
      </c>
      <c r="B566" s="26" t="s">
        <v>14</v>
      </c>
      <c r="C566" s="26" t="s">
        <v>433</v>
      </c>
      <c r="D566" s="26" t="s">
        <v>442</v>
      </c>
      <c r="E566" s="26" t="s">
        <v>151</v>
      </c>
      <c r="F566" s="24"/>
    </row>
    <row r="567" spans="1:6" s="38" customFormat="1">
      <c r="A567" s="60" t="s">
        <v>180</v>
      </c>
      <c r="B567" s="26" t="s">
        <v>14</v>
      </c>
      <c r="C567" s="26" t="s">
        <v>433</v>
      </c>
      <c r="D567" s="26" t="s">
        <v>442</v>
      </c>
      <c r="E567" s="26" t="s">
        <v>181</v>
      </c>
      <c r="F567" s="24">
        <v>11001</v>
      </c>
    </row>
    <row r="568" spans="1:6" s="38" customFormat="1" hidden="1">
      <c r="A568" s="60" t="s">
        <v>35</v>
      </c>
      <c r="B568" s="26" t="s">
        <v>14</v>
      </c>
      <c r="C568" s="26" t="s">
        <v>433</v>
      </c>
      <c r="D568" s="26" t="s">
        <v>442</v>
      </c>
      <c r="E568" s="26" t="s">
        <v>184</v>
      </c>
      <c r="F568" s="24">
        <f>F569</f>
        <v>0</v>
      </c>
    </row>
    <row r="569" spans="1:6" s="38" customFormat="1" hidden="1">
      <c r="A569" s="60" t="s">
        <v>55</v>
      </c>
      <c r="B569" s="26" t="s">
        <v>14</v>
      </c>
      <c r="C569" s="26" t="s">
        <v>433</v>
      </c>
      <c r="D569" s="26" t="s">
        <v>442</v>
      </c>
      <c r="E569" s="26" t="s">
        <v>260</v>
      </c>
      <c r="F569" s="24">
        <f>14841.5-14841.5</f>
        <v>0</v>
      </c>
    </row>
    <row r="570" spans="1:6" s="38" customFormat="1" ht="49.15" customHeight="1">
      <c r="A570" s="60" t="s">
        <v>443</v>
      </c>
      <c r="B570" s="26" t="s">
        <v>14</v>
      </c>
      <c r="C570" s="26" t="s">
        <v>433</v>
      </c>
      <c r="D570" s="26" t="s">
        <v>444</v>
      </c>
      <c r="E570" s="26"/>
      <c r="F570" s="24">
        <f>F571+F573+F576</f>
        <v>593.5</v>
      </c>
    </row>
    <row r="571" spans="1:6" s="38" customFormat="1">
      <c r="A571" s="37" t="s">
        <v>140</v>
      </c>
      <c r="B571" s="26" t="s">
        <v>14</v>
      </c>
      <c r="C571" s="26" t="s">
        <v>433</v>
      </c>
      <c r="D571" s="26" t="s">
        <v>444</v>
      </c>
      <c r="E571" s="26" t="s">
        <v>49</v>
      </c>
      <c r="F571" s="24">
        <f>F572</f>
        <v>56.5</v>
      </c>
    </row>
    <row r="572" spans="1:6" s="38" customFormat="1" ht="31.5">
      <c r="A572" s="37" t="s">
        <v>31</v>
      </c>
      <c r="B572" s="26" t="s">
        <v>14</v>
      </c>
      <c r="C572" s="26" t="s">
        <v>433</v>
      </c>
      <c r="D572" s="26" t="s">
        <v>444</v>
      </c>
      <c r="E572" s="26" t="s">
        <v>141</v>
      </c>
      <c r="F572" s="24">
        <v>56.5</v>
      </c>
    </row>
    <row r="573" spans="1:6" s="38" customFormat="1" ht="31.5">
      <c r="A573" s="60" t="s">
        <v>148</v>
      </c>
      <c r="B573" s="26" t="s">
        <v>14</v>
      </c>
      <c r="C573" s="26" t="s">
        <v>433</v>
      </c>
      <c r="D573" s="26" t="s">
        <v>444</v>
      </c>
      <c r="E573" s="26" t="s">
        <v>149</v>
      </c>
      <c r="F573" s="24">
        <f>F574+F575</f>
        <v>503</v>
      </c>
    </row>
    <row r="574" spans="1:6" s="38" customFormat="1" hidden="1">
      <c r="A574" s="60" t="s">
        <v>150</v>
      </c>
      <c r="B574" s="26" t="s">
        <v>14</v>
      </c>
      <c r="C574" s="26" t="s">
        <v>433</v>
      </c>
      <c r="D574" s="26" t="s">
        <v>444</v>
      </c>
      <c r="E574" s="26" t="s">
        <v>151</v>
      </c>
      <c r="F574" s="24"/>
    </row>
    <row r="575" spans="1:6" s="38" customFormat="1">
      <c r="A575" s="60" t="s">
        <v>180</v>
      </c>
      <c r="B575" s="26" t="s">
        <v>14</v>
      </c>
      <c r="C575" s="26" t="s">
        <v>433</v>
      </c>
      <c r="D575" s="26" t="s">
        <v>444</v>
      </c>
      <c r="E575" s="26" t="s">
        <v>181</v>
      </c>
      <c r="F575" s="24">
        <v>503</v>
      </c>
    </row>
    <row r="576" spans="1:6" s="38" customFormat="1">
      <c r="A576" s="61" t="s">
        <v>35</v>
      </c>
      <c r="B576" s="26" t="s">
        <v>14</v>
      </c>
      <c r="C576" s="26" t="s">
        <v>433</v>
      </c>
      <c r="D576" s="26" t="s">
        <v>444</v>
      </c>
      <c r="E576" s="26" t="s">
        <v>184</v>
      </c>
      <c r="F576" s="24">
        <f>F577</f>
        <v>34</v>
      </c>
    </row>
    <row r="577" spans="1:7" s="38" customFormat="1">
      <c r="A577" s="61" t="s">
        <v>55</v>
      </c>
      <c r="B577" s="26" t="s">
        <v>14</v>
      </c>
      <c r="C577" s="26" t="s">
        <v>433</v>
      </c>
      <c r="D577" s="26" t="s">
        <v>444</v>
      </c>
      <c r="E577" s="26" t="s">
        <v>260</v>
      </c>
      <c r="F577" s="24">
        <f>593.5-56.5-503</f>
        <v>34</v>
      </c>
    </row>
    <row r="578" spans="1:7" s="38" customFormat="1" ht="47.25">
      <c r="A578" s="60" t="s">
        <v>445</v>
      </c>
      <c r="B578" s="26" t="s">
        <v>14</v>
      </c>
      <c r="C578" s="26" t="s">
        <v>433</v>
      </c>
      <c r="D578" s="26" t="s">
        <v>446</v>
      </c>
      <c r="E578" s="26"/>
      <c r="F578" s="24">
        <f>F579</f>
        <v>166.3</v>
      </c>
    </row>
    <row r="579" spans="1:7" s="38" customFormat="1">
      <c r="A579" s="60" t="s">
        <v>447</v>
      </c>
      <c r="B579" s="26" t="s">
        <v>14</v>
      </c>
      <c r="C579" s="26" t="s">
        <v>433</v>
      </c>
      <c r="D579" s="26" t="s">
        <v>448</v>
      </c>
      <c r="E579" s="26"/>
      <c r="F579" s="24">
        <f>F580</f>
        <v>166.3</v>
      </c>
    </row>
    <row r="580" spans="1:7" s="38" customFormat="1" ht="31.5">
      <c r="A580" s="37" t="s">
        <v>31</v>
      </c>
      <c r="B580" s="26" t="s">
        <v>14</v>
      </c>
      <c r="C580" s="26" t="s">
        <v>433</v>
      </c>
      <c r="D580" s="26" t="s">
        <v>448</v>
      </c>
      <c r="E580" s="26" t="s">
        <v>42</v>
      </c>
      <c r="F580" s="24">
        <f>F581</f>
        <v>166.3</v>
      </c>
    </row>
    <row r="581" spans="1:7" s="38" customFormat="1" ht="31.5">
      <c r="A581" s="37" t="s">
        <v>32</v>
      </c>
      <c r="B581" s="26" t="s">
        <v>14</v>
      </c>
      <c r="C581" s="26" t="s">
        <v>433</v>
      </c>
      <c r="D581" s="26" t="s">
        <v>448</v>
      </c>
      <c r="E581" s="26" t="s">
        <v>43</v>
      </c>
      <c r="F581" s="24">
        <v>166.3</v>
      </c>
    </row>
    <row r="582" spans="1:7" s="38" customFormat="1" ht="31.5">
      <c r="A582" s="20" t="s">
        <v>449</v>
      </c>
      <c r="B582" s="12" t="s">
        <v>14</v>
      </c>
      <c r="C582" s="12" t="s">
        <v>433</v>
      </c>
      <c r="D582" s="12" t="s">
        <v>450</v>
      </c>
      <c r="E582" s="21"/>
      <c r="F582" s="22">
        <f>F583+F586+F587</f>
        <v>15200</v>
      </c>
    </row>
    <row r="583" spans="1:7" s="38" customFormat="1" ht="47.25" hidden="1" customHeight="1">
      <c r="A583" s="31" t="s">
        <v>451</v>
      </c>
      <c r="B583" s="34" t="s">
        <v>14</v>
      </c>
      <c r="C583" s="26" t="s">
        <v>433</v>
      </c>
      <c r="D583" s="26" t="s">
        <v>452</v>
      </c>
      <c r="E583" s="35"/>
      <c r="F583" s="24">
        <f>F584</f>
        <v>0</v>
      </c>
    </row>
    <row r="584" spans="1:7" s="38" customFormat="1" ht="31.5" hidden="1" customHeight="1">
      <c r="A584" s="61" t="s">
        <v>437</v>
      </c>
      <c r="B584" s="34" t="s">
        <v>14</v>
      </c>
      <c r="C584" s="26" t="s">
        <v>433</v>
      </c>
      <c r="D584" s="26" t="s">
        <v>452</v>
      </c>
      <c r="E584" s="26" t="s">
        <v>453</v>
      </c>
      <c r="F584" s="24"/>
    </row>
    <row r="585" spans="1:7" s="38" customFormat="1" ht="63" hidden="1" customHeight="1">
      <c r="A585" s="31" t="s">
        <v>454</v>
      </c>
      <c r="B585" s="34" t="s">
        <v>14</v>
      </c>
      <c r="C585" s="26" t="s">
        <v>433</v>
      </c>
      <c r="D585" s="26" t="s">
        <v>455</v>
      </c>
      <c r="E585" s="35"/>
      <c r="F585" s="24">
        <f>F586</f>
        <v>0</v>
      </c>
    </row>
    <row r="586" spans="1:7" s="23" customFormat="1" ht="31.5" hidden="1" customHeight="1">
      <c r="A586" s="32" t="s">
        <v>436</v>
      </c>
      <c r="B586" s="34" t="s">
        <v>14</v>
      </c>
      <c r="C586" s="26" t="s">
        <v>433</v>
      </c>
      <c r="D586" s="26" t="s">
        <v>455</v>
      </c>
      <c r="E586" s="26" t="s">
        <v>456</v>
      </c>
      <c r="F586" s="24"/>
    </row>
    <row r="587" spans="1:7" s="64" customFormat="1" ht="16.899999999999999" customHeight="1">
      <c r="A587" s="61" t="s">
        <v>136</v>
      </c>
      <c r="B587" s="34" t="s">
        <v>14</v>
      </c>
      <c r="C587" s="26" t="s">
        <v>433</v>
      </c>
      <c r="D587" s="26" t="s">
        <v>457</v>
      </c>
      <c r="E587" s="26"/>
      <c r="F587" s="24">
        <f>F588</f>
        <v>15200</v>
      </c>
    </row>
    <row r="588" spans="1:7" s="64" customFormat="1" ht="33.75" customHeight="1">
      <c r="A588" s="60" t="s">
        <v>148</v>
      </c>
      <c r="B588" s="34" t="s">
        <v>14</v>
      </c>
      <c r="C588" s="26" t="s">
        <v>433</v>
      </c>
      <c r="D588" s="26" t="s">
        <v>457</v>
      </c>
      <c r="E588" s="26" t="s">
        <v>149</v>
      </c>
      <c r="F588" s="24">
        <f>F589</f>
        <v>15200</v>
      </c>
    </row>
    <row r="589" spans="1:7" s="64" customFormat="1">
      <c r="A589" s="60" t="s">
        <v>180</v>
      </c>
      <c r="B589" s="34" t="s">
        <v>14</v>
      </c>
      <c r="C589" s="26" t="s">
        <v>433</v>
      </c>
      <c r="D589" s="26" t="s">
        <v>457</v>
      </c>
      <c r="E589" s="26" t="s">
        <v>181</v>
      </c>
      <c r="F589" s="24">
        <f>14911.4+199+89.6</f>
        <v>15200</v>
      </c>
      <c r="G589" s="38"/>
    </row>
    <row r="590" spans="1:7" s="64" customFormat="1" ht="33.75" hidden="1" customHeight="1">
      <c r="A590" s="60" t="s">
        <v>458</v>
      </c>
      <c r="B590" s="34" t="s">
        <v>14</v>
      </c>
      <c r="C590" s="26" t="s">
        <v>433</v>
      </c>
      <c r="D590" s="26" t="s">
        <v>459</v>
      </c>
      <c r="E590" s="26" t="s">
        <v>438</v>
      </c>
      <c r="F590" s="24"/>
    </row>
    <row r="591" spans="1:7" s="64" customFormat="1">
      <c r="A591" s="20" t="s">
        <v>460</v>
      </c>
      <c r="B591" s="12" t="s">
        <v>14</v>
      </c>
      <c r="C591" s="12" t="s">
        <v>433</v>
      </c>
      <c r="D591" s="12" t="s">
        <v>461</v>
      </c>
      <c r="E591" s="12"/>
      <c r="F591" s="22">
        <f>F592</f>
        <v>1282</v>
      </c>
    </row>
    <row r="592" spans="1:7" s="64" customFormat="1" ht="17.45" customHeight="1">
      <c r="A592" s="31" t="s">
        <v>136</v>
      </c>
      <c r="B592" s="26" t="s">
        <v>14</v>
      </c>
      <c r="C592" s="26" t="s">
        <v>433</v>
      </c>
      <c r="D592" s="26" t="s">
        <v>462</v>
      </c>
      <c r="E592" s="26"/>
      <c r="F592" s="24">
        <f>F593+F595+F597+F599</f>
        <v>1282</v>
      </c>
    </row>
    <row r="593" spans="1:7" s="64" customFormat="1" ht="30" customHeight="1">
      <c r="A593" s="37" t="s">
        <v>29</v>
      </c>
      <c r="B593" s="26" t="s">
        <v>14</v>
      </c>
      <c r="C593" s="26" t="s">
        <v>433</v>
      </c>
      <c r="D593" s="26" t="s">
        <v>462</v>
      </c>
      <c r="E593" s="26" t="s">
        <v>49</v>
      </c>
      <c r="F593" s="24">
        <f>F594</f>
        <v>997.6</v>
      </c>
    </row>
    <row r="594" spans="1:7" s="64" customFormat="1" ht="20.45" customHeight="1">
      <c r="A594" s="37" t="s">
        <v>140</v>
      </c>
      <c r="B594" s="26" t="s">
        <v>14</v>
      </c>
      <c r="C594" s="26" t="s">
        <v>433</v>
      </c>
      <c r="D594" s="26" t="s">
        <v>462</v>
      </c>
      <c r="E594" s="26" t="s">
        <v>141</v>
      </c>
      <c r="F594" s="24">
        <f>979.1+18.5</f>
        <v>997.6</v>
      </c>
      <c r="G594" s="38"/>
    </row>
    <row r="595" spans="1:7" s="64" customFormat="1" ht="30" customHeight="1">
      <c r="A595" s="37" t="s">
        <v>31</v>
      </c>
      <c r="B595" s="26" t="s">
        <v>14</v>
      </c>
      <c r="C595" s="26" t="s">
        <v>433</v>
      </c>
      <c r="D595" s="26" t="s">
        <v>462</v>
      </c>
      <c r="E595" s="26" t="s">
        <v>42</v>
      </c>
      <c r="F595" s="24">
        <f>F596</f>
        <v>284.3</v>
      </c>
    </row>
    <row r="596" spans="1:7" s="64" customFormat="1" ht="30" customHeight="1">
      <c r="A596" s="37" t="s">
        <v>32</v>
      </c>
      <c r="B596" s="26" t="s">
        <v>14</v>
      </c>
      <c r="C596" s="26" t="s">
        <v>433</v>
      </c>
      <c r="D596" s="26" t="s">
        <v>462</v>
      </c>
      <c r="E596" s="26" t="s">
        <v>43</v>
      </c>
      <c r="F596" s="24">
        <f>284.3</f>
        <v>284.3</v>
      </c>
    </row>
    <row r="597" spans="1:7" s="64" customFormat="1" ht="31.5" hidden="1">
      <c r="A597" s="60" t="s">
        <v>148</v>
      </c>
      <c r="B597" s="26" t="s">
        <v>14</v>
      </c>
      <c r="C597" s="26" t="s">
        <v>433</v>
      </c>
      <c r="D597" s="26" t="s">
        <v>462</v>
      </c>
      <c r="E597" s="26" t="s">
        <v>149</v>
      </c>
      <c r="F597" s="24">
        <f>F598</f>
        <v>0</v>
      </c>
    </row>
    <row r="598" spans="1:7" s="3" customFormat="1" ht="20.25" hidden="1" customHeight="1">
      <c r="A598" s="60" t="s">
        <v>150</v>
      </c>
      <c r="B598" s="26" t="s">
        <v>14</v>
      </c>
      <c r="C598" s="26" t="s">
        <v>433</v>
      </c>
      <c r="D598" s="26" t="s">
        <v>462</v>
      </c>
      <c r="E598" s="26" t="s">
        <v>151</v>
      </c>
      <c r="F598" s="24"/>
      <c r="G598" s="157"/>
    </row>
    <row r="599" spans="1:7" s="3" customFormat="1" ht="20.25" customHeight="1">
      <c r="A599" s="60" t="s">
        <v>35</v>
      </c>
      <c r="B599" s="26" t="s">
        <v>14</v>
      </c>
      <c r="C599" s="26" t="s">
        <v>433</v>
      </c>
      <c r="D599" s="26" t="s">
        <v>462</v>
      </c>
      <c r="E599" s="26" t="s">
        <v>184</v>
      </c>
      <c r="F599" s="24">
        <f>F600</f>
        <v>0.1</v>
      </c>
      <c r="G599" s="157"/>
    </row>
    <row r="600" spans="1:7" s="3" customFormat="1" ht="20.25" customHeight="1">
      <c r="A600" s="60" t="s">
        <v>37</v>
      </c>
      <c r="B600" s="26" t="s">
        <v>14</v>
      </c>
      <c r="C600" s="26" t="s">
        <v>433</v>
      </c>
      <c r="D600" s="26" t="s">
        <v>462</v>
      </c>
      <c r="E600" s="26" t="s">
        <v>185</v>
      </c>
      <c r="F600" s="24">
        <v>0.1</v>
      </c>
      <c r="G600" s="157"/>
    </row>
    <row r="601" spans="1:7" s="23" customFormat="1">
      <c r="A601" s="11" t="s">
        <v>463</v>
      </c>
      <c r="B601" s="12" t="s">
        <v>14</v>
      </c>
      <c r="C601" s="12" t="s">
        <v>433</v>
      </c>
      <c r="D601" s="12" t="s">
        <v>464</v>
      </c>
      <c r="E601" s="12"/>
      <c r="F601" s="22">
        <f>F602</f>
        <v>8578.8999999999978</v>
      </c>
    </row>
    <row r="602" spans="1:7" s="64" customFormat="1" ht="21.6" customHeight="1">
      <c r="A602" s="31" t="s">
        <v>136</v>
      </c>
      <c r="B602" s="26" t="s">
        <v>14</v>
      </c>
      <c r="C602" s="26" t="s">
        <v>433</v>
      </c>
      <c r="D602" s="26" t="s">
        <v>465</v>
      </c>
      <c r="E602" s="26"/>
      <c r="F602" s="24">
        <f>F603+F605+F607+F609</f>
        <v>8578.8999999999978</v>
      </c>
    </row>
    <row r="603" spans="1:7" s="64" customFormat="1" ht="65.45" customHeight="1">
      <c r="A603" s="37" t="s">
        <v>29</v>
      </c>
      <c r="B603" s="26" t="s">
        <v>14</v>
      </c>
      <c r="C603" s="26" t="s">
        <v>433</v>
      </c>
      <c r="D603" s="26" t="s">
        <v>465</v>
      </c>
      <c r="E603" s="26" t="s">
        <v>49</v>
      </c>
      <c r="F603" s="24">
        <f>F604</f>
        <v>6563.5999999999995</v>
      </c>
    </row>
    <row r="604" spans="1:7" s="3" customFormat="1" ht="20.25" customHeight="1">
      <c r="A604" s="37" t="s">
        <v>140</v>
      </c>
      <c r="B604" s="26" t="s">
        <v>14</v>
      </c>
      <c r="C604" s="26" t="s">
        <v>433</v>
      </c>
      <c r="D604" s="26" t="s">
        <v>465</v>
      </c>
      <c r="E604" s="26" t="s">
        <v>141</v>
      </c>
      <c r="F604" s="24">
        <f>6740.4-46.1-13.9+11.7+3.9+67.6-200</f>
        <v>6563.5999999999995</v>
      </c>
      <c r="G604" s="23"/>
    </row>
    <row r="605" spans="1:7" s="23" customFormat="1" ht="31.5">
      <c r="A605" s="37" t="s">
        <v>31</v>
      </c>
      <c r="B605" s="26" t="s">
        <v>14</v>
      </c>
      <c r="C605" s="26" t="s">
        <v>433</v>
      </c>
      <c r="D605" s="26" t="s">
        <v>465</v>
      </c>
      <c r="E605" s="26" t="s">
        <v>42</v>
      </c>
      <c r="F605" s="24">
        <f>F606</f>
        <v>2003</v>
      </c>
    </row>
    <row r="606" spans="1:7" s="3" customFormat="1" ht="31.5">
      <c r="A606" s="37" t="s">
        <v>32</v>
      </c>
      <c r="B606" s="26" t="s">
        <v>14</v>
      </c>
      <c r="C606" s="26" t="s">
        <v>433</v>
      </c>
      <c r="D606" s="26" t="s">
        <v>465</v>
      </c>
      <c r="E606" s="26" t="s">
        <v>43</v>
      </c>
      <c r="F606" s="24">
        <f>1995.3+7.7</f>
        <v>2003</v>
      </c>
      <c r="G606" s="281"/>
    </row>
    <row r="607" spans="1:7" s="3" customFormat="1" ht="15.75" customHeight="1">
      <c r="A607" s="60" t="s">
        <v>35</v>
      </c>
      <c r="B607" s="26" t="s">
        <v>14</v>
      </c>
      <c r="C607" s="26" t="s">
        <v>433</v>
      </c>
      <c r="D607" s="26" t="s">
        <v>465</v>
      </c>
      <c r="E607" s="26" t="s">
        <v>184</v>
      </c>
      <c r="F607" s="24">
        <f>F608</f>
        <v>12.3</v>
      </c>
      <c r="G607" s="157"/>
    </row>
    <row r="608" spans="1:7" s="3" customFormat="1" ht="15.75" customHeight="1">
      <c r="A608" s="60" t="s">
        <v>37</v>
      </c>
      <c r="B608" s="26" t="s">
        <v>14</v>
      </c>
      <c r="C608" s="26" t="s">
        <v>433</v>
      </c>
      <c r="D608" s="26" t="s">
        <v>465</v>
      </c>
      <c r="E608" s="26" t="s">
        <v>185</v>
      </c>
      <c r="F608" s="24">
        <v>12.3</v>
      </c>
      <c r="G608" s="157"/>
    </row>
    <row r="609" spans="1:7" s="3" customFormat="1" ht="15.75" hidden="1" customHeight="1">
      <c r="A609" s="60" t="s">
        <v>466</v>
      </c>
      <c r="B609" s="26" t="s">
        <v>14</v>
      </c>
      <c r="C609" s="26" t="s">
        <v>433</v>
      </c>
      <c r="D609" s="26" t="s">
        <v>467</v>
      </c>
      <c r="E609" s="26"/>
      <c r="F609" s="24">
        <f>F610</f>
        <v>0</v>
      </c>
      <c r="G609" s="157"/>
    </row>
    <row r="610" spans="1:7" s="3" customFormat="1" ht="15.75" hidden="1" customHeight="1">
      <c r="A610" s="37" t="s">
        <v>31</v>
      </c>
      <c r="B610" s="26" t="s">
        <v>14</v>
      </c>
      <c r="C610" s="26" t="s">
        <v>433</v>
      </c>
      <c r="D610" s="26" t="s">
        <v>467</v>
      </c>
      <c r="E610" s="26" t="s">
        <v>42</v>
      </c>
      <c r="F610" s="24">
        <f>F611</f>
        <v>0</v>
      </c>
      <c r="G610" s="157"/>
    </row>
    <row r="611" spans="1:7" s="3" customFormat="1" ht="15.75" hidden="1" customHeight="1">
      <c r="A611" s="37" t="s">
        <v>32</v>
      </c>
      <c r="B611" s="26" t="s">
        <v>14</v>
      </c>
      <c r="C611" s="26" t="s">
        <v>433</v>
      </c>
      <c r="D611" s="26" t="s">
        <v>467</v>
      </c>
      <c r="E611" s="26" t="s">
        <v>43</v>
      </c>
      <c r="F611" s="24"/>
      <c r="G611" s="157"/>
    </row>
    <row r="612" spans="1:7" s="3" customFormat="1">
      <c r="A612" s="50" t="s">
        <v>186</v>
      </c>
      <c r="B612" s="12" t="s">
        <v>14</v>
      </c>
      <c r="C612" s="12" t="s">
        <v>433</v>
      </c>
      <c r="D612" s="12" t="s">
        <v>187</v>
      </c>
      <c r="E612" s="12"/>
      <c r="F612" s="22">
        <f>F613+F616</f>
        <v>500</v>
      </c>
      <c r="G612" s="157"/>
    </row>
    <row r="613" spans="1:7" s="3" customFormat="1" ht="31.5">
      <c r="A613" s="132" t="s">
        <v>193</v>
      </c>
      <c r="B613" s="133" t="s">
        <v>14</v>
      </c>
      <c r="C613" s="133" t="s">
        <v>433</v>
      </c>
      <c r="D613" s="133" t="s">
        <v>194</v>
      </c>
      <c r="E613" s="133"/>
      <c r="F613" s="36">
        <f>F614</f>
        <v>67</v>
      </c>
      <c r="G613" s="157"/>
    </row>
    <row r="614" spans="1:7" s="3" customFormat="1" ht="31.5">
      <c r="A614" s="60" t="s">
        <v>148</v>
      </c>
      <c r="B614" s="26" t="s">
        <v>14</v>
      </c>
      <c r="C614" s="26" t="s">
        <v>433</v>
      </c>
      <c r="D614" s="26" t="s">
        <v>194</v>
      </c>
      <c r="E614" s="26" t="s">
        <v>149</v>
      </c>
      <c r="F614" s="24">
        <f>F615</f>
        <v>67</v>
      </c>
      <c r="G614" s="157"/>
    </row>
    <row r="615" spans="1:7" s="3" customFormat="1">
      <c r="A615" s="60" t="s">
        <v>180</v>
      </c>
      <c r="B615" s="26" t="s">
        <v>14</v>
      </c>
      <c r="C615" s="26" t="s">
        <v>433</v>
      </c>
      <c r="D615" s="26" t="s">
        <v>194</v>
      </c>
      <c r="E615" s="26" t="s">
        <v>181</v>
      </c>
      <c r="F615" s="24">
        <v>67</v>
      </c>
      <c r="G615" s="157"/>
    </row>
    <row r="616" spans="1:7" s="3" customFormat="1" ht="31.5">
      <c r="A616" s="52" t="s">
        <v>468</v>
      </c>
      <c r="B616" s="34" t="s">
        <v>14</v>
      </c>
      <c r="C616" s="26" t="s">
        <v>433</v>
      </c>
      <c r="D616" s="34" t="s">
        <v>469</v>
      </c>
      <c r="E616" s="35"/>
      <c r="F616" s="30">
        <f>F617+F619</f>
        <v>433</v>
      </c>
      <c r="G616" s="157"/>
    </row>
    <row r="617" spans="1:7" s="3" customFormat="1" ht="31.5">
      <c r="A617" s="60" t="s">
        <v>148</v>
      </c>
      <c r="B617" s="26" t="s">
        <v>14</v>
      </c>
      <c r="C617" s="26" t="s">
        <v>433</v>
      </c>
      <c r="D617" s="26" t="s">
        <v>469</v>
      </c>
      <c r="E617" s="26" t="s">
        <v>149</v>
      </c>
      <c r="F617" s="24">
        <f>F618</f>
        <v>433</v>
      </c>
      <c r="G617" s="157"/>
    </row>
    <row r="618" spans="1:7" s="3" customFormat="1">
      <c r="A618" s="60" t="s">
        <v>180</v>
      </c>
      <c r="B618" s="26" t="s">
        <v>14</v>
      </c>
      <c r="C618" s="26" t="s">
        <v>433</v>
      </c>
      <c r="D618" s="26" t="s">
        <v>469</v>
      </c>
      <c r="E618" s="26" t="s">
        <v>181</v>
      </c>
      <c r="F618" s="24">
        <f>650-217</f>
        <v>433</v>
      </c>
      <c r="G618" s="157"/>
    </row>
    <row r="619" spans="1:7" s="3" customFormat="1" hidden="1">
      <c r="A619" s="60" t="s">
        <v>35</v>
      </c>
      <c r="B619" s="26" t="s">
        <v>14</v>
      </c>
      <c r="C619" s="26" t="s">
        <v>433</v>
      </c>
      <c r="D619" s="26" t="s">
        <v>428</v>
      </c>
      <c r="E619" s="27">
        <v>800</v>
      </c>
      <c r="F619" s="59">
        <f>F620</f>
        <v>0</v>
      </c>
      <c r="G619" s="157"/>
    </row>
    <row r="620" spans="1:7" s="23" customFormat="1" hidden="1">
      <c r="A620" s="60" t="s">
        <v>55</v>
      </c>
      <c r="B620" s="26" t="s">
        <v>14</v>
      </c>
      <c r="C620" s="26" t="s">
        <v>433</v>
      </c>
      <c r="D620" s="26" t="s">
        <v>428</v>
      </c>
      <c r="E620" s="27">
        <v>870</v>
      </c>
      <c r="F620" s="59"/>
    </row>
    <row r="621" spans="1:7" s="23" customFormat="1">
      <c r="A621" s="51" t="s">
        <v>127</v>
      </c>
      <c r="B621" s="12" t="s">
        <v>14</v>
      </c>
      <c r="C621" s="12" t="s">
        <v>433</v>
      </c>
      <c r="D621" s="12" t="s">
        <v>128</v>
      </c>
      <c r="E621" s="21"/>
      <c r="F621" s="88">
        <f>F622</f>
        <v>110</v>
      </c>
    </row>
    <row r="622" spans="1:7" s="23" customFormat="1" ht="31.5">
      <c r="A622" s="37" t="s">
        <v>470</v>
      </c>
      <c r="B622" s="26" t="s">
        <v>14</v>
      </c>
      <c r="C622" s="26" t="s">
        <v>433</v>
      </c>
      <c r="D622" s="26" t="s">
        <v>471</v>
      </c>
      <c r="E622" s="27"/>
      <c r="F622" s="62">
        <f>F623+F626</f>
        <v>110</v>
      </c>
    </row>
    <row r="623" spans="1:7" s="23" customFormat="1" ht="31.5">
      <c r="A623" s="37" t="s">
        <v>472</v>
      </c>
      <c r="B623" s="26" t="s">
        <v>14</v>
      </c>
      <c r="C623" s="26" t="s">
        <v>433</v>
      </c>
      <c r="D623" s="26" t="s">
        <v>471</v>
      </c>
      <c r="E623" s="27"/>
      <c r="F623" s="62">
        <f>F624</f>
        <v>10</v>
      </c>
    </row>
    <row r="624" spans="1:7" s="23" customFormat="1" ht="31.5">
      <c r="A624" s="61" t="s">
        <v>31</v>
      </c>
      <c r="B624" s="26" t="s">
        <v>14</v>
      </c>
      <c r="C624" s="26" t="s">
        <v>433</v>
      </c>
      <c r="D624" s="26" t="s">
        <v>471</v>
      </c>
      <c r="E624" s="27">
        <v>200</v>
      </c>
      <c r="F624" s="62">
        <f>F625</f>
        <v>10</v>
      </c>
    </row>
    <row r="625" spans="1:7" s="23" customFormat="1" ht="31.5">
      <c r="A625" s="61" t="s">
        <v>32</v>
      </c>
      <c r="B625" s="26" t="s">
        <v>14</v>
      </c>
      <c r="C625" s="26" t="s">
        <v>433</v>
      </c>
      <c r="D625" s="26" t="s">
        <v>471</v>
      </c>
      <c r="E625" s="27">
        <v>240</v>
      </c>
      <c r="F625" s="62">
        <v>10</v>
      </c>
    </row>
    <row r="626" spans="1:7" s="23" customFormat="1" ht="31.5" hidden="1">
      <c r="A626" s="60" t="s">
        <v>472</v>
      </c>
      <c r="B626" s="26" t="s">
        <v>14</v>
      </c>
      <c r="C626" s="26" t="s">
        <v>433</v>
      </c>
      <c r="D626" s="26" t="s">
        <v>473</v>
      </c>
      <c r="E626" s="27"/>
      <c r="F626" s="59">
        <f>F627</f>
        <v>100</v>
      </c>
    </row>
    <row r="627" spans="1:7" s="23" customFormat="1" ht="31.5">
      <c r="A627" s="60" t="s">
        <v>148</v>
      </c>
      <c r="B627" s="26" t="s">
        <v>14</v>
      </c>
      <c r="C627" s="26" t="s">
        <v>433</v>
      </c>
      <c r="D627" s="26" t="s">
        <v>471</v>
      </c>
      <c r="E627" s="27">
        <v>600</v>
      </c>
      <c r="F627" s="59">
        <f>F628</f>
        <v>100</v>
      </c>
    </row>
    <row r="628" spans="1:7" s="23" customFormat="1">
      <c r="A628" s="60" t="s">
        <v>180</v>
      </c>
      <c r="B628" s="26" t="s">
        <v>14</v>
      </c>
      <c r="C628" s="26" t="s">
        <v>433</v>
      </c>
      <c r="D628" s="26" t="s">
        <v>471</v>
      </c>
      <c r="E628" s="27">
        <v>620</v>
      </c>
      <c r="F628" s="59">
        <v>100</v>
      </c>
    </row>
    <row r="629" spans="1:7" s="3" customFormat="1">
      <c r="A629" s="11" t="s">
        <v>474</v>
      </c>
      <c r="B629" s="12" t="s">
        <v>14</v>
      </c>
      <c r="C629" s="12" t="s">
        <v>475</v>
      </c>
      <c r="D629" s="21"/>
      <c r="E629" s="21"/>
      <c r="F629" s="88">
        <f>F630+F650</f>
        <v>31637.100000000002</v>
      </c>
      <c r="G629" s="157"/>
    </row>
    <row r="630" spans="1:7" s="3" customFormat="1" ht="15.75" customHeight="1">
      <c r="A630" s="28" t="s">
        <v>476</v>
      </c>
      <c r="B630" s="29" t="s">
        <v>14</v>
      </c>
      <c r="C630" s="29" t="s">
        <v>477</v>
      </c>
      <c r="D630" s="29"/>
      <c r="E630" s="35"/>
      <c r="F630" s="30">
        <f>F631+F640+F645</f>
        <v>4216.5</v>
      </c>
      <c r="G630" s="157"/>
    </row>
    <row r="631" spans="1:7" s="23" customFormat="1" ht="35.450000000000003" customHeight="1">
      <c r="A631" s="20" t="s">
        <v>237</v>
      </c>
      <c r="B631" s="12" t="s">
        <v>14</v>
      </c>
      <c r="C631" s="12" t="s">
        <v>477</v>
      </c>
      <c r="D631" s="12" t="s">
        <v>238</v>
      </c>
      <c r="E631" s="21"/>
      <c r="F631" s="22">
        <f>F632</f>
        <v>3961.7999999999997</v>
      </c>
    </row>
    <row r="632" spans="1:7" s="23" customFormat="1" ht="31.5">
      <c r="A632" s="134" t="s">
        <v>478</v>
      </c>
      <c r="B632" s="26" t="s">
        <v>14</v>
      </c>
      <c r="C632" s="26" t="s">
        <v>477</v>
      </c>
      <c r="D632" s="27" t="s">
        <v>479</v>
      </c>
      <c r="E632" s="27"/>
      <c r="F632" s="24">
        <f>F633</f>
        <v>3961.7999999999997</v>
      </c>
    </row>
    <row r="633" spans="1:7" s="23" customFormat="1" ht="47.25">
      <c r="A633" s="134" t="s">
        <v>480</v>
      </c>
      <c r="B633" s="26" t="s">
        <v>14</v>
      </c>
      <c r="C633" s="26" t="s">
        <v>477</v>
      </c>
      <c r="D633" s="27" t="s">
        <v>481</v>
      </c>
      <c r="E633" s="27"/>
      <c r="F633" s="24">
        <f>F634+F637</f>
        <v>3961.7999999999997</v>
      </c>
    </row>
    <row r="634" spans="1:7" s="23" customFormat="1">
      <c r="A634" s="134" t="s">
        <v>482</v>
      </c>
      <c r="B634" s="26" t="s">
        <v>14</v>
      </c>
      <c r="C634" s="26" t="s">
        <v>477</v>
      </c>
      <c r="D634" s="27" t="s">
        <v>483</v>
      </c>
      <c r="E634" s="27"/>
      <c r="F634" s="24">
        <f>F635</f>
        <v>657.6</v>
      </c>
    </row>
    <row r="635" spans="1:7" s="23" customFormat="1">
      <c r="A635" s="25" t="s">
        <v>33</v>
      </c>
      <c r="B635" s="26" t="s">
        <v>14</v>
      </c>
      <c r="C635" s="26" t="s">
        <v>477</v>
      </c>
      <c r="D635" s="27" t="s">
        <v>483</v>
      </c>
      <c r="E635" s="27">
        <v>300</v>
      </c>
      <c r="F635" s="24">
        <f>F636</f>
        <v>657.6</v>
      </c>
    </row>
    <row r="636" spans="1:7" s="23" customFormat="1" ht="31.5">
      <c r="A636" s="25" t="s">
        <v>173</v>
      </c>
      <c r="B636" s="26" t="s">
        <v>14</v>
      </c>
      <c r="C636" s="26" t="s">
        <v>477</v>
      </c>
      <c r="D636" s="27" t="s">
        <v>483</v>
      </c>
      <c r="E636" s="27">
        <v>320</v>
      </c>
      <c r="F636" s="24">
        <v>657.6</v>
      </c>
    </row>
    <row r="637" spans="1:7" s="23" customFormat="1">
      <c r="A637" s="134" t="s">
        <v>482</v>
      </c>
      <c r="B637" s="26" t="s">
        <v>14</v>
      </c>
      <c r="C637" s="26" t="s">
        <v>477</v>
      </c>
      <c r="D637" s="27" t="s">
        <v>484</v>
      </c>
      <c r="E637" s="27"/>
      <c r="F637" s="24">
        <f>F638</f>
        <v>3304.2</v>
      </c>
    </row>
    <row r="638" spans="1:7" s="3" customFormat="1">
      <c r="A638" s="25" t="s">
        <v>33</v>
      </c>
      <c r="B638" s="26" t="s">
        <v>14</v>
      </c>
      <c r="C638" s="26" t="s">
        <v>477</v>
      </c>
      <c r="D638" s="27" t="s">
        <v>484</v>
      </c>
      <c r="E638" s="27">
        <v>300</v>
      </c>
      <c r="F638" s="24">
        <f>F639</f>
        <v>3304.2</v>
      </c>
      <c r="G638" s="157"/>
    </row>
    <row r="639" spans="1:7" s="3" customFormat="1" ht="31.5">
      <c r="A639" s="25" t="s">
        <v>173</v>
      </c>
      <c r="B639" s="26" t="s">
        <v>14</v>
      </c>
      <c r="C639" s="26" t="s">
        <v>477</v>
      </c>
      <c r="D639" s="27" t="s">
        <v>484</v>
      </c>
      <c r="E639" s="27">
        <v>320</v>
      </c>
      <c r="F639" s="24">
        <v>3304.2</v>
      </c>
      <c r="G639" s="157"/>
    </row>
    <row r="640" spans="1:7" s="3" customFormat="1">
      <c r="A640" s="11" t="s">
        <v>186</v>
      </c>
      <c r="B640" s="12" t="s">
        <v>14</v>
      </c>
      <c r="C640" s="12" t="s">
        <v>477</v>
      </c>
      <c r="D640" s="12" t="s">
        <v>238</v>
      </c>
      <c r="E640" s="21"/>
      <c r="F640" s="13">
        <f>F641</f>
        <v>173.9</v>
      </c>
      <c r="G640" s="157"/>
    </row>
    <row r="641" spans="1:7" s="3" customFormat="1" ht="47.25">
      <c r="A641" s="57" t="s">
        <v>485</v>
      </c>
      <c r="B641" s="34" t="s">
        <v>14</v>
      </c>
      <c r="C641" s="34" t="s">
        <v>477</v>
      </c>
      <c r="D641" s="53" t="s">
        <v>481</v>
      </c>
      <c r="E641" s="53"/>
      <c r="F641" s="54">
        <f>F642</f>
        <v>173.9</v>
      </c>
      <c r="G641" s="157"/>
    </row>
    <row r="642" spans="1:7" s="3" customFormat="1" ht="63">
      <c r="A642" s="25" t="s">
        <v>486</v>
      </c>
      <c r="B642" s="26" t="s">
        <v>14</v>
      </c>
      <c r="C642" s="26" t="s">
        <v>477</v>
      </c>
      <c r="D642" s="27" t="s">
        <v>484</v>
      </c>
      <c r="E642" s="27"/>
      <c r="F642" s="24">
        <f>F643</f>
        <v>173.9</v>
      </c>
      <c r="G642" s="157"/>
    </row>
    <row r="643" spans="1:7" s="3" customFormat="1">
      <c r="A643" s="134" t="s">
        <v>33</v>
      </c>
      <c r="B643" s="26" t="s">
        <v>14</v>
      </c>
      <c r="C643" s="26" t="s">
        <v>477</v>
      </c>
      <c r="D643" s="27" t="s">
        <v>484</v>
      </c>
      <c r="E643" s="27">
        <v>300</v>
      </c>
      <c r="F643" s="24">
        <f>F644</f>
        <v>173.9</v>
      </c>
      <c r="G643" s="157"/>
    </row>
    <row r="644" spans="1:7" s="3" customFormat="1" ht="31.5">
      <c r="A644" s="135" t="s">
        <v>173</v>
      </c>
      <c r="B644" s="46" t="s">
        <v>14</v>
      </c>
      <c r="C644" s="46" t="s">
        <v>477</v>
      </c>
      <c r="D644" s="27" t="s">
        <v>484</v>
      </c>
      <c r="E644" s="47" t="s">
        <v>487</v>
      </c>
      <c r="F644" s="48">
        <v>173.9</v>
      </c>
      <c r="G644" s="157"/>
    </row>
    <row r="645" spans="1:7" s="38" customFormat="1">
      <c r="A645" s="11" t="s">
        <v>186</v>
      </c>
      <c r="B645" s="12" t="s">
        <v>14</v>
      </c>
      <c r="C645" s="12" t="s">
        <v>477</v>
      </c>
      <c r="D645" s="12" t="s">
        <v>187</v>
      </c>
      <c r="E645" s="21"/>
      <c r="F645" s="13">
        <f>F646</f>
        <v>80.8</v>
      </c>
    </row>
    <row r="646" spans="1:7" s="38" customFormat="1" ht="47.25">
      <c r="A646" s="57" t="s">
        <v>485</v>
      </c>
      <c r="B646" s="34" t="s">
        <v>14</v>
      </c>
      <c r="C646" s="34" t="s">
        <v>477</v>
      </c>
      <c r="D646" s="53" t="s">
        <v>488</v>
      </c>
      <c r="E646" s="53"/>
      <c r="F646" s="54">
        <f>F647</f>
        <v>80.8</v>
      </c>
    </row>
    <row r="647" spans="1:7" s="38" customFormat="1" ht="63">
      <c r="A647" s="25" t="s">
        <v>486</v>
      </c>
      <c r="B647" s="26" t="s">
        <v>14</v>
      </c>
      <c r="C647" s="26" t="s">
        <v>477</v>
      </c>
      <c r="D647" s="27" t="s">
        <v>489</v>
      </c>
      <c r="E647" s="27"/>
      <c r="F647" s="24">
        <f>F648</f>
        <v>80.8</v>
      </c>
    </row>
    <row r="648" spans="1:7" s="38" customFormat="1">
      <c r="A648" s="134" t="s">
        <v>33</v>
      </c>
      <c r="B648" s="26" t="s">
        <v>14</v>
      </c>
      <c r="C648" s="26" t="s">
        <v>477</v>
      </c>
      <c r="D648" s="27" t="s">
        <v>489</v>
      </c>
      <c r="E648" s="27">
        <v>300</v>
      </c>
      <c r="F648" s="24">
        <f>F649</f>
        <v>80.8</v>
      </c>
    </row>
    <row r="649" spans="1:7" s="49" customFormat="1" ht="31.5">
      <c r="A649" s="135" t="s">
        <v>173</v>
      </c>
      <c r="B649" s="46" t="s">
        <v>14</v>
      </c>
      <c r="C649" s="46" t="s">
        <v>477</v>
      </c>
      <c r="D649" s="47" t="s">
        <v>489</v>
      </c>
      <c r="E649" s="47" t="s">
        <v>487</v>
      </c>
      <c r="F649" s="48">
        <f>335-173.9-80.3</f>
        <v>80.8</v>
      </c>
    </row>
    <row r="650" spans="1:7" s="38" customFormat="1">
      <c r="A650" s="28" t="s">
        <v>490</v>
      </c>
      <c r="B650" s="29" t="s">
        <v>14</v>
      </c>
      <c r="C650" s="29">
        <v>1004</v>
      </c>
      <c r="D650" s="29"/>
      <c r="E650" s="35"/>
      <c r="F650" s="30">
        <f>F651</f>
        <v>27420.600000000002</v>
      </c>
    </row>
    <row r="651" spans="1:7" s="64" customFormat="1">
      <c r="A651" s="136" t="s">
        <v>91</v>
      </c>
      <c r="B651" s="12" t="s">
        <v>14</v>
      </c>
      <c r="C651" s="12" t="s">
        <v>491</v>
      </c>
      <c r="D651" s="12" t="s">
        <v>92</v>
      </c>
      <c r="E651" s="21"/>
      <c r="F651" s="22">
        <f>F652</f>
        <v>27420.600000000002</v>
      </c>
    </row>
    <row r="652" spans="1:7" s="38" customFormat="1">
      <c r="A652" s="134" t="s">
        <v>99</v>
      </c>
      <c r="B652" s="26" t="s">
        <v>14</v>
      </c>
      <c r="C652" s="26" t="s">
        <v>491</v>
      </c>
      <c r="D652" s="26" t="s">
        <v>100</v>
      </c>
      <c r="E652" s="27"/>
      <c r="F652" s="24">
        <f>F653+F657+F668</f>
        <v>27420.600000000002</v>
      </c>
    </row>
    <row r="653" spans="1:7" s="38" customFormat="1" ht="47.25" hidden="1">
      <c r="A653" s="134" t="s">
        <v>492</v>
      </c>
      <c r="B653" s="26" t="s">
        <v>14</v>
      </c>
      <c r="C653" s="26" t="s">
        <v>491</v>
      </c>
      <c r="D653" s="26" t="s">
        <v>493</v>
      </c>
      <c r="E653" s="27"/>
      <c r="F653" s="24">
        <f>F654</f>
        <v>0</v>
      </c>
    </row>
    <row r="654" spans="1:7" s="38" customFormat="1" ht="47.25" hidden="1">
      <c r="A654" s="134" t="s">
        <v>494</v>
      </c>
      <c r="B654" s="26" t="s">
        <v>14</v>
      </c>
      <c r="C654" s="26" t="s">
        <v>491</v>
      </c>
      <c r="D654" s="26" t="s">
        <v>495</v>
      </c>
      <c r="E654" s="27"/>
      <c r="F654" s="24">
        <f>F655</f>
        <v>0</v>
      </c>
    </row>
    <row r="655" spans="1:7" s="23" customFormat="1" ht="16.5" hidden="1" customHeight="1">
      <c r="A655" s="134" t="s">
        <v>33</v>
      </c>
      <c r="B655" s="26" t="s">
        <v>14</v>
      </c>
      <c r="C655" s="26" t="s">
        <v>491</v>
      </c>
      <c r="D655" s="26" t="s">
        <v>495</v>
      </c>
      <c r="E655" s="27">
        <v>300</v>
      </c>
      <c r="F655" s="24">
        <f>F656</f>
        <v>0</v>
      </c>
    </row>
    <row r="656" spans="1:7" s="23" customFormat="1" ht="17.25" hidden="1" customHeight="1">
      <c r="A656" s="134" t="s">
        <v>496</v>
      </c>
      <c r="B656" s="26" t="s">
        <v>14</v>
      </c>
      <c r="C656" s="26" t="s">
        <v>491</v>
      </c>
      <c r="D656" s="26" t="s">
        <v>495</v>
      </c>
      <c r="E656" s="27">
        <v>310</v>
      </c>
      <c r="F656" s="24"/>
    </row>
    <row r="657" spans="1:6" s="38" customFormat="1" ht="47.25">
      <c r="A657" s="134" t="s">
        <v>101</v>
      </c>
      <c r="B657" s="26" t="s">
        <v>14</v>
      </c>
      <c r="C657" s="26" t="s">
        <v>491</v>
      </c>
      <c r="D657" s="26" t="s">
        <v>102</v>
      </c>
      <c r="E657" s="27"/>
      <c r="F657" s="24">
        <f>F658+F661+F664</f>
        <v>27079.7</v>
      </c>
    </row>
    <row r="658" spans="1:6" s="38" customFormat="1" ht="47.25">
      <c r="A658" s="31" t="s">
        <v>497</v>
      </c>
      <c r="B658" s="26" t="s">
        <v>14</v>
      </c>
      <c r="C658" s="26" t="s">
        <v>491</v>
      </c>
      <c r="D658" s="27" t="s">
        <v>498</v>
      </c>
      <c r="E658" s="26"/>
      <c r="F658" s="55">
        <f>F659</f>
        <v>9.3000000000000007</v>
      </c>
    </row>
    <row r="659" spans="1:6" s="38" customFormat="1">
      <c r="A659" s="31" t="s">
        <v>35</v>
      </c>
      <c r="B659" s="26" t="s">
        <v>14</v>
      </c>
      <c r="C659" s="26" t="s">
        <v>491</v>
      </c>
      <c r="D659" s="27" t="s">
        <v>498</v>
      </c>
      <c r="E659" s="26" t="s">
        <v>184</v>
      </c>
      <c r="F659" s="55">
        <f>F660</f>
        <v>9.3000000000000007</v>
      </c>
    </row>
    <row r="660" spans="1:6" s="38" customFormat="1" ht="20.25" customHeight="1">
      <c r="A660" s="31" t="s">
        <v>55</v>
      </c>
      <c r="B660" s="26" t="s">
        <v>14</v>
      </c>
      <c r="C660" s="26" t="s">
        <v>491</v>
      </c>
      <c r="D660" s="27" t="s">
        <v>498</v>
      </c>
      <c r="E660" s="26">
        <v>870</v>
      </c>
      <c r="F660" s="55">
        <v>9.3000000000000007</v>
      </c>
    </row>
    <row r="661" spans="1:6" s="38" customFormat="1" ht="110.25">
      <c r="A661" s="134" t="s">
        <v>499</v>
      </c>
      <c r="B661" s="26" t="s">
        <v>14</v>
      </c>
      <c r="C661" s="26" t="s">
        <v>491</v>
      </c>
      <c r="D661" s="26" t="s">
        <v>500</v>
      </c>
      <c r="E661" s="27"/>
      <c r="F661" s="24">
        <f>F662</f>
        <v>2570.4</v>
      </c>
    </row>
    <row r="662" spans="1:6" s="38" customFormat="1">
      <c r="A662" s="134" t="s">
        <v>33</v>
      </c>
      <c r="B662" s="26" t="s">
        <v>14</v>
      </c>
      <c r="C662" s="26" t="s">
        <v>491</v>
      </c>
      <c r="D662" s="26" t="s">
        <v>500</v>
      </c>
      <c r="E662" s="27">
        <v>300</v>
      </c>
      <c r="F662" s="24">
        <f>F663</f>
        <v>2570.4</v>
      </c>
    </row>
    <row r="663" spans="1:6" s="38" customFormat="1" ht="31.5">
      <c r="A663" s="134" t="s">
        <v>173</v>
      </c>
      <c r="B663" s="26" t="s">
        <v>14</v>
      </c>
      <c r="C663" s="26" t="s">
        <v>491</v>
      </c>
      <c r="D663" s="26" t="s">
        <v>500</v>
      </c>
      <c r="E663" s="27">
        <v>320</v>
      </c>
      <c r="F663" s="24">
        <f>2074.8+495.6</f>
        <v>2570.4</v>
      </c>
    </row>
    <row r="664" spans="1:6" s="38" customFormat="1" ht="63">
      <c r="A664" s="134" t="s">
        <v>501</v>
      </c>
      <c r="B664" s="26" t="s">
        <v>14</v>
      </c>
      <c r="C664" s="26" t="s">
        <v>491</v>
      </c>
      <c r="D664" s="26" t="s">
        <v>502</v>
      </c>
      <c r="E664" s="27"/>
      <c r="F664" s="24">
        <f>F665</f>
        <v>24500</v>
      </c>
    </row>
    <row r="665" spans="1:6" s="38" customFormat="1">
      <c r="A665" s="134" t="s">
        <v>33</v>
      </c>
      <c r="B665" s="26" t="s">
        <v>14</v>
      </c>
      <c r="C665" s="26" t="s">
        <v>491</v>
      </c>
      <c r="D665" s="26" t="s">
        <v>502</v>
      </c>
      <c r="E665" s="27">
        <v>300</v>
      </c>
      <c r="F665" s="24">
        <f>F666+F667</f>
        <v>24500</v>
      </c>
    </row>
    <row r="666" spans="1:6" s="38" customFormat="1" ht="20.25" hidden="1" customHeight="1">
      <c r="A666" s="134" t="s">
        <v>496</v>
      </c>
      <c r="B666" s="26" t="s">
        <v>14</v>
      </c>
      <c r="C666" s="26" t="s">
        <v>491</v>
      </c>
      <c r="D666" s="26" t="s">
        <v>502</v>
      </c>
      <c r="E666" s="27">
        <v>310</v>
      </c>
      <c r="F666" s="48"/>
    </row>
    <row r="667" spans="1:6" s="38" customFormat="1" ht="31.5">
      <c r="A667" s="134" t="s">
        <v>173</v>
      </c>
      <c r="B667" s="26" t="s">
        <v>14</v>
      </c>
      <c r="C667" s="26" t="s">
        <v>491</v>
      </c>
      <c r="D667" s="26" t="s">
        <v>502</v>
      </c>
      <c r="E667" s="27">
        <v>320</v>
      </c>
      <c r="F667" s="48">
        <v>24500</v>
      </c>
    </row>
    <row r="668" spans="1:6" s="38" customFormat="1" ht="47.25">
      <c r="A668" s="134" t="s">
        <v>492</v>
      </c>
      <c r="B668" s="26" t="s">
        <v>14</v>
      </c>
      <c r="C668" s="26" t="s">
        <v>491</v>
      </c>
      <c r="D668" s="26" t="s">
        <v>493</v>
      </c>
      <c r="E668" s="27"/>
      <c r="F668" s="24">
        <f>F669</f>
        <v>340.9</v>
      </c>
    </row>
    <row r="669" spans="1:6" s="38" customFormat="1" ht="47.25">
      <c r="A669" s="134" t="s">
        <v>494</v>
      </c>
      <c r="B669" s="26" t="s">
        <v>14</v>
      </c>
      <c r="C669" s="26" t="s">
        <v>491</v>
      </c>
      <c r="D669" s="26" t="s">
        <v>495</v>
      </c>
      <c r="E669" s="27"/>
      <c r="F669" s="24">
        <f>F670</f>
        <v>340.9</v>
      </c>
    </row>
    <row r="670" spans="1:6" s="38" customFormat="1" ht="18.75" customHeight="1">
      <c r="A670" s="134" t="s">
        <v>33</v>
      </c>
      <c r="B670" s="26" t="s">
        <v>14</v>
      </c>
      <c r="C670" s="26" t="s">
        <v>491</v>
      </c>
      <c r="D670" s="26" t="s">
        <v>495</v>
      </c>
      <c r="E670" s="27">
        <v>300</v>
      </c>
      <c r="F670" s="24">
        <f>F671</f>
        <v>340.9</v>
      </c>
    </row>
    <row r="671" spans="1:6" s="38" customFormat="1" ht="17.25" customHeight="1">
      <c r="A671" s="134" t="s">
        <v>496</v>
      </c>
      <c r="B671" s="26" t="s">
        <v>14</v>
      </c>
      <c r="C671" s="26" t="s">
        <v>491</v>
      </c>
      <c r="D671" s="26" t="s">
        <v>495</v>
      </c>
      <c r="E671" s="27">
        <v>310</v>
      </c>
      <c r="F671" s="24">
        <v>340.9</v>
      </c>
    </row>
    <row r="672" spans="1:6" s="38" customFormat="1">
      <c r="A672" s="20" t="s">
        <v>503</v>
      </c>
      <c r="B672" s="12" t="s">
        <v>14</v>
      </c>
      <c r="C672" s="12" t="s">
        <v>504</v>
      </c>
      <c r="D672" s="12"/>
      <c r="E672" s="12"/>
      <c r="F672" s="22">
        <f>F673+F689+F730</f>
        <v>6320.1999999999989</v>
      </c>
    </row>
    <row r="673" spans="1:7" s="38" customFormat="1">
      <c r="A673" s="28" t="s">
        <v>505</v>
      </c>
      <c r="B673" s="29" t="s">
        <v>14</v>
      </c>
      <c r="C673" s="29" t="s">
        <v>506</v>
      </c>
      <c r="D673" s="29"/>
      <c r="E673" s="29"/>
      <c r="F673" s="30">
        <f>F681</f>
        <v>2015.1</v>
      </c>
    </row>
    <row r="674" spans="1:7" s="38" customFormat="1" ht="18" hidden="1" customHeight="1">
      <c r="A674" s="20" t="s">
        <v>74</v>
      </c>
      <c r="B674" s="12" t="s">
        <v>14</v>
      </c>
      <c r="C674" s="12" t="s">
        <v>506</v>
      </c>
      <c r="D674" s="12" t="s">
        <v>507</v>
      </c>
      <c r="E674" s="12"/>
      <c r="F674" s="22">
        <f>F675</f>
        <v>0</v>
      </c>
    </row>
    <row r="675" spans="1:7" s="38" customFormat="1" ht="15" hidden="1" customHeight="1">
      <c r="A675" s="25" t="s">
        <v>263</v>
      </c>
      <c r="B675" s="26" t="s">
        <v>14</v>
      </c>
      <c r="C675" s="26" t="s">
        <v>506</v>
      </c>
      <c r="D675" s="26" t="s">
        <v>508</v>
      </c>
      <c r="E675" s="26"/>
      <c r="F675" s="24">
        <f>F676</f>
        <v>0</v>
      </c>
    </row>
    <row r="676" spans="1:7" s="64" customFormat="1" ht="31.5" hidden="1" customHeight="1">
      <c r="A676" s="25" t="s">
        <v>509</v>
      </c>
      <c r="B676" s="26" t="s">
        <v>14</v>
      </c>
      <c r="C676" s="26" t="s">
        <v>506</v>
      </c>
      <c r="D676" s="26" t="s">
        <v>508</v>
      </c>
      <c r="E676" s="26" t="s">
        <v>453</v>
      </c>
      <c r="F676" s="24"/>
    </row>
    <row r="677" spans="1:7" s="3" customFormat="1" ht="31.5" hidden="1" customHeight="1">
      <c r="A677" s="25" t="s">
        <v>510</v>
      </c>
      <c r="B677" s="26" t="s">
        <v>14</v>
      </c>
      <c r="C677" s="26" t="s">
        <v>506</v>
      </c>
      <c r="D677" s="26" t="s">
        <v>511</v>
      </c>
      <c r="E677" s="26"/>
      <c r="F677" s="24"/>
      <c r="G677" s="157"/>
    </row>
    <row r="678" spans="1:7" s="3" customFormat="1" ht="15.75" hidden="1" customHeight="1">
      <c r="A678" s="25" t="s">
        <v>510</v>
      </c>
      <c r="B678" s="26" t="s">
        <v>14</v>
      </c>
      <c r="C678" s="26" t="s">
        <v>506</v>
      </c>
      <c r="D678" s="26" t="s">
        <v>512</v>
      </c>
      <c r="E678" s="26"/>
      <c r="F678" s="24"/>
      <c r="G678" s="157"/>
    </row>
    <row r="679" spans="1:7" s="3" customFormat="1" ht="31.5" hidden="1" customHeight="1">
      <c r="A679" s="25" t="s">
        <v>513</v>
      </c>
      <c r="B679" s="26" t="s">
        <v>14</v>
      </c>
      <c r="C679" s="26" t="s">
        <v>506</v>
      </c>
      <c r="D679" s="26" t="s">
        <v>514</v>
      </c>
      <c r="E679" s="26"/>
      <c r="F679" s="24"/>
      <c r="G679" s="157"/>
    </row>
    <row r="680" spans="1:7" s="3" customFormat="1" ht="31.5" hidden="1" customHeight="1">
      <c r="A680" s="25" t="s">
        <v>509</v>
      </c>
      <c r="B680" s="26" t="s">
        <v>14</v>
      </c>
      <c r="C680" s="26" t="s">
        <v>506</v>
      </c>
      <c r="D680" s="26" t="s">
        <v>514</v>
      </c>
      <c r="E680" s="26" t="s">
        <v>453</v>
      </c>
      <c r="F680" s="24"/>
      <c r="G680" s="157"/>
    </row>
    <row r="681" spans="1:7" s="3" customFormat="1" ht="47.25">
      <c r="A681" s="20" t="s">
        <v>515</v>
      </c>
      <c r="B681" s="12" t="s">
        <v>14</v>
      </c>
      <c r="C681" s="12" t="s">
        <v>506</v>
      </c>
      <c r="D681" s="21" t="s">
        <v>516</v>
      </c>
      <c r="E681" s="12"/>
      <c r="F681" s="22">
        <f>F682</f>
        <v>2015.1</v>
      </c>
      <c r="G681" s="157"/>
    </row>
    <row r="682" spans="1:7" s="3" customFormat="1" ht="31.5" customHeight="1">
      <c r="A682" s="206" t="s">
        <v>517</v>
      </c>
      <c r="B682" s="69" t="s">
        <v>14</v>
      </c>
      <c r="C682" s="69" t="s">
        <v>506</v>
      </c>
      <c r="D682" s="26" t="s">
        <v>518</v>
      </c>
      <c r="E682" s="26"/>
      <c r="F682" s="24">
        <f>F683</f>
        <v>2015.1</v>
      </c>
      <c r="G682" s="157"/>
    </row>
    <row r="683" spans="1:7" s="3" customFormat="1" ht="31.5" customHeight="1">
      <c r="A683" s="206" t="s">
        <v>828</v>
      </c>
      <c r="B683" s="69" t="s">
        <v>14</v>
      </c>
      <c r="C683" s="69" t="s">
        <v>506</v>
      </c>
      <c r="D683" s="26" t="s">
        <v>829</v>
      </c>
      <c r="E683" s="26"/>
      <c r="F683" s="24">
        <f>F684</f>
        <v>2015.1</v>
      </c>
      <c r="G683" s="157"/>
    </row>
    <row r="684" spans="1:7" s="3" customFormat="1" ht="31.5" customHeight="1">
      <c r="A684" s="25" t="s">
        <v>513</v>
      </c>
      <c r="B684" s="26" t="s">
        <v>14</v>
      </c>
      <c r="C684" s="26" t="s">
        <v>506</v>
      </c>
      <c r="D684" s="26" t="s">
        <v>830</v>
      </c>
      <c r="E684" s="26"/>
      <c r="F684" s="24">
        <f>F685</f>
        <v>2015.1</v>
      </c>
      <c r="G684" s="157"/>
    </row>
    <row r="685" spans="1:7" s="23" customFormat="1" ht="31.5">
      <c r="A685" s="60" t="s">
        <v>148</v>
      </c>
      <c r="B685" s="26" t="s">
        <v>14</v>
      </c>
      <c r="C685" s="26" t="s">
        <v>506</v>
      </c>
      <c r="D685" s="26" t="s">
        <v>830</v>
      </c>
      <c r="E685" s="26" t="s">
        <v>149</v>
      </c>
      <c r="F685" s="24">
        <f>F686</f>
        <v>2015.1</v>
      </c>
    </row>
    <row r="686" spans="1:7" s="3" customFormat="1">
      <c r="A686" s="60" t="s">
        <v>180</v>
      </c>
      <c r="B686" s="26" t="s">
        <v>14</v>
      </c>
      <c r="C686" s="26" t="s">
        <v>506</v>
      </c>
      <c r="D686" s="26" t="s">
        <v>830</v>
      </c>
      <c r="E686" s="26" t="s">
        <v>181</v>
      </c>
      <c r="F686" s="24">
        <v>2015.1</v>
      </c>
      <c r="G686" s="157"/>
    </row>
    <row r="687" spans="1:7" s="3" customFormat="1" ht="31.5" hidden="1">
      <c r="A687" s="28" t="s">
        <v>522</v>
      </c>
      <c r="B687" s="29" t="s">
        <v>14</v>
      </c>
      <c r="C687" s="29" t="s">
        <v>506</v>
      </c>
      <c r="D687" s="29" t="s">
        <v>523</v>
      </c>
      <c r="E687" s="35"/>
      <c r="F687" s="30">
        <f>F688</f>
        <v>0</v>
      </c>
      <c r="G687" s="157"/>
    </row>
    <row r="688" spans="1:7" s="3" customFormat="1" ht="31.5" hidden="1">
      <c r="A688" s="32" t="s">
        <v>394</v>
      </c>
      <c r="B688" s="26" t="s">
        <v>14</v>
      </c>
      <c r="C688" s="26" t="s">
        <v>506</v>
      </c>
      <c r="D688" s="26" t="s">
        <v>523</v>
      </c>
      <c r="E688" s="27">
        <v>244</v>
      </c>
      <c r="F688" s="24"/>
      <c r="G688" s="157"/>
    </row>
    <row r="689" spans="1:7" s="3" customFormat="1">
      <c r="A689" s="28" t="s">
        <v>524</v>
      </c>
      <c r="B689" s="29" t="s">
        <v>14</v>
      </c>
      <c r="C689" s="29" t="s">
        <v>525</v>
      </c>
      <c r="D689" s="29"/>
      <c r="E689" s="35"/>
      <c r="F689" s="30">
        <f>F697+F708+F721+F725+F703</f>
        <v>4305.0999999999995</v>
      </c>
      <c r="G689" s="157"/>
    </row>
    <row r="690" spans="1:7" s="3" customFormat="1" hidden="1">
      <c r="A690" s="11" t="s">
        <v>74</v>
      </c>
      <c r="B690" s="12" t="s">
        <v>14</v>
      </c>
      <c r="C690" s="12" t="s">
        <v>525</v>
      </c>
      <c r="D690" s="12" t="s">
        <v>38</v>
      </c>
      <c r="E690" s="12" t="s">
        <v>10</v>
      </c>
      <c r="F690" s="88">
        <f>F691+F694</f>
        <v>0</v>
      </c>
      <c r="G690" s="157"/>
    </row>
    <row r="691" spans="1:7" s="23" customFormat="1" ht="31.5" hidden="1" customHeight="1">
      <c r="A691" s="31" t="s">
        <v>434</v>
      </c>
      <c r="B691" s="26" t="s">
        <v>14</v>
      </c>
      <c r="C691" s="26" t="s">
        <v>525</v>
      </c>
      <c r="D691" s="26" t="s">
        <v>435</v>
      </c>
      <c r="E691" s="27"/>
      <c r="F691" s="24">
        <f>F692+F693</f>
        <v>0</v>
      </c>
    </row>
    <row r="692" spans="1:7" s="3" customFormat="1" ht="31.5" hidden="1" customHeight="1">
      <c r="A692" s="25" t="s">
        <v>526</v>
      </c>
      <c r="B692" s="26" t="s">
        <v>14</v>
      </c>
      <c r="C692" s="26" t="s">
        <v>525</v>
      </c>
      <c r="D692" s="26" t="s">
        <v>435</v>
      </c>
      <c r="E692" s="27">
        <v>500</v>
      </c>
      <c r="F692" s="24">
        <v>0</v>
      </c>
      <c r="G692" s="157"/>
    </row>
    <row r="693" spans="1:7" s="38" customFormat="1" ht="15.75" hidden="1" customHeight="1">
      <c r="A693" s="25" t="s">
        <v>359</v>
      </c>
      <c r="B693" s="26" t="s">
        <v>14</v>
      </c>
      <c r="C693" s="26" t="s">
        <v>525</v>
      </c>
      <c r="D693" s="26" t="s">
        <v>435</v>
      </c>
      <c r="E693" s="26" t="s">
        <v>527</v>
      </c>
      <c r="F693" s="24">
        <v>0</v>
      </c>
    </row>
    <row r="694" spans="1:7" s="38" customFormat="1" hidden="1">
      <c r="A694" s="31" t="s">
        <v>39</v>
      </c>
      <c r="B694" s="26" t="s">
        <v>14</v>
      </c>
      <c r="C694" s="26" t="s">
        <v>525</v>
      </c>
      <c r="D694" s="26" t="s">
        <v>40</v>
      </c>
      <c r="E694" s="26" t="s">
        <v>10</v>
      </c>
      <c r="F694" s="59">
        <f>F695</f>
        <v>0</v>
      </c>
    </row>
    <row r="695" spans="1:7" s="3" customFormat="1" ht="21.75" hidden="1" customHeight="1">
      <c r="A695" s="60" t="s">
        <v>148</v>
      </c>
      <c r="B695" s="26" t="s">
        <v>14</v>
      </c>
      <c r="C695" s="26" t="s">
        <v>525</v>
      </c>
      <c r="D695" s="26" t="s">
        <v>41</v>
      </c>
      <c r="E695" s="26" t="s">
        <v>149</v>
      </c>
      <c r="F695" s="59">
        <f>F696</f>
        <v>0</v>
      </c>
      <c r="G695" s="157"/>
    </row>
    <row r="696" spans="1:7" s="3" customFormat="1" hidden="1">
      <c r="A696" s="60" t="s">
        <v>180</v>
      </c>
      <c r="B696" s="26" t="s">
        <v>14</v>
      </c>
      <c r="C696" s="26" t="s">
        <v>525</v>
      </c>
      <c r="D696" s="26" t="s">
        <v>41</v>
      </c>
      <c r="E696" s="26" t="s">
        <v>181</v>
      </c>
      <c r="F696" s="59"/>
      <c r="G696" s="157"/>
    </row>
    <row r="697" spans="1:7" s="44" customFormat="1" ht="47.25" hidden="1">
      <c r="A697" s="63" t="s">
        <v>515</v>
      </c>
      <c r="B697" s="41" t="s">
        <v>14</v>
      </c>
      <c r="C697" s="41" t="s">
        <v>525</v>
      </c>
      <c r="D697" s="42" t="s">
        <v>516</v>
      </c>
      <c r="E697" s="46"/>
      <c r="F697" s="96">
        <f>F698</f>
        <v>0</v>
      </c>
      <c r="G697" s="126"/>
    </row>
    <row r="698" spans="1:7" s="3" customFormat="1" ht="31.5" hidden="1">
      <c r="A698" s="25" t="s">
        <v>517</v>
      </c>
      <c r="B698" s="26" t="s">
        <v>14</v>
      </c>
      <c r="C698" s="26" t="s">
        <v>525</v>
      </c>
      <c r="D698" s="27" t="s">
        <v>518</v>
      </c>
      <c r="E698" s="26"/>
      <c r="F698" s="59">
        <f>F699</f>
        <v>0</v>
      </c>
      <c r="G698" s="157"/>
    </row>
    <row r="699" spans="1:7" s="3" customFormat="1" ht="47.25" hidden="1">
      <c r="A699" s="25" t="s">
        <v>519</v>
      </c>
      <c r="B699" s="26" t="s">
        <v>14</v>
      </c>
      <c r="C699" s="26" t="s">
        <v>525</v>
      </c>
      <c r="D699" s="27" t="s">
        <v>520</v>
      </c>
      <c r="E699" s="26"/>
      <c r="F699" s="59">
        <f>F700</f>
        <v>0</v>
      </c>
      <c r="G699" s="157"/>
    </row>
    <row r="700" spans="1:7" s="3" customFormat="1" ht="97.15" hidden="1" customHeight="1">
      <c r="A700" s="137" t="s">
        <v>528</v>
      </c>
      <c r="B700" s="26" t="s">
        <v>14</v>
      </c>
      <c r="C700" s="26" t="s">
        <v>525</v>
      </c>
      <c r="D700" s="27" t="s">
        <v>529</v>
      </c>
      <c r="E700" s="26"/>
      <c r="F700" s="24">
        <f>F701</f>
        <v>0</v>
      </c>
      <c r="G700" s="157"/>
    </row>
    <row r="701" spans="1:7" s="3" customFormat="1" hidden="1">
      <c r="A701" s="61" t="s">
        <v>35</v>
      </c>
      <c r="B701" s="26" t="s">
        <v>14</v>
      </c>
      <c r="C701" s="26" t="s">
        <v>525</v>
      </c>
      <c r="D701" s="27" t="s">
        <v>529</v>
      </c>
      <c r="E701" s="26" t="s">
        <v>184</v>
      </c>
      <c r="F701" s="59">
        <f>F702</f>
        <v>0</v>
      </c>
      <c r="G701" s="157"/>
    </row>
    <row r="702" spans="1:7" s="3" customFormat="1" hidden="1">
      <c r="A702" s="61" t="s">
        <v>55</v>
      </c>
      <c r="B702" s="26" t="s">
        <v>14</v>
      </c>
      <c r="C702" s="26" t="s">
        <v>525</v>
      </c>
      <c r="D702" s="27" t="s">
        <v>529</v>
      </c>
      <c r="E702" s="26" t="s">
        <v>260</v>
      </c>
      <c r="F702" s="59"/>
      <c r="G702" s="157"/>
    </row>
    <row r="703" spans="1:7" s="3" customFormat="1">
      <c r="A703" s="108" t="s">
        <v>74</v>
      </c>
      <c r="B703" s="29" t="s">
        <v>14</v>
      </c>
      <c r="C703" s="29" t="s">
        <v>525</v>
      </c>
      <c r="D703" s="109" t="s">
        <v>152</v>
      </c>
      <c r="E703" s="26"/>
      <c r="F703" s="59">
        <f>F704</f>
        <v>89</v>
      </c>
      <c r="G703" s="157"/>
    </row>
    <row r="704" spans="1:7" s="3" customFormat="1">
      <c r="A704" s="33" t="s">
        <v>39</v>
      </c>
      <c r="B704" s="34" t="s">
        <v>14</v>
      </c>
      <c r="C704" s="34" t="s">
        <v>525</v>
      </c>
      <c r="D704" s="34" t="s">
        <v>153</v>
      </c>
      <c r="E704" s="26"/>
      <c r="F704" s="59">
        <f>F705</f>
        <v>89</v>
      </c>
      <c r="G704" s="157"/>
    </row>
    <row r="705" spans="1:7" s="3" customFormat="1" ht="31.5">
      <c r="A705" s="197" t="s">
        <v>154</v>
      </c>
      <c r="B705" s="159" t="s">
        <v>14</v>
      </c>
      <c r="C705" s="159" t="s">
        <v>525</v>
      </c>
      <c r="D705" s="69" t="s">
        <v>155</v>
      </c>
      <c r="E705" s="26"/>
      <c r="F705" s="59">
        <f>F706</f>
        <v>89</v>
      </c>
      <c r="G705" s="157"/>
    </row>
    <row r="706" spans="1:7" s="3" customFormat="1" ht="31.5">
      <c r="A706" s="60" t="s">
        <v>148</v>
      </c>
      <c r="B706" s="159" t="s">
        <v>14</v>
      </c>
      <c r="C706" s="159" t="s">
        <v>525</v>
      </c>
      <c r="D706" s="69" t="s">
        <v>155</v>
      </c>
      <c r="E706" s="26" t="s">
        <v>149</v>
      </c>
      <c r="F706" s="59">
        <f>F707</f>
        <v>89</v>
      </c>
      <c r="G706" s="157"/>
    </row>
    <row r="707" spans="1:7" s="3" customFormat="1">
      <c r="A707" s="60" t="s">
        <v>180</v>
      </c>
      <c r="B707" s="159" t="s">
        <v>14</v>
      </c>
      <c r="C707" s="159" t="s">
        <v>525</v>
      </c>
      <c r="D707" s="69" t="s">
        <v>155</v>
      </c>
      <c r="E707" s="26" t="s">
        <v>181</v>
      </c>
      <c r="F707" s="59">
        <v>89</v>
      </c>
      <c r="G707" s="157"/>
    </row>
    <row r="708" spans="1:7" s="3" customFormat="1" ht="31.5">
      <c r="A708" s="20" t="s">
        <v>510</v>
      </c>
      <c r="B708" s="12" t="s">
        <v>14</v>
      </c>
      <c r="C708" s="12" t="s">
        <v>525</v>
      </c>
      <c r="D708" s="12" t="s">
        <v>530</v>
      </c>
      <c r="E708" s="12"/>
      <c r="F708" s="22">
        <f>F709+F718+F715</f>
        <v>4204.7</v>
      </c>
      <c r="G708" s="157"/>
    </row>
    <row r="709" spans="1:7" s="3" customFormat="1" ht="31.5">
      <c r="A709" s="25" t="s">
        <v>510</v>
      </c>
      <c r="B709" s="26" t="s">
        <v>14</v>
      </c>
      <c r="C709" s="26" t="s">
        <v>525</v>
      </c>
      <c r="D709" s="27" t="s">
        <v>531</v>
      </c>
      <c r="E709" s="26"/>
      <c r="F709" s="24">
        <f>F710+F712</f>
        <v>4099.59</v>
      </c>
      <c r="G709" s="157"/>
    </row>
    <row r="710" spans="1:7" s="3" customFormat="1" ht="31.5">
      <c r="A710" s="61" t="s">
        <v>31</v>
      </c>
      <c r="B710" s="26" t="s">
        <v>14</v>
      </c>
      <c r="C710" s="26" t="s">
        <v>525</v>
      </c>
      <c r="D710" s="27" t="s">
        <v>531</v>
      </c>
      <c r="E710" s="26" t="s">
        <v>42</v>
      </c>
      <c r="F710" s="24">
        <f>F711</f>
        <v>200</v>
      </c>
      <c r="G710" s="157"/>
    </row>
    <row r="711" spans="1:7" s="23" customFormat="1" ht="31.5">
      <c r="A711" s="61" t="s">
        <v>32</v>
      </c>
      <c r="B711" s="26" t="s">
        <v>14</v>
      </c>
      <c r="C711" s="26" t="s">
        <v>525</v>
      </c>
      <c r="D711" s="27" t="s">
        <v>531</v>
      </c>
      <c r="E711" s="26" t="s">
        <v>43</v>
      </c>
      <c r="F711" s="24">
        <v>200</v>
      </c>
    </row>
    <row r="712" spans="1:7" s="3" customFormat="1" ht="31.5">
      <c r="A712" s="60" t="s">
        <v>148</v>
      </c>
      <c r="B712" s="26" t="s">
        <v>14</v>
      </c>
      <c r="C712" s="26" t="s">
        <v>525</v>
      </c>
      <c r="D712" s="27" t="s">
        <v>531</v>
      </c>
      <c r="E712" s="26" t="s">
        <v>149</v>
      </c>
      <c r="F712" s="24">
        <f>F713</f>
        <v>3899.5899999999997</v>
      </c>
      <c r="G712" s="157"/>
    </row>
    <row r="713" spans="1:7" s="3" customFormat="1">
      <c r="A713" s="60" t="s">
        <v>180</v>
      </c>
      <c r="B713" s="26" t="s">
        <v>14</v>
      </c>
      <c r="C713" s="26" t="s">
        <v>525</v>
      </c>
      <c r="D713" s="27" t="s">
        <v>531</v>
      </c>
      <c r="E713" s="26" t="s">
        <v>181</v>
      </c>
      <c r="F713" s="24">
        <f>4004.7-105.11</f>
        <v>3899.5899999999997</v>
      </c>
      <c r="G713" s="157"/>
    </row>
    <row r="714" spans="1:7" s="3" customFormat="1" hidden="1">
      <c r="A714" s="60" t="s">
        <v>429</v>
      </c>
      <c r="B714" s="26" t="s">
        <v>14</v>
      </c>
      <c r="C714" s="26" t="s">
        <v>525</v>
      </c>
      <c r="D714" s="27" t="s">
        <v>531</v>
      </c>
      <c r="E714" s="26"/>
      <c r="F714" s="24"/>
      <c r="G714" s="157"/>
    </row>
    <row r="715" spans="1:7" s="3" customFormat="1" ht="47.25">
      <c r="A715" s="60" t="s">
        <v>532</v>
      </c>
      <c r="B715" s="26" t="s">
        <v>14</v>
      </c>
      <c r="C715" s="26" t="s">
        <v>525</v>
      </c>
      <c r="D715" s="27" t="s">
        <v>533</v>
      </c>
      <c r="E715" s="26"/>
      <c r="F715" s="24">
        <f>F716</f>
        <v>105.11</v>
      </c>
      <c r="G715" s="157"/>
    </row>
    <row r="716" spans="1:7" s="3" customFormat="1" ht="31.5">
      <c r="A716" s="60" t="s">
        <v>148</v>
      </c>
      <c r="B716" s="26" t="s">
        <v>14</v>
      </c>
      <c r="C716" s="26" t="s">
        <v>525</v>
      </c>
      <c r="D716" s="27" t="s">
        <v>533</v>
      </c>
      <c r="E716" s="26" t="s">
        <v>149</v>
      </c>
      <c r="F716" s="24">
        <f>F717</f>
        <v>105.11</v>
      </c>
      <c r="G716" s="157"/>
    </row>
    <row r="717" spans="1:7" s="3" customFormat="1" ht="15.75" customHeight="1">
      <c r="A717" s="60" t="s">
        <v>180</v>
      </c>
      <c r="B717" s="26" t="s">
        <v>14</v>
      </c>
      <c r="C717" s="26" t="s">
        <v>525</v>
      </c>
      <c r="D717" s="27" t="s">
        <v>533</v>
      </c>
      <c r="E717" s="26" t="s">
        <v>181</v>
      </c>
      <c r="F717" s="24">
        <v>105.11</v>
      </c>
      <c r="G717" s="157"/>
    </row>
    <row r="718" spans="1:7" s="3" customFormat="1" ht="47.25" hidden="1">
      <c r="A718" s="60" t="s">
        <v>534</v>
      </c>
      <c r="B718" s="26" t="s">
        <v>14</v>
      </c>
      <c r="C718" s="26" t="s">
        <v>525</v>
      </c>
      <c r="D718" s="27" t="s">
        <v>535</v>
      </c>
      <c r="E718" s="26"/>
      <c r="F718" s="24">
        <f>F719</f>
        <v>0</v>
      </c>
      <c r="G718" s="157"/>
    </row>
    <row r="719" spans="1:7" s="3" customFormat="1" ht="15.75" hidden="1" customHeight="1">
      <c r="A719" s="61" t="s">
        <v>35</v>
      </c>
      <c r="B719" s="26" t="s">
        <v>14</v>
      </c>
      <c r="C719" s="26" t="s">
        <v>525</v>
      </c>
      <c r="D719" s="27" t="s">
        <v>535</v>
      </c>
      <c r="E719" s="26" t="s">
        <v>184</v>
      </c>
      <c r="F719" s="24">
        <f>F720</f>
        <v>0</v>
      </c>
      <c r="G719" s="157"/>
    </row>
    <row r="720" spans="1:7" s="3" customFormat="1" ht="15.75" hidden="1" customHeight="1">
      <c r="A720" s="61" t="s">
        <v>55</v>
      </c>
      <c r="B720" s="26" t="s">
        <v>14</v>
      </c>
      <c r="C720" s="26" t="s">
        <v>525</v>
      </c>
      <c r="D720" s="27" t="s">
        <v>535</v>
      </c>
      <c r="E720" s="26" t="s">
        <v>260</v>
      </c>
      <c r="F720" s="24"/>
      <c r="G720" s="157"/>
    </row>
    <row r="721" spans="1:6" s="38" customFormat="1">
      <c r="A721" s="11" t="s">
        <v>186</v>
      </c>
      <c r="B721" s="12" t="s">
        <v>14</v>
      </c>
      <c r="C721" s="12" t="s">
        <v>525</v>
      </c>
      <c r="D721" s="12" t="s">
        <v>187</v>
      </c>
      <c r="E721" s="21"/>
      <c r="F721" s="13">
        <f>F722</f>
        <v>11.4</v>
      </c>
    </row>
    <row r="722" spans="1:6" s="38" customFormat="1" ht="31.5">
      <c r="A722" s="132" t="s">
        <v>193</v>
      </c>
      <c r="B722" s="34" t="s">
        <v>14</v>
      </c>
      <c r="C722" s="34" t="s">
        <v>525</v>
      </c>
      <c r="D722" s="53" t="s">
        <v>194</v>
      </c>
      <c r="E722" s="53"/>
      <c r="F722" s="54">
        <f>F723</f>
        <v>11.4</v>
      </c>
    </row>
    <row r="723" spans="1:6" s="38" customFormat="1" ht="31.5">
      <c r="A723" s="60" t="s">
        <v>148</v>
      </c>
      <c r="B723" s="26" t="s">
        <v>14</v>
      </c>
      <c r="C723" s="26" t="s">
        <v>525</v>
      </c>
      <c r="D723" s="217" t="s">
        <v>194</v>
      </c>
      <c r="E723" s="27">
        <v>600</v>
      </c>
      <c r="F723" s="24">
        <f>F724</f>
        <v>11.4</v>
      </c>
    </row>
    <row r="724" spans="1:6" s="23" customFormat="1">
      <c r="A724" s="60" t="s">
        <v>180</v>
      </c>
      <c r="B724" s="26" t="s">
        <v>14</v>
      </c>
      <c r="C724" s="26" t="s">
        <v>525</v>
      </c>
      <c r="D724" s="217" t="s">
        <v>194</v>
      </c>
      <c r="E724" s="27">
        <v>620</v>
      </c>
      <c r="F724" s="24">
        <v>11.4</v>
      </c>
    </row>
    <row r="725" spans="1:6" s="23" customFormat="1" hidden="1">
      <c r="A725" s="51" t="s">
        <v>127</v>
      </c>
      <c r="B725" s="12" t="s">
        <v>14</v>
      </c>
      <c r="C725" s="12" t="s">
        <v>525</v>
      </c>
      <c r="D725" s="12" t="s">
        <v>128</v>
      </c>
      <c r="E725" s="21"/>
      <c r="F725" s="88">
        <f>F726</f>
        <v>0</v>
      </c>
    </row>
    <row r="726" spans="1:6" s="23" customFormat="1" ht="31.5" hidden="1">
      <c r="A726" s="37" t="s">
        <v>470</v>
      </c>
      <c r="B726" s="26" t="s">
        <v>14</v>
      </c>
      <c r="C726" s="26" t="s">
        <v>525</v>
      </c>
      <c r="D726" s="26" t="s">
        <v>471</v>
      </c>
      <c r="E726" s="27"/>
      <c r="F726" s="62">
        <f>F727</f>
        <v>0</v>
      </c>
    </row>
    <row r="727" spans="1:6" s="23" customFormat="1" ht="31.5" hidden="1">
      <c r="A727" s="37" t="s">
        <v>472</v>
      </c>
      <c r="B727" s="26" t="s">
        <v>14</v>
      </c>
      <c r="C727" s="26" t="s">
        <v>525</v>
      </c>
      <c r="D727" s="26" t="s">
        <v>471</v>
      </c>
      <c r="E727" s="27"/>
      <c r="F727" s="62">
        <f>F728</f>
        <v>0</v>
      </c>
    </row>
    <row r="728" spans="1:6" s="23" customFormat="1" ht="31.5" hidden="1">
      <c r="A728" s="60" t="s">
        <v>148</v>
      </c>
      <c r="B728" s="26" t="s">
        <v>14</v>
      </c>
      <c r="C728" s="26" t="s">
        <v>525</v>
      </c>
      <c r="D728" s="26" t="s">
        <v>471</v>
      </c>
      <c r="E728" s="27">
        <v>600</v>
      </c>
      <c r="F728" s="62">
        <f>F729</f>
        <v>0</v>
      </c>
    </row>
    <row r="729" spans="1:6" s="23" customFormat="1" hidden="1">
      <c r="A729" s="60" t="s">
        <v>180</v>
      </c>
      <c r="B729" s="26" t="s">
        <v>14</v>
      </c>
      <c r="C729" s="26" t="s">
        <v>525</v>
      </c>
      <c r="D729" s="26" t="s">
        <v>471</v>
      </c>
      <c r="E729" s="27">
        <v>620</v>
      </c>
      <c r="F729" s="62"/>
    </row>
    <row r="730" spans="1:6" s="23" customFormat="1" hidden="1">
      <c r="A730" s="114" t="s">
        <v>537</v>
      </c>
      <c r="B730" s="91" t="s">
        <v>14</v>
      </c>
      <c r="C730" s="91" t="s">
        <v>538</v>
      </c>
      <c r="D730" s="91"/>
      <c r="E730" s="27"/>
      <c r="F730" s="56">
        <f>F731+F737</f>
        <v>0</v>
      </c>
    </row>
    <row r="731" spans="1:6" s="49" customFormat="1" ht="47.25" hidden="1">
      <c r="A731" s="63" t="s">
        <v>515</v>
      </c>
      <c r="B731" s="41" t="s">
        <v>14</v>
      </c>
      <c r="C731" s="41" t="s">
        <v>538</v>
      </c>
      <c r="D731" s="42" t="s">
        <v>516</v>
      </c>
      <c r="E731" s="41"/>
      <c r="F731" s="87">
        <f>F732</f>
        <v>0</v>
      </c>
    </row>
    <row r="732" spans="1:6" s="49" customFormat="1" ht="31.5" hidden="1">
      <c r="A732" s="77" t="s">
        <v>539</v>
      </c>
      <c r="B732" s="46" t="s">
        <v>14</v>
      </c>
      <c r="C732" s="46" t="s">
        <v>538</v>
      </c>
      <c r="D732" s="47" t="s">
        <v>540</v>
      </c>
      <c r="E732" s="46"/>
      <c r="F732" s="107">
        <f>F733</f>
        <v>0</v>
      </c>
    </row>
    <row r="733" spans="1:6" s="49" customFormat="1" ht="63" hidden="1">
      <c r="A733" s="77" t="s">
        <v>541</v>
      </c>
      <c r="B733" s="46" t="s">
        <v>14</v>
      </c>
      <c r="C733" s="46" t="s">
        <v>538</v>
      </c>
      <c r="D733" s="47" t="s">
        <v>542</v>
      </c>
      <c r="E733" s="46"/>
      <c r="F733" s="107">
        <f>F734</f>
        <v>0</v>
      </c>
    </row>
    <row r="734" spans="1:6" s="49" customFormat="1" ht="173.25" hidden="1">
      <c r="A734" s="135" t="s">
        <v>543</v>
      </c>
      <c r="B734" s="46" t="s">
        <v>14</v>
      </c>
      <c r="C734" s="46" t="s">
        <v>538</v>
      </c>
      <c r="D734" s="47" t="s">
        <v>544</v>
      </c>
      <c r="E734" s="46"/>
      <c r="F734" s="107">
        <f>F735</f>
        <v>0</v>
      </c>
    </row>
    <row r="735" spans="1:6" s="49" customFormat="1" ht="31.5" hidden="1">
      <c r="A735" s="129" t="s">
        <v>148</v>
      </c>
      <c r="B735" s="46" t="s">
        <v>14</v>
      </c>
      <c r="C735" s="46" t="s">
        <v>538</v>
      </c>
      <c r="D735" s="47" t="s">
        <v>544</v>
      </c>
      <c r="E735" s="46" t="s">
        <v>149</v>
      </c>
      <c r="F735" s="107">
        <f>F736</f>
        <v>0</v>
      </c>
    </row>
    <row r="736" spans="1:6" s="49" customFormat="1" hidden="1">
      <c r="A736" s="129" t="s">
        <v>180</v>
      </c>
      <c r="B736" s="46" t="s">
        <v>14</v>
      </c>
      <c r="C736" s="46" t="s">
        <v>538</v>
      </c>
      <c r="D736" s="47" t="s">
        <v>544</v>
      </c>
      <c r="E736" s="46" t="s">
        <v>181</v>
      </c>
      <c r="F736" s="107">
        <f>50-50</f>
        <v>0</v>
      </c>
    </row>
    <row r="737" spans="1:6" s="126" customFormat="1" ht="63" hidden="1">
      <c r="A737" s="117" t="s">
        <v>545</v>
      </c>
      <c r="B737" s="46" t="s">
        <v>14</v>
      </c>
      <c r="C737" s="46" t="s">
        <v>538</v>
      </c>
      <c r="D737" s="47" t="s">
        <v>546</v>
      </c>
      <c r="E737" s="46"/>
      <c r="F737" s="107">
        <f>F738</f>
        <v>0</v>
      </c>
    </row>
    <row r="738" spans="1:6" s="49" customFormat="1" ht="31.5" hidden="1">
      <c r="A738" s="129" t="s">
        <v>148</v>
      </c>
      <c r="B738" s="46" t="s">
        <v>14</v>
      </c>
      <c r="C738" s="46" t="s">
        <v>538</v>
      </c>
      <c r="D738" s="27" t="s">
        <v>546</v>
      </c>
      <c r="E738" s="46" t="s">
        <v>149</v>
      </c>
      <c r="F738" s="107">
        <f>F739</f>
        <v>0</v>
      </c>
    </row>
    <row r="739" spans="1:6" s="49" customFormat="1" hidden="1">
      <c r="A739" s="129" t="s">
        <v>180</v>
      </c>
      <c r="B739" s="46" t="s">
        <v>14</v>
      </c>
      <c r="C739" s="46" t="s">
        <v>538</v>
      </c>
      <c r="D739" s="27" t="s">
        <v>546</v>
      </c>
      <c r="E739" s="46" t="s">
        <v>181</v>
      </c>
      <c r="F739" s="107">
        <f>2.6-2.6</f>
        <v>0</v>
      </c>
    </row>
    <row r="740" spans="1:6" s="141" customFormat="1" ht="31.5">
      <c r="A740" s="138" t="s">
        <v>547</v>
      </c>
      <c r="B740" s="17" t="s">
        <v>548</v>
      </c>
      <c r="C740" s="139"/>
      <c r="D740" s="139"/>
      <c r="E740" s="139"/>
      <c r="F740" s="140">
        <f>F741+F762+F782+F1176</f>
        <v>335169.48</v>
      </c>
    </row>
    <row r="741" spans="1:6" s="23" customFormat="1">
      <c r="A741" s="20" t="s">
        <v>131</v>
      </c>
      <c r="B741" s="12" t="s">
        <v>548</v>
      </c>
      <c r="C741" s="12" t="s">
        <v>132</v>
      </c>
      <c r="D741" s="21"/>
      <c r="E741" s="21"/>
      <c r="F741" s="88">
        <f>F742+F745+F750</f>
        <v>989.6</v>
      </c>
    </row>
    <row r="742" spans="1:6" s="23" customFormat="1" hidden="1">
      <c r="A742" s="25" t="s">
        <v>27</v>
      </c>
      <c r="B742" s="26" t="s">
        <v>14</v>
      </c>
      <c r="C742" s="26" t="s">
        <v>132</v>
      </c>
      <c r="D742" s="26" t="s">
        <v>28</v>
      </c>
      <c r="E742" s="27"/>
      <c r="F742" s="62">
        <f>F743</f>
        <v>0</v>
      </c>
    </row>
    <row r="743" spans="1:6" s="23" customFormat="1" hidden="1">
      <c r="A743" s="60" t="s">
        <v>35</v>
      </c>
      <c r="B743" s="26" t="s">
        <v>14</v>
      </c>
      <c r="C743" s="26" t="s">
        <v>132</v>
      </c>
      <c r="D743" s="26" t="s">
        <v>28</v>
      </c>
      <c r="E743" s="27">
        <v>800</v>
      </c>
      <c r="F743" s="62">
        <f>F744</f>
        <v>0</v>
      </c>
    </row>
    <row r="744" spans="1:6" s="23" customFormat="1" hidden="1">
      <c r="A744" s="60" t="s">
        <v>37</v>
      </c>
      <c r="B744" s="26" t="s">
        <v>14</v>
      </c>
      <c r="C744" s="26" t="s">
        <v>132</v>
      </c>
      <c r="D744" s="26" t="s">
        <v>28</v>
      </c>
      <c r="E744" s="27">
        <v>850</v>
      </c>
      <c r="F744" s="62">
        <v>0</v>
      </c>
    </row>
    <row r="745" spans="1:6" s="38" customFormat="1" hidden="1">
      <c r="A745" s="28" t="s">
        <v>74</v>
      </c>
      <c r="B745" s="29" t="s">
        <v>548</v>
      </c>
      <c r="C745" s="29" t="s">
        <v>132</v>
      </c>
      <c r="D745" s="29" t="s">
        <v>152</v>
      </c>
      <c r="E745" s="35"/>
      <c r="F745" s="56">
        <f>F746</f>
        <v>0</v>
      </c>
    </row>
    <row r="746" spans="1:6" s="23" customFormat="1" hidden="1">
      <c r="A746" s="25" t="s">
        <v>39</v>
      </c>
      <c r="B746" s="26" t="s">
        <v>548</v>
      </c>
      <c r="C746" s="26" t="s">
        <v>132</v>
      </c>
      <c r="D746" s="26" t="s">
        <v>153</v>
      </c>
      <c r="E746" s="21"/>
      <c r="F746" s="62">
        <f>F747</f>
        <v>0</v>
      </c>
    </row>
    <row r="747" spans="1:6" s="23" customFormat="1" ht="31.5" hidden="1">
      <c r="A747" s="61" t="s">
        <v>154</v>
      </c>
      <c r="B747" s="26" t="s">
        <v>548</v>
      </c>
      <c r="C747" s="26" t="s">
        <v>132</v>
      </c>
      <c r="D747" s="26" t="s">
        <v>155</v>
      </c>
      <c r="E747" s="21"/>
      <c r="F747" s="62">
        <f>F748</f>
        <v>0</v>
      </c>
    </row>
    <row r="748" spans="1:6" s="23" customFormat="1" ht="31.5" hidden="1">
      <c r="A748" s="37" t="s">
        <v>31</v>
      </c>
      <c r="B748" s="26" t="s">
        <v>548</v>
      </c>
      <c r="C748" s="26" t="s">
        <v>132</v>
      </c>
      <c r="D748" s="26" t="s">
        <v>155</v>
      </c>
      <c r="E748" s="27">
        <v>200</v>
      </c>
      <c r="F748" s="62">
        <f>F749</f>
        <v>0</v>
      </c>
    </row>
    <row r="749" spans="1:6" s="23" customFormat="1" ht="31.5" hidden="1">
      <c r="A749" s="37" t="s">
        <v>32</v>
      </c>
      <c r="B749" s="26" t="s">
        <v>548</v>
      </c>
      <c r="C749" s="26" t="s">
        <v>132</v>
      </c>
      <c r="D749" s="26" t="s">
        <v>155</v>
      </c>
      <c r="E749" s="27">
        <v>240</v>
      </c>
      <c r="F749" s="62"/>
    </row>
    <row r="750" spans="1:6" s="67" customFormat="1" ht="31.5">
      <c r="A750" s="90" t="s">
        <v>159</v>
      </c>
      <c r="B750" s="91" t="s">
        <v>548</v>
      </c>
      <c r="C750" s="91" t="s">
        <v>132</v>
      </c>
      <c r="D750" s="91" t="s">
        <v>160</v>
      </c>
      <c r="E750" s="115"/>
      <c r="F750" s="116">
        <f>F751</f>
        <v>989.6</v>
      </c>
    </row>
    <row r="751" spans="1:6" s="23" customFormat="1">
      <c r="A751" s="25" t="s">
        <v>161</v>
      </c>
      <c r="B751" s="26" t="s">
        <v>548</v>
      </c>
      <c r="C751" s="26" t="s">
        <v>132</v>
      </c>
      <c r="D751" s="26" t="s">
        <v>162</v>
      </c>
      <c r="E751" s="27"/>
      <c r="F751" s="62">
        <f>F752+F759</f>
        <v>989.6</v>
      </c>
    </row>
    <row r="752" spans="1:6" s="23" customFormat="1">
      <c r="A752" s="25" t="s">
        <v>163</v>
      </c>
      <c r="B752" s="26" t="s">
        <v>548</v>
      </c>
      <c r="C752" s="26" t="s">
        <v>132</v>
      </c>
      <c r="D752" s="26" t="s">
        <v>164</v>
      </c>
      <c r="E752" s="27"/>
      <c r="F752" s="62">
        <f>F753</f>
        <v>989.6</v>
      </c>
    </row>
    <row r="753" spans="1:6" s="38" customFormat="1" ht="49.9" customHeight="1">
      <c r="A753" s="25" t="s">
        <v>176</v>
      </c>
      <c r="B753" s="26" t="s">
        <v>548</v>
      </c>
      <c r="C753" s="26" t="s">
        <v>132</v>
      </c>
      <c r="D753" s="26" t="s">
        <v>177</v>
      </c>
      <c r="E753" s="27"/>
      <c r="F753" s="24">
        <f>F754</f>
        <v>989.6</v>
      </c>
    </row>
    <row r="754" spans="1:6" s="38" customFormat="1">
      <c r="A754" s="32" t="s">
        <v>35</v>
      </c>
      <c r="B754" s="26" t="s">
        <v>548</v>
      </c>
      <c r="C754" s="26" t="s">
        <v>132</v>
      </c>
      <c r="D754" s="26" t="s">
        <v>177</v>
      </c>
      <c r="E754" s="27">
        <v>800</v>
      </c>
      <c r="F754" s="24">
        <f>F755</f>
        <v>989.6</v>
      </c>
    </row>
    <row r="755" spans="1:6" s="38" customFormat="1">
      <c r="A755" s="25" t="s">
        <v>36</v>
      </c>
      <c r="B755" s="26" t="s">
        <v>548</v>
      </c>
      <c r="C755" s="26" t="s">
        <v>132</v>
      </c>
      <c r="D755" s="26" t="s">
        <v>177</v>
      </c>
      <c r="E755" s="27">
        <v>830</v>
      </c>
      <c r="F755" s="24">
        <f>892.1+97.5</f>
        <v>989.6</v>
      </c>
    </row>
    <row r="756" spans="1:6" s="23" customFormat="1" ht="46.9" hidden="1" customHeight="1">
      <c r="A756" s="25" t="s">
        <v>549</v>
      </c>
      <c r="B756" s="26" t="s">
        <v>548</v>
      </c>
      <c r="C756" s="26" t="s">
        <v>132</v>
      </c>
      <c r="D756" s="26" t="s">
        <v>550</v>
      </c>
      <c r="E756" s="27"/>
      <c r="F756" s="62">
        <f>F757</f>
        <v>0</v>
      </c>
    </row>
    <row r="757" spans="1:6" s="23" customFormat="1" hidden="1">
      <c r="A757" s="37" t="s">
        <v>35</v>
      </c>
      <c r="B757" s="26" t="s">
        <v>548</v>
      </c>
      <c r="C757" s="26" t="s">
        <v>132</v>
      </c>
      <c r="D757" s="26" t="s">
        <v>550</v>
      </c>
      <c r="E757" s="27">
        <v>800</v>
      </c>
      <c r="F757" s="62">
        <f>F758</f>
        <v>0</v>
      </c>
    </row>
    <row r="758" spans="1:6" s="23" customFormat="1" ht="18.75" hidden="1" customHeight="1">
      <c r="A758" s="37" t="s">
        <v>37</v>
      </c>
      <c r="B758" s="26" t="s">
        <v>548</v>
      </c>
      <c r="C758" s="26" t="s">
        <v>132</v>
      </c>
      <c r="D758" s="26" t="s">
        <v>550</v>
      </c>
      <c r="E758" s="27">
        <v>850</v>
      </c>
      <c r="F758" s="62"/>
    </row>
    <row r="759" spans="1:6" s="72" customFormat="1">
      <c r="A759" s="68" t="s">
        <v>178</v>
      </c>
      <c r="B759" s="69" t="s">
        <v>548</v>
      </c>
      <c r="C759" s="69" t="s">
        <v>132</v>
      </c>
      <c r="D759" s="69" t="s">
        <v>179</v>
      </c>
      <c r="E759" s="70"/>
      <c r="F759" s="71">
        <f>F760</f>
        <v>0</v>
      </c>
    </row>
    <row r="760" spans="1:6" s="38" customFormat="1">
      <c r="A760" s="25" t="s">
        <v>35</v>
      </c>
      <c r="B760" s="26" t="s">
        <v>548</v>
      </c>
      <c r="C760" s="26" t="s">
        <v>132</v>
      </c>
      <c r="D760" s="26" t="s">
        <v>179</v>
      </c>
      <c r="E760" s="26" t="s">
        <v>184</v>
      </c>
      <c r="F760" s="24">
        <f>F761</f>
        <v>0</v>
      </c>
    </row>
    <row r="761" spans="1:6" s="38" customFormat="1">
      <c r="A761" s="25" t="s">
        <v>37</v>
      </c>
      <c r="B761" s="26" t="s">
        <v>548</v>
      </c>
      <c r="C761" s="26" t="s">
        <v>132</v>
      </c>
      <c r="D761" s="26" t="s">
        <v>179</v>
      </c>
      <c r="E761" s="26" t="s">
        <v>185</v>
      </c>
      <c r="F761" s="24">
        <v>0</v>
      </c>
    </row>
    <row r="762" spans="1:6" s="23" customFormat="1">
      <c r="A762" s="142" t="s">
        <v>223</v>
      </c>
      <c r="B762" s="12" t="s">
        <v>548</v>
      </c>
      <c r="C762" s="12" t="s">
        <v>224</v>
      </c>
      <c r="D762" s="21"/>
      <c r="E762" s="21"/>
      <c r="F762" s="88">
        <f>F763</f>
        <v>53.4</v>
      </c>
    </row>
    <row r="763" spans="1:6" s="23" customFormat="1">
      <c r="A763" s="142" t="s">
        <v>293</v>
      </c>
      <c r="B763" s="29" t="s">
        <v>548</v>
      </c>
      <c r="C763" s="29" t="s">
        <v>294</v>
      </c>
      <c r="D763" s="21"/>
      <c r="E763" s="21"/>
      <c r="F763" s="88">
        <f>F764+F772</f>
        <v>53.4</v>
      </c>
    </row>
    <row r="764" spans="1:6" s="23" customFormat="1" ht="31.5">
      <c r="A764" s="86" t="s">
        <v>75</v>
      </c>
      <c r="B764" s="29" t="s">
        <v>548</v>
      </c>
      <c r="C764" s="29" t="s">
        <v>294</v>
      </c>
      <c r="D764" s="29" t="s">
        <v>76</v>
      </c>
      <c r="E764" s="29"/>
      <c r="F764" s="56">
        <f>F765</f>
        <v>49.6</v>
      </c>
    </row>
    <row r="765" spans="1:6" s="23" customFormat="1" ht="31.5">
      <c r="A765" s="37" t="s">
        <v>295</v>
      </c>
      <c r="B765" s="26" t="s">
        <v>548</v>
      </c>
      <c r="C765" s="26" t="s">
        <v>294</v>
      </c>
      <c r="D765" s="26" t="s">
        <v>296</v>
      </c>
      <c r="E765" s="26"/>
      <c r="F765" s="62">
        <f>F766</f>
        <v>49.6</v>
      </c>
    </row>
    <row r="766" spans="1:6" s="23" customFormat="1" ht="47.25">
      <c r="A766" s="37" t="s">
        <v>297</v>
      </c>
      <c r="B766" s="26" t="s">
        <v>548</v>
      </c>
      <c r="C766" s="26" t="s">
        <v>294</v>
      </c>
      <c r="D766" s="26" t="s">
        <v>298</v>
      </c>
      <c r="E766" s="26"/>
      <c r="F766" s="62">
        <f>F767</f>
        <v>49.6</v>
      </c>
    </row>
    <row r="767" spans="1:6" s="23" customFormat="1" ht="31.5">
      <c r="A767" s="37" t="s">
        <v>299</v>
      </c>
      <c r="B767" s="26" t="s">
        <v>548</v>
      </c>
      <c r="C767" s="26" t="s">
        <v>294</v>
      </c>
      <c r="D767" s="26" t="s">
        <v>300</v>
      </c>
      <c r="E767" s="26"/>
      <c r="F767" s="62">
        <f>F768+F770</f>
        <v>49.6</v>
      </c>
    </row>
    <row r="768" spans="1:6" s="23" customFormat="1" ht="31.5">
      <c r="A768" s="37" t="s">
        <v>31</v>
      </c>
      <c r="B768" s="26" t="s">
        <v>548</v>
      </c>
      <c r="C768" s="26" t="s">
        <v>294</v>
      </c>
      <c r="D768" s="26" t="s">
        <v>300</v>
      </c>
      <c r="E768" s="26" t="s">
        <v>42</v>
      </c>
      <c r="F768" s="62">
        <f>F769</f>
        <v>49.6</v>
      </c>
    </row>
    <row r="769" spans="1:6" s="23" customFormat="1" ht="31.5">
      <c r="A769" s="37" t="s">
        <v>32</v>
      </c>
      <c r="B769" s="26" t="s">
        <v>548</v>
      </c>
      <c r="C769" s="26" t="s">
        <v>294</v>
      </c>
      <c r="D769" s="26" t="s">
        <v>300</v>
      </c>
      <c r="E769" s="26" t="s">
        <v>43</v>
      </c>
      <c r="F769" s="62">
        <v>49.6</v>
      </c>
    </row>
    <row r="770" spans="1:6" s="23" customFormat="1" hidden="1">
      <c r="A770" s="37" t="s">
        <v>33</v>
      </c>
      <c r="B770" s="26" t="s">
        <v>548</v>
      </c>
      <c r="C770" s="26" t="s">
        <v>294</v>
      </c>
      <c r="D770" s="26" t="s">
        <v>310</v>
      </c>
      <c r="E770" s="26" t="s">
        <v>156</v>
      </c>
      <c r="F770" s="62">
        <f>F771</f>
        <v>0</v>
      </c>
    </row>
    <row r="771" spans="1:6" s="23" customFormat="1" hidden="1">
      <c r="A771" s="37" t="s">
        <v>157</v>
      </c>
      <c r="B771" s="26" t="s">
        <v>548</v>
      </c>
      <c r="C771" s="26" t="s">
        <v>294</v>
      </c>
      <c r="D771" s="26" t="s">
        <v>310</v>
      </c>
      <c r="E771" s="26" t="s">
        <v>158</v>
      </c>
      <c r="F771" s="62"/>
    </row>
    <row r="772" spans="1:6" s="23" customFormat="1">
      <c r="A772" s="11" t="s">
        <v>186</v>
      </c>
      <c r="B772" s="12" t="s">
        <v>548</v>
      </c>
      <c r="C772" s="12" t="s">
        <v>294</v>
      </c>
      <c r="D772" s="12" t="s">
        <v>187</v>
      </c>
      <c r="E772" s="12"/>
      <c r="F772" s="88">
        <f>F773</f>
        <v>3.8</v>
      </c>
    </row>
    <row r="773" spans="1:6" s="23" customFormat="1" ht="31.5">
      <c r="A773" s="57" t="s">
        <v>334</v>
      </c>
      <c r="B773" s="26" t="s">
        <v>548</v>
      </c>
      <c r="C773" s="26" t="s">
        <v>294</v>
      </c>
      <c r="D773" s="26" t="s">
        <v>335</v>
      </c>
      <c r="E773" s="26"/>
      <c r="F773" s="62">
        <f>F774</f>
        <v>3.8</v>
      </c>
    </row>
    <row r="774" spans="1:6" s="23" customFormat="1" ht="49.15" customHeight="1">
      <c r="A774" s="31" t="s">
        <v>201</v>
      </c>
      <c r="B774" s="26" t="s">
        <v>548</v>
      </c>
      <c r="C774" s="26" t="s">
        <v>294</v>
      </c>
      <c r="D774" s="26" t="s">
        <v>202</v>
      </c>
      <c r="E774" s="26"/>
      <c r="F774" s="62">
        <f>F775</f>
        <v>3.8</v>
      </c>
    </row>
    <row r="775" spans="1:6" s="23" customFormat="1" ht="31.5">
      <c r="A775" s="37" t="s">
        <v>31</v>
      </c>
      <c r="B775" s="26" t="s">
        <v>548</v>
      </c>
      <c r="C775" s="26" t="s">
        <v>294</v>
      </c>
      <c r="D775" s="26" t="s">
        <v>202</v>
      </c>
      <c r="E775" s="26" t="s">
        <v>42</v>
      </c>
      <c r="F775" s="62">
        <f>F776</f>
        <v>3.8</v>
      </c>
    </row>
    <row r="776" spans="1:6" s="23" customFormat="1" ht="31.5">
      <c r="A776" s="37" t="s">
        <v>32</v>
      </c>
      <c r="B776" s="26" t="s">
        <v>548</v>
      </c>
      <c r="C776" s="26" t="s">
        <v>294</v>
      </c>
      <c r="D776" s="26" t="s">
        <v>202</v>
      </c>
      <c r="E776" s="26" t="s">
        <v>43</v>
      </c>
      <c r="F776" s="62">
        <v>3.8</v>
      </c>
    </row>
    <row r="777" spans="1:6" s="23" customFormat="1" ht="31.5" hidden="1">
      <c r="A777" s="11" t="s">
        <v>551</v>
      </c>
      <c r="B777" s="12" t="s">
        <v>548</v>
      </c>
      <c r="C777" s="12" t="s">
        <v>294</v>
      </c>
      <c r="D777" s="21" t="s">
        <v>552</v>
      </c>
      <c r="E777" s="26"/>
      <c r="F777" s="62">
        <f>F778</f>
        <v>0</v>
      </c>
    </row>
    <row r="778" spans="1:6" s="23" customFormat="1" ht="31.5" hidden="1">
      <c r="A778" s="31" t="s">
        <v>136</v>
      </c>
      <c r="B778" s="26" t="s">
        <v>548</v>
      </c>
      <c r="C778" s="26" t="s">
        <v>294</v>
      </c>
      <c r="D778" s="27" t="s">
        <v>553</v>
      </c>
      <c r="E778" s="26"/>
      <c r="F778" s="62">
        <f>F779</f>
        <v>0</v>
      </c>
    </row>
    <row r="779" spans="1:6" s="23" customFormat="1" hidden="1">
      <c r="A779" s="37" t="s">
        <v>35</v>
      </c>
      <c r="B779" s="26" t="s">
        <v>548</v>
      </c>
      <c r="C779" s="26" t="s">
        <v>294</v>
      </c>
      <c r="D779" s="27" t="s">
        <v>553</v>
      </c>
      <c r="E779" s="26" t="s">
        <v>184</v>
      </c>
      <c r="F779" s="62">
        <f>F780</f>
        <v>0</v>
      </c>
    </row>
    <row r="780" spans="1:6" s="23" customFormat="1" hidden="1">
      <c r="A780" s="37" t="s">
        <v>55</v>
      </c>
      <c r="B780" s="26" t="s">
        <v>548</v>
      </c>
      <c r="C780" s="26" t="s">
        <v>294</v>
      </c>
      <c r="D780" s="27" t="s">
        <v>553</v>
      </c>
      <c r="E780" s="26" t="s">
        <v>260</v>
      </c>
      <c r="F780" s="62"/>
    </row>
    <row r="781" spans="1:6" s="23" customFormat="1" hidden="1">
      <c r="A781" s="37"/>
      <c r="B781" s="26" t="s">
        <v>14</v>
      </c>
      <c r="C781" s="26" t="s">
        <v>132</v>
      </c>
      <c r="D781" s="26" t="s">
        <v>177</v>
      </c>
      <c r="E781" s="26"/>
      <c r="F781" s="62"/>
    </row>
    <row r="782" spans="1:6" s="38" customFormat="1">
      <c r="A782" s="143" t="s">
        <v>406</v>
      </c>
      <c r="B782" s="12" t="s">
        <v>548</v>
      </c>
      <c r="C782" s="12" t="s">
        <v>407</v>
      </c>
      <c r="D782" s="12"/>
      <c r="E782" s="21"/>
      <c r="F782" s="88">
        <f>F783+F864+F1041+F1112+F1145</f>
        <v>333099.44999999995</v>
      </c>
    </row>
    <row r="783" spans="1:6" s="38" customFormat="1">
      <c r="A783" s="28" t="s">
        <v>554</v>
      </c>
      <c r="B783" s="29" t="s">
        <v>548</v>
      </c>
      <c r="C783" s="29" t="s">
        <v>409</v>
      </c>
      <c r="D783" s="29"/>
      <c r="E783" s="35"/>
      <c r="F783" s="30">
        <f>F786+F789+F827+F831+F842+F857</f>
        <v>52352.9</v>
      </c>
    </row>
    <row r="784" spans="1:6" s="72" customFormat="1">
      <c r="A784" s="108" t="s">
        <v>74</v>
      </c>
      <c r="B784" s="109" t="s">
        <v>548</v>
      </c>
      <c r="C784" s="109" t="s">
        <v>409</v>
      </c>
      <c r="D784" s="109" t="s">
        <v>152</v>
      </c>
      <c r="E784" s="196"/>
      <c r="F784" s="110">
        <f>F785</f>
        <v>166.9</v>
      </c>
    </row>
    <row r="785" spans="1:7" s="72" customFormat="1">
      <c r="A785" s="33" t="s">
        <v>39</v>
      </c>
      <c r="B785" s="207" t="s">
        <v>548</v>
      </c>
      <c r="C785" s="207" t="s">
        <v>409</v>
      </c>
      <c r="D785" s="34" t="s">
        <v>153</v>
      </c>
      <c r="E785" s="196"/>
      <c r="F785" s="71">
        <f>F786</f>
        <v>166.9</v>
      </c>
    </row>
    <row r="786" spans="1:7" s="72" customFormat="1" ht="31.5">
      <c r="A786" s="197" t="s">
        <v>154</v>
      </c>
      <c r="B786" s="69" t="s">
        <v>548</v>
      </c>
      <c r="C786" s="69" t="s">
        <v>409</v>
      </c>
      <c r="D786" s="69" t="s">
        <v>155</v>
      </c>
      <c r="E786" s="198"/>
      <c r="F786" s="71">
        <f>F787</f>
        <v>166.9</v>
      </c>
    </row>
    <row r="787" spans="1:7" s="72" customFormat="1" ht="31.5">
      <c r="A787" s="112" t="s">
        <v>31</v>
      </c>
      <c r="B787" s="69" t="s">
        <v>548</v>
      </c>
      <c r="C787" s="69" t="s">
        <v>409</v>
      </c>
      <c r="D787" s="69" t="s">
        <v>155</v>
      </c>
      <c r="E787" s="69" t="s">
        <v>42</v>
      </c>
      <c r="F787" s="71">
        <f>F788</f>
        <v>166.9</v>
      </c>
    </row>
    <row r="788" spans="1:7" s="72" customFormat="1" ht="31.5">
      <c r="A788" s="112" t="s">
        <v>32</v>
      </c>
      <c r="B788" s="69" t="s">
        <v>548</v>
      </c>
      <c r="C788" s="69" t="s">
        <v>409</v>
      </c>
      <c r="D788" s="69" t="s">
        <v>155</v>
      </c>
      <c r="E788" s="69" t="s">
        <v>43</v>
      </c>
      <c r="F788" s="71">
        <v>166.9</v>
      </c>
    </row>
    <row r="789" spans="1:7" s="78" customFormat="1" ht="31.5">
      <c r="A789" s="63" t="s">
        <v>555</v>
      </c>
      <c r="B789" s="41" t="s">
        <v>548</v>
      </c>
      <c r="C789" s="41" t="s">
        <v>409</v>
      </c>
      <c r="D789" s="42" t="s">
        <v>556</v>
      </c>
      <c r="E789" s="41"/>
      <c r="F789" s="43">
        <f>F790</f>
        <v>29374.6</v>
      </c>
    </row>
    <row r="790" spans="1:7" s="67" customFormat="1" ht="31.5">
      <c r="A790" s="90" t="s">
        <v>557</v>
      </c>
      <c r="B790" s="91" t="s">
        <v>548</v>
      </c>
      <c r="C790" s="91" t="s">
        <v>409</v>
      </c>
      <c r="D790" s="115" t="s">
        <v>558</v>
      </c>
      <c r="E790" s="91"/>
      <c r="F790" s="144">
        <f>F791+F823</f>
        <v>29374.6</v>
      </c>
    </row>
    <row r="791" spans="1:7" s="44" customFormat="1" ht="127.15" customHeight="1">
      <c r="A791" s="135" t="s">
        <v>559</v>
      </c>
      <c r="B791" s="46" t="s">
        <v>548</v>
      </c>
      <c r="C791" s="46" t="s">
        <v>409</v>
      </c>
      <c r="D791" s="47" t="s">
        <v>560</v>
      </c>
      <c r="E791" s="46"/>
      <c r="F791" s="48">
        <f>F792+F797+F807+F814+F817+F820</f>
        <v>29329.5</v>
      </c>
      <c r="G791" s="126"/>
    </row>
    <row r="792" spans="1:7" s="44" customFormat="1" ht="110.25">
      <c r="A792" s="135" t="s">
        <v>561</v>
      </c>
      <c r="B792" s="26" t="s">
        <v>548</v>
      </c>
      <c r="C792" s="26" t="s">
        <v>409</v>
      </c>
      <c r="D792" s="27" t="s">
        <v>562</v>
      </c>
      <c r="E792" s="46"/>
      <c r="F792" s="48">
        <f>F793+F795</f>
        <v>583.79999999999995</v>
      </c>
      <c r="G792" s="126"/>
    </row>
    <row r="793" spans="1:7" s="44" customFormat="1" ht="78.75">
      <c r="A793" s="45" t="s">
        <v>29</v>
      </c>
      <c r="B793" s="26" t="s">
        <v>548</v>
      </c>
      <c r="C793" s="26" t="s">
        <v>409</v>
      </c>
      <c r="D793" s="27" t="s">
        <v>562</v>
      </c>
      <c r="E793" s="46" t="s">
        <v>49</v>
      </c>
      <c r="F793" s="48">
        <f>F794</f>
        <v>125.3</v>
      </c>
      <c r="G793" s="126"/>
    </row>
    <row r="794" spans="1:7" s="44" customFormat="1">
      <c r="A794" s="37" t="s">
        <v>140</v>
      </c>
      <c r="B794" s="26" t="s">
        <v>548</v>
      </c>
      <c r="C794" s="26" t="s">
        <v>409</v>
      </c>
      <c r="D794" s="27" t="s">
        <v>562</v>
      </c>
      <c r="E794" s="46" t="s">
        <v>141</v>
      </c>
      <c r="F794" s="48">
        <v>125.3</v>
      </c>
      <c r="G794" s="126"/>
    </row>
    <row r="795" spans="1:7" s="44" customFormat="1">
      <c r="A795" s="61" t="s">
        <v>35</v>
      </c>
      <c r="B795" s="26" t="s">
        <v>548</v>
      </c>
      <c r="C795" s="26" t="s">
        <v>409</v>
      </c>
      <c r="D795" s="27" t="s">
        <v>562</v>
      </c>
      <c r="E795" s="46" t="s">
        <v>184</v>
      </c>
      <c r="F795" s="48">
        <f>F796</f>
        <v>458.5</v>
      </c>
      <c r="G795" s="126"/>
    </row>
    <row r="796" spans="1:7" s="44" customFormat="1">
      <c r="A796" s="61" t="s">
        <v>55</v>
      </c>
      <c r="B796" s="26" t="s">
        <v>548</v>
      </c>
      <c r="C796" s="26" t="s">
        <v>409</v>
      </c>
      <c r="D796" s="27" t="s">
        <v>562</v>
      </c>
      <c r="E796" s="46" t="s">
        <v>260</v>
      </c>
      <c r="F796" s="48">
        <v>458.5</v>
      </c>
      <c r="G796" s="126"/>
    </row>
    <row r="797" spans="1:7" s="3" customFormat="1" ht="63">
      <c r="A797" s="25" t="s">
        <v>563</v>
      </c>
      <c r="B797" s="26" t="s">
        <v>548</v>
      </c>
      <c r="C797" s="26" t="s">
        <v>409</v>
      </c>
      <c r="D797" s="27" t="s">
        <v>564</v>
      </c>
      <c r="E797" s="26"/>
      <c r="F797" s="24">
        <f>F798+F800+F802+F804</f>
        <v>27044.1</v>
      </c>
      <c r="G797" s="157"/>
    </row>
    <row r="798" spans="1:7" s="44" customFormat="1" ht="78.75">
      <c r="A798" s="45" t="s">
        <v>29</v>
      </c>
      <c r="B798" s="46" t="s">
        <v>548</v>
      </c>
      <c r="C798" s="46" t="s">
        <v>409</v>
      </c>
      <c r="D798" s="47" t="s">
        <v>564</v>
      </c>
      <c r="E798" s="46" t="s">
        <v>49</v>
      </c>
      <c r="F798" s="48">
        <f>F799</f>
        <v>25451.3</v>
      </c>
      <c r="G798" s="126"/>
    </row>
    <row r="799" spans="1:7" s="3" customFormat="1">
      <c r="A799" s="37" t="s">
        <v>140</v>
      </c>
      <c r="B799" s="26" t="s">
        <v>548</v>
      </c>
      <c r="C799" s="26" t="s">
        <v>409</v>
      </c>
      <c r="D799" s="27" t="s">
        <v>564</v>
      </c>
      <c r="E799" s="26" t="s">
        <v>141</v>
      </c>
      <c r="F799" s="65">
        <f>25811.3-300-60</f>
        <v>25451.3</v>
      </c>
      <c r="G799" s="157">
        <f>-300-60</f>
        <v>-360</v>
      </c>
    </row>
    <row r="800" spans="1:7" s="3" customFormat="1" ht="31.5">
      <c r="A800" s="37" t="s">
        <v>31</v>
      </c>
      <c r="B800" s="26" t="s">
        <v>548</v>
      </c>
      <c r="C800" s="26" t="s">
        <v>409</v>
      </c>
      <c r="D800" s="27" t="s">
        <v>564</v>
      </c>
      <c r="E800" s="26" t="s">
        <v>42</v>
      </c>
      <c r="F800" s="24">
        <f>F801</f>
        <v>1592.8</v>
      </c>
      <c r="G800" s="157"/>
    </row>
    <row r="801" spans="1:7" s="3" customFormat="1" ht="31.5">
      <c r="A801" s="37" t="s">
        <v>32</v>
      </c>
      <c r="B801" s="26" t="s">
        <v>548</v>
      </c>
      <c r="C801" s="26" t="s">
        <v>409</v>
      </c>
      <c r="D801" s="27" t="s">
        <v>564</v>
      </c>
      <c r="E801" s="26" t="s">
        <v>43</v>
      </c>
      <c r="F801" s="65">
        <f>1232.8+300+60</f>
        <v>1592.8</v>
      </c>
      <c r="G801" s="15">
        <f>300+60</f>
        <v>360</v>
      </c>
    </row>
    <row r="802" spans="1:7" s="3" customFormat="1" ht="31.5" hidden="1">
      <c r="A802" s="25" t="s">
        <v>148</v>
      </c>
      <c r="B802" s="26" t="s">
        <v>548</v>
      </c>
      <c r="C802" s="26" t="s">
        <v>409</v>
      </c>
      <c r="D802" s="27" t="s">
        <v>564</v>
      </c>
      <c r="E802" s="26" t="s">
        <v>149</v>
      </c>
      <c r="F802" s="24">
        <f>F803</f>
        <v>0</v>
      </c>
      <c r="G802" s="157"/>
    </row>
    <row r="803" spans="1:7" s="3" customFormat="1" hidden="1">
      <c r="A803" s="25" t="s">
        <v>150</v>
      </c>
      <c r="B803" s="26" t="s">
        <v>548</v>
      </c>
      <c r="C803" s="26" t="s">
        <v>409</v>
      </c>
      <c r="D803" s="27" t="s">
        <v>564</v>
      </c>
      <c r="E803" s="26" t="s">
        <v>151</v>
      </c>
      <c r="F803" s="24"/>
      <c r="G803" s="157"/>
    </row>
    <row r="804" spans="1:7" s="3" customFormat="1" hidden="1">
      <c r="A804" s="61" t="s">
        <v>35</v>
      </c>
      <c r="B804" s="26" t="s">
        <v>548</v>
      </c>
      <c r="C804" s="26" t="s">
        <v>409</v>
      </c>
      <c r="D804" s="27" t="s">
        <v>564</v>
      </c>
      <c r="E804" s="26" t="s">
        <v>184</v>
      </c>
      <c r="F804" s="24">
        <f>F805+F806</f>
        <v>0</v>
      </c>
      <c r="G804" s="157"/>
    </row>
    <row r="805" spans="1:7" s="3" customFormat="1" hidden="1">
      <c r="A805" s="61" t="s">
        <v>37</v>
      </c>
      <c r="B805" s="26" t="s">
        <v>548</v>
      </c>
      <c r="C805" s="26" t="s">
        <v>409</v>
      </c>
      <c r="D805" s="27" t="s">
        <v>564</v>
      </c>
      <c r="E805" s="26" t="s">
        <v>185</v>
      </c>
      <c r="F805" s="24"/>
      <c r="G805" s="157"/>
    </row>
    <row r="806" spans="1:7" s="3" customFormat="1" hidden="1">
      <c r="A806" s="61" t="s">
        <v>55</v>
      </c>
      <c r="B806" s="26" t="s">
        <v>548</v>
      </c>
      <c r="C806" s="26" t="s">
        <v>409</v>
      </c>
      <c r="D806" s="27" t="s">
        <v>564</v>
      </c>
      <c r="E806" s="26" t="s">
        <v>260</v>
      </c>
      <c r="F806" s="24">
        <f>7362.4-7362.4</f>
        <v>0</v>
      </c>
      <c r="G806" s="157"/>
    </row>
    <row r="807" spans="1:7" s="3" customFormat="1" ht="173.25">
      <c r="A807" s="145" t="s">
        <v>565</v>
      </c>
      <c r="B807" s="26" t="s">
        <v>548</v>
      </c>
      <c r="C807" s="26" t="s">
        <v>409</v>
      </c>
      <c r="D807" s="27" t="s">
        <v>566</v>
      </c>
      <c r="E807" s="26"/>
      <c r="F807" s="24">
        <f>F808+F810+F812</f>
        <v>305.70000000000005</v>
      </c>
      <c r="G807" s="157"/>
    </row>
    <row r="808" spans="1:7" s="3" customFormat="1" ht="78.75">
      <c r="A808" s="37" t="s">
        <v>29</v>
      </c>
      <c r="B808" s="26" t="s">
        <v>548</v>
      </c>
      <c r="C808" s="26" t="s">
        <v>409</v>
      </c>
      <c r="D808" s="27" t="s">
        <v>566</v>
      </c>
      <c r="E808" s="26" t="s">
        <v>49</v>
      </c>
      <c r="F808" s="24">
        <f>F809</f>
        <v>293.60000000000002</v>
      </c>
      <c r="G808" s="157"/>
    </row>
    <row r="809" spans="1:7" s="3" customFormat="1">
      <c r="A809" s="37" t="s">
        <v>140</v>
      </c>
      <c r="B809" s="26" t="s">
        <v>548</v>
      </c>
      <c r="C809" s="26" t="s">
        <v>409</v>
      </c>
      <c r="D809" s="27" t="s">
        <v>566</v>
      </c>
      <c r="E809" s="26" t="s">
        <v>141</v>
      </c>
      <c r="F809" s="24">
        <v>293.60000000000002</v>
      </c>
      <c r="G809" s="157"/>
    </row>
    <row r="810" spans="1:7" s="3" customFormat="1" ht="31.5">
      <c r="A810" s="37" t="s">
        <v>31</v>
      </c>
      <c r="B810" s="26" t="s">
        <v>548</v>
      </c>
      <c r="C810" s="26" t="s">
        <v>409</v>
      </c>
      <c r="D810" s="27" t="s">
        <v>566</v>
      </c>
      <c r="E810" s="26" t="s">
        <v>42</v>
      </c>
      <c r="F810" s="24">
        <f>F811</f>
        <v>12.1</v>
      </c>
      <c r="G810" s="157"/>
    </row>
    <row r="811" spans="1:7" s="3" customFormat="1" ht="31.5">
      <c r="A811" s="37" t="s">
        <v>32</v>
      </c>
      <c r="B811" s="26" t="s">
        <v>548</v>
      </c>
      <c r="C811" s="26" t="s">
        <v>409</v>
      </c>
      <c r="D811" s="27" t="s">
        <v>566</v>
      </c>
      <c r="E811" s="26" t="s">
        <v>43</v>
      </c>
      <c r="F811" s="24">
        <v>12.1</v>
      </c>
      <c r="G811" s="157"/>
    </row>
    <row r="812" spans="1:7" s="3" customFormat="1" ht="31.5" hidden="1">
      <c r="A812" s="25" t="s">
        <v>148</v>
      </c>
      <c r="B812" s="26" t="s">
        <v>548</v>
      </c>
      <c r="C812" s="26" t="s">
        <v>409</v>
      </c>
      <c r="D812" s="27" t="s">
        <v>566</v>
      </c>
      <c r="E812" s="26" t="s">
        <v>149</v>
      </c>
      <c r="F812" s="24">
        <f>F813</f>
        <v>0</v>
      </c>
      <c r="G812" s="157"/>
    </row>
    <row r="813" spans="1:7" s="3" customFormat="1" hidden="1">
      <c r="A813" s="25" t="s">
        <v>150</v>
      </c>
      <c r="B813" s="26" t="s">
        <v>548</v>
      </c>
      <c r="C813" s="26" t="s">
        <v>409</v>
      </c>
      <c r="D813" s="27" t="s">
        <v>566</v>
      </c>
      <c r="E813" s="26" t="s">
        <v>151</v>
      </c>
      <c r="F813" s="24"/>
      <c r="G813" s="157"/>
    </row>
    <row r="814" spans="1:7" s="3" customFormat="1" ht="78.75">
      <c r="A814" s="25" t="s">
        <v>567</v>
      </c>
      <c r="B814" s="26" t="s">
        <v>548</v>
      </c>
      <c r="C814" s="26" t="s">
        <v>409</v>
      </c>
      <c r="D814" s="27" t="s">
        <v>568</v>
      </c>
      <c r="E814" s="26"/>
      <c r="F814" s="24">
        <f>F815</f>
        <v>1325.9</v>
      </c>
      <c r="G814" s="157"/>
    </row>
    <row r="815" spans="1:7" s="3" customFormat="1" ht="78.75">
      <c r="A815" s="37" t="s">
        <v>29</v>
      </c>
      <c r="B815" s="26" t="s">
        <v>548</v>
      </c>
      <c r="C815" s="26" t="s">
        <v>409</v>
      </c>
      <c r="D815" s="27" t="s">
        <v>568</v>
      </c>
      <c r="E815" s="26" t="s">
        <v>49</v>
      </c>
      <c r="F815" s="24">
        <f>F816</f>
        <v>1325.9</v>
      </c>
      <c r="G815" s="157"/>
    </row>
    <row r="816" spans="1:7" s="3" customFormat="1">
      <c r="A816" s="37" t="s">
        <v>140</v>
      </c>
      <c r="B816" s="26" t="s">
        <v>548</v>
      </c>
      <c r="C816" s="26" t="s">
        <v>409</v>
      </c>
      <c r="D816" s="27" t="s">
        <v>568</v>
      </c>
      <c r="E816" s="26" t="s">
        <v>141</v>
      </c>
      <c r="F816" s="24">
        <v>1325.9</v>
      </c>
      <c r="G816" s="157"/>
    </row>
    <row r="817" spans="1:7" s="3" customFormat="1" ht="188.45" customHeight="1">
      <c r="A817" s="134" t="s">
        <v>569</v>
      </c>
      <c r="B817" s="26" t="s">
        <v>548</v>
      </c>
      <c r="C817" s="26" t="s">
        <v>409</v>
      </c>
      <c r="D817" s="27" t="s">
        <v>570</v>
      </c>
      <c r="E817" s="26"/>
      <c r="F817" s="62">
        <f>F818</f>
        <v>70</v>
      </c>
      <c r="G817" s="157"/>
    </row>
    <row r="818" spans="1:7" s="38" customFormat="1" ht="31.5">
      <c r="A818" s="37" t="s">
        <v>31</v>
      </c>
      <c r="B818" s="26" t="s">
        <v>548</v>
      </c>
      <c r="C818" s="26" t="s">
        <v>409</v>
      </c>
      <c r="D818" s="27" t="s">
        <v>570</v>
      </c>
      <c r="E818" s="26" t="s">
        <v>42</v>
      </c>
      <c r="F818" s="62">
        <f>F819</f>
        <v>70</v>
      </c>
    </row>
    <row r="819" spans="1:7" s="38" customFormat="1" ht="31.5">
      <c r="A819" s="37" t="s">
        <v>32</v>
      </c>
      <c r="B819" s="26" t="s">
        <v>548</v>
      </c>
      <c r="C819" s="26" t="s">
        <v>409</v>
      </c>
      <c r="D819" s="27" t="s">
        <v>570</v>
      </c>
      <c r="E819" s="26" t="s">
        <v>43</v>
      </c>
      <c r="F819" s="62">
        <v>70</v>
      </c>
    </row>
    <row r="820" spans="1:7" s="38" customFormat="1" ht="110.25" hidden="1">
      <c r="A820" s="146" t="s">
        <v>561</v>
      </c>
      <c r="B820" s="26" t="s">
        <v>548</v>
      </c>
      <c r="C820" s="26" t="s">
        <v>409</v>
      </c>
      <c r="D820" s="27" t="s">
        <v>571</v>
      </c>
      <c r="E820" s="26"/>
      <c r="F820" s="62">
        <f>F821</f>
        <v>0</v>
      </c>
    </row>
    <row r="821" spans="1:7" s="38" customFormat="1" ht="78.75" hidden="1">
      <c r="A821" s="61" t="s">
        <v>29</v>
      </c>
      <c r="B821" s="26" t="s">
        <v>548</v>
      </c>
      <c r="C821" s="26" t="s">
        <v>409</v>
      </c>
      <c r="D821" s="27" t="s">
        <v>571</v>
      </c>
      <c r="E821" s="26" t="s">
        <v>49</v>
      </c>
      <c r="F821" s="62">
        <f>F822</f>
        <v>0</v>
      </c>
    </row>
    <row r="822" spans="1:7" s="38" customFormat="1" hidden="1">
      <c r="A822" s="61" t="s">
        <v>140</v>
      </c>
      <c r="B822" s="26" t="s">
        <v>548</v>
      </c>
      <c r="C822" s="26" t="s">
        <v>409</v>
      </c>
      <c r="D822" s="27" t="s">
        <v>571</v>
      </c>
      <c r="E822" s="26" t="s">
        <v>141</v>
      </c>
      <c r="F822" s="62"/>
    </row>
    <row r="823" spans="1:7" s="67" customFormat="1" ht="94.5">
      <c r="A823" s="147" t="s">
        <v>572</v>
      </c>
      <c r="B823" s="74" t="s">
        <v>548</v>
      </c>
      <c r="C823" s="46" t="s">
        <v>409</v>
      </c>
      <c r="D823" s="75" t="s">
        <v>573</v>
      </c>
      <c r="E823" s="74"/>
      <c r="F823" s="125">
        <f>F824</f>
        <v>45.1</v>
      </c>
    </row>
    <row r="824" spans="1:7" s="67" customFormat="1" ht="49.15" customHeight="1">
      <c r="A824" s="77" t="s">
        <v>574</v>
      </c>
      <c r="B824" s="46" t="s">
        <v>548</v>
      </c>
      <c r="C824" s="46" t="s">
        <v>409</v>
      </c>
      <c r="D824" s="47" t="s">
        <v>575</v>
      </c>
      <c r="E824" s="46"/>
      <c r="F824" s="107">
        <f>F825</f>
        <v>45.1</v>
      </c>
    </row>
    <row r="825" spans="1:7" s="67" customFormat="1" ht="65.45" customHeight="1">
      <c r="A825" s="117" t="s">
        <v>29</v>
      </c>
      <c r="B825" s="46" t="s">
        <v>548</v>
      </c>
      <c r="C825" s="46" t="s">
        <v>409</v>
      </c>
      <c r="D825" s="47" t="s">
        <v>575</v>
      </c>
      <c r="E825" s="46" t="s">
        <v>49</v>
      </c>
      <c r="F825" s="107">
        <f>F826</f>
        <v>45.1</v>
      </c>
    </row>
    <row r="826" spans="1:7" s="67" customFormat="1">
      <c r="A826" s="117" t="s">
        <v>140</v>
      </c>
      <c r="B826" s="46" t="s">
        <v>548</v>
      </c>
      <c r="C826" s="46" t="s">
        <v>409</v>
      </c>
      <c r="D826" s="47" t="s">
        <v>575</v>
      </c>
      <c r="E826" s="46" t="s">
        <v>141</v>
      </c>
      <c r="F826" s="107">
        <v>45.1</v>
      </c>
    </row>
    <row r="827" spans="1:7" s="38" customFormat="1" ht="47.25" hidden="1">
      <c r="A827" s="148" t="s">
        <v>217</v>
      </c>
      <c r="B827" s="12" t="s">
        <v>548</v>
      </c>
      <c r="C827" s="12" t="s">
        <v>409</v>
      </c>
      <c r="D827" s="21" t="s">
        <v>218</v>
      </c>
      <c r="E827" s="12"/>
      <c r="F827" s="88">
        <f>F828</f>
        <v>0</v>
      </c>
    </row>
    <row r="828" spans="1:7" s="38" customFormat="1" ht="47.25" hidden="1">
      <c r="A828" s="61" t="s">
        <v>219</v>
      </c>
      <c r="B828" s="26" t="s">
        <v>548</v>
      </c>
      <c r="C828" s="26" t="s">
        <v>409</v>
      </c>
      <c r="D828" s="27" t="s">
        <v>220</v>
      </c>
      <c r="E828" s="26"/>
      <c r="F828" s="62">
        <f>F829</f>
        <v>0</v>
      </c>
    </row>
    <row r="829" spans="1:7" s="38" customFormat="1" ht="31.5" hidden="1">
      <c r="A829" s="37" t="s">
        <v>31</v>
      </c>
      <c r="B829" s="26" t="s">
        <v>548</v>
      </c>
      <c r="C829" s="26" t="s">
        <v>409</v>
      </c>
      <c r="D829" s="27" t="s">
        <v>220</v>
      </c>
      <c r="E829" s="26" t="s">
        <v>42</v>
      </c>
      <c r="F829" s="62">
        <f>F830</f>
        <v>0</v>
      </c>
    </row>
    <row r="830" spans="1:7" s="38" customFormat="1" ht="31.5" hidden="1">
      <c r="A830" s="37" t="s">
        <v>32</v>
      </c>
      <c r="B830" s="26" t="s">
        <v>548</v>
      </c>
      <c r="C830" s="26" t="s">
        <v>409</v>
      </c>
      <c r="D830" s="27" t="s">
        <v>220</v>
      </c>
      <c r="E830" s="26" t="s">
        <v>43</v>
      </c>
      <c r="F830" s="62"/>
    </row>
    <row r="831" spans="1:7" s="38" customFormat="1" ht="15.75" customHeight="1">
      <c r="A831" s="142" t="s">
        <v>576</v>
      </c>
      <c r="B831" s="12" t="s">
        <v>548</v>
      </c>
      <c r="C831" s="12" t="s">
        <v>409</v>
      </c>
      <c r="D831" s="21" t="s">
        <v>577</v>
      </c>
      <c r="E831" s="26"/>
      <c r="F831" s="88">
        <f>F832</f>
        <v>22296.3</v>
      </c>
    </row>
    <row r="832" spans="1:7" s="3" customFormat="1" ht="18.600000000000001" customHeight="1">
      <c r="A832" s="149" t="s">
        <v>136</v>
      </c>
      <c r="B832" s="26" t="s">
        <v>548</v>
      </c>
      <c r="C832" s="26" t="s">
        <v>409</v>
      </c>
      <c r="D832" s="27" t="s">
        <v>578</v>
      </c>
      <c r="E832" s="26"/>
      <c r="F832" s="88">
        <f>F833+F835+F837+F839</f>
        <v>22296.3</v>
      </c>
      <c r="G832" s="157"/>
    </row>
    <row r="833" spans="1:7" s="3" customFormat="1" ht="67.150000000000006" customHeight="1">
      <c r="A833" s="37" t="s">
        <v>29</v>
      </c>
      <c r="B833" s="26" t="s">
        <v>548</v>
      </c>
      <c r="C833" s="26" t="s">
        <v>409</v>
      </c>
      <c r="D833" s="27" t="s">
        <v>578</v>
      </c>
      <c r="E833" s="26" t="s">
        <v>49</v>
      </c>
      <c r="F833" s="62">
        <f>F834</f>
        <v>8664.2999999999993</v>
      </c>
      <c r="G833" s="157"/>
    </row>
    <row r="834" spans="1:7" s="3" customFormat="1">
      <c r="A834" s="37" t="s">
        <v>140</v>
      </c>
      <c r="B834" s="26" t="s">
        <v>548</v>
      </c>
      <c r="C834" s="26" t="s">
        <v>409</v>
      </c>
      <c r="D834" s="27" t="s">
        <v>578</v>
      </c>
      <c r="E834" s="26" t="s">
        <v>141</v>
      </c>
      <c r="F834" s="107">
        <f>8129.5+534.8</f>
        <v>8664.2999999999993</v>
      </c>
      <c r="G834" s="23"/>
    </row>
    <row r="835" spans="1:7" s="3" customFormat="1" ht="31.5">
      <c r="A835" s="37" t="s">
        <v>31</v>
      </c>
      <c r="B835" s="26" t="s">
        <v>548</v>
      </c>
      <c r="C835" s="26" t="s">
        <v>409</v>
      </c>
      <c r="D835" s="27" t="s">
        <v>578</v>
      </c>
      <c r="E835" s="26" t="s">
        <v>42</v>
      </c>
      <c r="F835" s="62">
        <f>F836</f>
        <v>13553.699999999999</v>
      </c>
      <c r="G835" s="157"/>
    </row>
    <row r="836" spans="1:7" s="3" customFormat="1" ht="31.5">
      <c r="A836" s="37" t="s">
        <v>32</v>
      </c>
      <c r="B836" s="26" t="s">
        <v>548</v>
      </c>
      <c r="C836" s="26" t="s">
        <v>409</v>
      </c>
      <c r="D836" s="27" t="s">
        <v>578</v>
      </c>
      <c r="E836" s="26" t="s">
        <v>43</v>
      </c>
      <c r="F836" s="62">
        <f>14334.4-673-100-7.7</f>
        <v>13553.699999999999</v>
      </c>
      <c r="G836" s="281"/>
    </row>
    <row r="837" spans="1:7" s="3" customFormat="1" ht="31.5" hidden="1">
      <c r="A837" s="25" t="s">
        <v>148</v>
      </c>
      <c r="B837" s="26" t="s">
        <v>548</v>
      </c>
      <c r="C837" s="26" t="s">
        <v>409</v>
      </c>
      <c r="D837" s="27" t="s">
        <v>578</v>
      </c>
      <c r="E837" s="26" t="s">
        <v>149</v>
      </c>
      <c r="F837" s="24">
        <f>F838</f>
        <v>0</v>
      </c>
      <c r="G837" s="157"/>
    </row>
    <row r="838" spans="1:7" s="3" customFormat="1" hidden="1">
      <c r="A838" s="25" t="s">
        <v>150</v>
      </c>
      <c r="B838" s="26" t="s">
        <v>548</v>
      </c>
      <c r="C838" s="26" t="s">
        <v>409</v>
      </c>
      <c r="D838" s="27" t="s">
        <v>578</v>
      </c>
      <c r="E838" s="26" t="s">
        <v>151</v>
      </c>
      <c r="F838" s="24"/>
      <c r="G838" s="157"/>
    </row>
    <row r="839" spans="1:7" s="3" customFormat="1">
      <c r="A839" s="61" t="s">
        <v>35</v>
      </c>
      <c r="B839" s="26" t="s">
        <v>548</v>
      </c>
      <c r="C839" s="26" t="s">
        <v>409</v>
      </c>
      <c r="D839" s="27" t="s">
        <v>578</v>
      </c>
      <c r="E839" s="26" t="s">
        <v>184</v>
      </c>
      <c r="F839" s="62">
        <f>F840+F841</f>
        <v>78.3</v>
      </c>
      <c r="G839" s="157"/>
    </row>
    <row r="840" spans="1:7" s="3" customFormat="1">
      <c r="A840" s="61" t="s">
        <v>37</v>
      </c>
      <c r="B840" s="26" t="s">
        <v>548</v>
      </c>
      <c r="C840" s="26" t="s">
        <v>409</v>
      </c>
      <c r="D840" s="27" t="s">
        <v>578</v>
      </c>
      <c r="E840" s="26" t="s">
        <v>185</v>
      </c>
      <c r="F840" s="62">
        <v>78.3</v>
      </c>
      <c r="G840" s="157"/>
    </row>
    <row r="841" spans="1:7" s="3" customFormat="1" hidden="1">
      <c r="A841" s="61" t="s">
        <v>55</v>
      </c>
      <c r="B841" s="26" t="s">
        <v>548</v>
      </c>
      <c r="C841" s="26" t="s">
        <v>409</v>
      </c>
      <c r="D841" s="27" t="s">
        <v>578</v>
      </c>
      <c r="E841" s="26" t="s">
        <v>260</v>
      </c>
      <c r="F841" s="62">
        <f>7047.5-4588.9-2458.6</f>
        <v>0</v>
      </c>
      <c r="G841" s="157"/>
    </row>
    <row r="842" spans="1:7" s="38" customFormat="1">
      <c r="A842" s="148" t="s">
        <v>186</v>
      </c>
      <c r="B842" s="12" t="s">
        <v>548</v>
      </c>
      <c r="C842" s="12" t="s">
        <v>409</v>
      </c>
      <c r="D842" s="21" t="s">
        <v>187</v>
      </c>
      <c r="E842" s="12"/>
      <c r="F842" s="88">
        <f>F843+F851+F848+F854</f>
        <v>413.2</v>
      </c>
    </row>
    <row r="843" spans="1:7" s="64" customFormat="1" ht="31.5">
      <c r="A843" s="151" t="s">
        <v>417</v>
      </c>
      <c r="B843" s="34" t="s">
        <v>548</v>
      </c>
      <c r="C843" s="26" t="s">
        <v>409</v>
      </c>
      <c r="D843" s="53" t="s">
        <v>579</v>
      </c>
      <c r="E843" s="26"/>
      <c r="F843" s="62">
        <f>F844+F846</f>
        <v>383.7</v>
      </c>
    </row>
    <row r="844" spans="1:7" s="64" customFormat="1" ht="31.5" hidden="1">
      <c r="A844" s="37" t="s">
        <v>31</v>
      </c>
      <c r="B844" s="26" t="s">
        <v>548</v>
      </c>
      <c r="C844" s="26" t="s">
        <v>409</v>
      </c>
      <c r="D844" s="27" t="s">
        <v>579</v>
      </c>
      <c r="E844" s="26" t="s">
        <v>42</v>
      </c>
      <c r="F844" s="62">
        <f>F845</f>
        <v>0</v>
      </c>
    </row>
    <row r="845" spans="1:7" s="64" customFormat="1" ht="31.5" hidden="1">
      <c r="A845" s="37" t="s">
        <v>32</v>
      </c>
      <c r="B845" s="26" t="s">
        <v>548</v>
      </c>
      <c r="C845" s="26" t="s">
        <v>409</v>
      </c>
      <c r="D845" s="27" t="s">
        <v>579</v>
      </c>
      <c r="E845" s="26" t="s">
        <v>43</v>
      </c>
      <c r="F845" s="62"/>
    </row>
    <row r="846" spans="1:7" s="64" customFormat="1" ht="31.5">
      <c r="A846" s="37" t="s">
        <v>31</v>
      </c>
      <c r="B846" s="26" t="s">
        <v>548</v>
      </c>
      <c r="C846" s="26" t="s">
        <v>409</v>
      </c>
      <c r="D846" s="27" t="s">
        <v>579</v>
      </c>
      <c r="E846" s="26" t="s">
        <v>42</v>
      </c>
      <c r="F846" s="62">
        <f>F847</f>
        <v>383.7</v>
      </c>
    </row>
    <row r="847" spans="1:7" s="64" customFormat="1" ht="31.5">
      <c r="A847" s="37" t="s">
        <v>32</v>
      </c>
      <c r="B847" s="26" t="s">
        <v>548</v>
      </c>
      <c r="C847" s="26" t="s">
        <v>409</v>
      </c>
      <c r="D847" s="27" t="s">
        <v>579</v>
      </c>
      <c r="E847" s="26" t="s">
        <v>43</v>
      </c>
      <c r="F847" s="152">
        <f>385.9-2.2</f>
        <v>383.7</v>
      </c>
    </row>
    <row r="848" spans="1:7" s="64" customFormat="1" ht="31.5">
      <c r="A848" s="132" t="s">
        <v>193</v>
      </c>
      <c r="B848" s="26" t="s">
        <v>548</v>
      </c>
      <c r="C848" s="26" t="s">
        <v>409</v>
      </c>
      <c r="D848" s="133" t="s">
        <v>194</v>
      </c>
      <c r="E848" s="26"/>
      <c r="F848" s="152">
        <f>F849</f>
        <v>12.5</v>
      </c>
    </row>
    <row r="849" spans="1:7" s="64" customFormat="1" ht="31.5">
      <c r="A849" s="37" t="s">
        <v>31</v>
      </c>
      <c r="B849" s="26" t="s">
        <v>548</v>
      </c>
      <c r="C849" s="26" t="s">
        <v>409</v>
      </c>
      <c r="D849" s="26" t="s">
        <v>194</v>
      </c>
      <c r="E849" s="26" t="s">
        <v>42</v>
      </c>
      <c r="F849" s="152">
        <f>F850</f>
        <v>12.5</v>
      </c>
    </row>
    <row r="850" spans="1:7" s="64" customFormat="1" ht="31.5">
      <c r="A850" s="37" t="s">
        <v>32</v>
      </c>
      <c r="B850" s="26" t="s">
        <v>548</v>
      </c>
      <c r="C850" s="26" t="s">
        <v>409</v>
      </c>
      <c r="D850" s="26" t="s">
        <v>194</v>
      </c>
      <c r="E850" s="26" t="s">
        <v>43</v>
      </c>
      <c r="F850" s="152">
        <v>12.5</v>
      </c>
    </row>
    <row r="851" spans="1:7" s="78" customFormat="1" ht="47.25">
      <c r="A851" s="79" t="s">
        <v>199</v>
      </c>
      <c r="B851" s="74" t="s">
        <v>548</v>
      </c>
      <c r="C851" s="74" t="s">
        <v>409</v>
      </c>
      <c r="D851" s="74" t="s">
        <v>200</v>
      </c>
      <c r="E851" s="75"/>
      <c r="F851" s="76">
        <f>F852</f>
        <v>10</v>
      </c>
    </row>
    <row r="852" spans="1:7" s="78" customFormat="1" ht="31.5">
      <c r="A852" s="37" t="s">
        <v>31</v>
      </c>
      <c r="B852" s="46" t="s">
        <v>548</v>
      </c>
      <c r="C852" s="26" t="s">
        <v>409</v>
      </c>
      <c r="D852" s="46" t="s">
        <v>200</v>
      </c>
      <c r="E852" s="47">
        <v>200</v>
      </c>
      <c r="F852" s="48">
        <f>F853</f>
        <v>10</v>
      </c>
    </row>
    <row r="853" spans="1:7" s="78" customFormat="1" ht="31.5">
      <c r="A853" s="37" t="s">
        <v>32</v>
      </c>
      <c r="B853" s="46" t="s">
        <v>548</v>
      </c>
      <c r="C853" s="26" t="s">
        <v>409</v>
      </c>
      <c r="D853" s="46" t="s">
        <v>200</v>
      </c>
      <c r="E853" s="47">
        <v>240</v>
      </c>
      <c r="F853" s="48">
        <v>10</v>
      </c>
    </row>
    <row r="854" spans="1:7" s="284" customFormat="1" ht="31.5">
      <c r="A854" s="79" t="s">
        <v>402</v>
      </c>
      <c r="B854" s="74" t="s">
        <v>548</v>
      </c>
      <c r="C854" s="74" t="s">
        <v>409</v>
      </c>
      <c r="D854" s="74" t="s">
        <v>403</v>
      </c>
      <c r="E854" s="75"/>
      <c r="F854" s="76">
        <f>F855</f>
        <v>7</v>
      </c>
    </row>
    <row r="855" spans="1:7" s="284" customFormat="1" ht="60" customHeight="1">
      <c r="A855" s="61" t="s">
        <v>29</v>
      </c>
      <c r="B855" s="46" t="s">
        <v>548</v>
      </c>
      <c r="C855" s="46" t="s">
        <v>409</v>
      </c>
      <c r="D855" s="46" t="s">
        <v>403</v>
      </c>
      <c r="E855" s="155">
        <v>200</v>
      </c>
      <c r="F855" s="48">
        <f>F856</f>
        <v>7</v>
      </c>
    </row>
    <row r="856" spans="1:7" s="284" customFormat="1">
      <c r="A856" s="61" t="s">
        <v>140</v>
      </c>
      <c r="B856" s="46" t="s">
        <v>548</v>
      </c>
      <c r="C856" s="46" t="s">
        <v>409</v>
      </c>
      <c r="D856" s="46" t="s">
        <v>403</v>
      </c>
      <c r="E856" s="155">
        <v>240</v>
      </c>
      <c r="F856" s="48">
        <v>7</v>
      </c>
    </row>
    <row r="857" spans="1:7" s="23" customFormat="1">
      <c r="A857" s="51" t="s">
        <v>127</v>
      </c>
      <c r="B857" s="12" t="s">
        <v>548</v>
      </c>
      <c r="C857" s="12" t="s">
        <v>409</v>
      </c>
      <c r="D857" s="12" t="s">
        <v>128</v>
      </c>
      <c r="E857" s="21"/>
      <c r="F857" s="88">
        <f>F858</f>
        <v>101.9</v>
      </c>
    </row>
    <row r="858" spans="1:7" s="23" customFormat="1" ht="31.5">
      <c r="A858" s="37" t="s">
        <v>470</v>
      </c>
      <c r="B858" s="26" t="s">
        <v>548</v>
      </c>
      <c r="C858" s="26" t="s">
        <v>409</v>
      </c>
      <c r="D858" s="26" t="s">
        <v>471</v>
      </c>
      <c r="E858" s="27"/>
      <c r="F858" s="62">
        <f>F859+F861</f>
        <v>101.9</v>
      </c>
    </row>
    <row r="859" spans="1:7" s="23" customFormat="1" ht="31.5">
      <c r="A859" s="37" t="s">
        <v>31</v>
      </c>
      <c r="B859" s="26" t="s">
        <v>548</v>
      </c>
      <c r="C859" s="26" t="s">
        <v>409</v>
      </c>
      <c r="D859" s="26" t="s">
        <v>471</v>
      </c>
      <c r="E859" s="27">
        <v>200</v>
      </c>
      <c r="F859" s="62">
        <f>F860</f>
        <v>101.9</v>
      </c>
    </row>
    <row r="860" spans="1:7" s="23" customFormat="1" ht="31.5">
      <c r="A860" s="37" t="s">
        <v>32</v>
      </c>
      <c r="B860" s="26" t="s">
        <v>548</v>
      </c>
      <c r="C860" s="26" t="s">
        <v>409</v>
      </c>
      <c r="D860" s="26" t="s">
        <v>471</v>
      </c>
      <c r="E860" s="27">
        <v>240</v>
      </c>
      <c r="F860" s="62">
        <v>101.9</v>
      </c>
    </row>
    <row r="861" spans="1:7" s="23" customFormat="1" ht="31.5" hidden="1">
      <c r="A861" s="37" t="s">
        <v>472</v>
      </c>
      <c r="B861" s="26" t="s">
        <v>548</v>
      </c>
      <c r="C861" s="26" t="s">
        <v>409</v>
      </c>
      <c r="D861" s="26" t="s">
        <v>473</v>
      </c>
      <c r="E861" s="27"/>
      <c r="F861" s="62">
        <f>F862</f>
        <v>0</v>
      </c>
    </row>
    <row r="862" spans="1:7" s="23" customFormat="1" ht="31.5" hidden="1">
      <c r="A862" s="37" t="s">
        <v>31</v>
      </c>
      <c r="B862" s="26" t="s">
        <v>548</v>
      </c>
      <c r="C862" s="26" t="s">
        <v>409</v>
      </c>
      <c r="D862" s="26" t="s">
        <v>473</v>
      </c>
      <c r="E862" s="27">
        <v>200</v>
      </c>
      <c r="F862" s="62">
        <f>F863</f>
        <v>0</v>
      </c>
    </row>
    <row r="863" spans="1:7" s="23" customFormat="1" ht="31.5" hidden="1">
      <c r="A863" s="37" t="s">
        <v>32</v>
      </c>
      <c r="B863" s="26" t="s">
        <v>548</v>
      </c>
      <c r="C863" s="26" t="s">
        <v>409</v>
      </c>
      <c r="D863" s="26" t="s">
        <v>473</v>
      </c>
      <c r="E863" s="27">
        <v>240</v>
      </c>
      <c r="F863" s="62"/>
    </row>
    <row r="864" spans="1:7" s="3" customFormat="1">
      <c r="A864" s="28" t="s">
        <v>580</v>
      </c>
      <c r="B864" s="29" t="s">
        <v>548</v>
      </c>
      <c r="C864" s="29" t="s">
        <v>581</v>
      </c>
      <c r="D864" s="29"/>
      <c r="E864" s="35"/>
      <c r="F864" s="30">
        <f>F865+F872+F966+F975+F979+F993+F1034</f>
        <v>240966.54999999993</v>
      </c>
      <c r="G864" s="157"/>
    </row>
    <row r="865" spans="1:7" s="3" customFormat="1">
      <c r="A865" s="20" t="s">
        <v>74</v>
      </c>
      <c r="B865" s="12" t="s">
        <v>548</v>
      </c>
      <c r="C865" s="12" t="s">
        <v>581</v>
      </c>
      <c r="D865" s="12" t="s">
        <v>152</v>
      </c>
      <c r="E865" s="21" t="s">
        <v>10</v>
      </c>
      <c r="F865" s="22">
        <f>F866</f>
        <v>240.1</v>
      </c>
      <c r="G865" s="157"/>
    </row>
    <row r="866" spans="1:7" s="3" customFormat="1">
      <c r="A866" s="25" t="s">
        <v>39</v>
      </c>
      <c r="B866" s="26" t="s">
        <v>548</v>
      </c>
      <c r="C866" s="26" t="s">
        <v>581</v>
      </c>
      <c r="D866" s="26" t="s">
        <v>153</v>
      </c>
      <c r="E866" s="21"/>
      <c r="F866" s="22">
        <f>F867</f>
        <v>240.1</v>
      </c>
      <c r="G866" s="157"/>
    </row>
    <row r="867" spans="1:7" s="3" customFormat="1" ht="31.5">
      <c r="A867" s="61" t="s">
        <v>154</v>
      </c>
      <c r="B867" s="26" t="s">
        <v>548</v>
      </c>
      <c r="C867" s="26" t="s">
        <v>581</v>
      </c>
      <c r="D867" s="26" t="s">
        <v>155</v>
      </c>
      <c r="E867" s="26" t="s">
        <v>10</v>
      </c>
      <c r="F867" s="62">
        <f>F868+F870</f>
        <v>240.1</v>
      </c>
      <c r="G867" s="157"/>
    </row>
    <row r="868" spans="1:7" s="3" customFormat="1" ht="78.75">
      <c r="A868" s="37" t="s">
        <v>29</v>
      </c>
      <c r="B868" s="26" t="s">
        <v>548</v>
      </c>
      <c r="C868" s="26" t="s">
        <v>581</v>
      </c>
      <c r="D868" s="26" t="s">
        <v>155</v>
      </c>
      <c r="E868" s="26" t="s">
        <v>49</v>
      </c>
      <c r="F868" s="62">
        <f>F869</f>
        <v>25.2</v>
      </c>
      <c r="G868" s="157"/>
    </row>
    <row r="869" spans="1:7" s="3" customFormat="1">
      <c r="A869" s="37" t="s">
        <v>140</v>
      </c>
      <c r="B869" s="26" t="s">
        <v>548</v>
      </c>
      <c r="C869" s="26" t="s">
        <v>581</v>
      </c>
      <c r="D869" s="26" t="s">
        <v>155</v>
      </c>
      <c r="E869" s="26" t="s">
        <v>141</v>
      </c>
      <c r="F869" s="62">
        <v>25.2</v>
      </c>
      <c r="G869" s="157"/>
    </row>
    <row r="870" spans="1:7" s="3" customFormat="1" ht="31.5">
      <c r="A870" s="37" t="s">
        <v>31</v>
      </c>
      <c r="B870" s="26" t="s">
        <v>548</v>
      </c>
      <c r="C870" s="26" t="s">
        <v>581</v>
      </c>
      <c r="D870" s="26" t="s">
        <v>155</v>
      </c>
      <c r="E870" s="26" t="s">
        <v>42</v>
      </c>
      <c r="F870" s="62">
        <f>F871</f>
        <v>214.9</v>
      </c>
      <c r="G870" s="157"/>
    </row>
    <row r="871" spans="1:7" s="3" customFormat="1" ht="31.5">
      <c r="A871" s="37" t="s">
        <v>32</v>
      </c>
      <c r="B871" s="26" t="s">
        <v>548</v>
      </c>
      <c r="C871" s="26" t="s">
        <v>581</v>
      </c>
      <c r="D871" s="26" t="s">
        <v>155</v>
      </c>
      <c r="E871" s="26" t="s">
        <v>43</v>
      </c>
      <c r="F871" s="62">
        <v>214.9</v>
      </c>
      <c r="G871" s="157"/>
    </row>
    <row r="872" spans="1:7" s="64" customFormat="1" ht="31.5">
      <c r="A872" s="20" t="s">
        <v>555</v>
      </c>
      <c r="B872" s="12" t="s">
        <v>548</v>
      </c>
      <c r="C872" s="12" t="s">
        <v>581</v>
      </c>
      <c r="D872" s="21" t="s">
        <v>556</v>
      </c>
      <c r="E872" s="12"/>
      <c r="F872" s="22">
        <f>F873+F948</f>
        <v>181627.74999999997</v>
      </c>
    </row>
    <row r="873" spans="1:7" s="38" customFormat="1" ht="31.5">
      <c r="A873" s="28" t="s">
        <v>557</v>
      </c>
      <c r="B873" s="29" t="s">
        <v>548</v>
      </c>
      <c r="C873" s="29" t="s">
        <v>581</v>
      </c>
      <c r="D873" s="35" t="s">
        <v>558</v>
      </c>
      <c r="E873" s="29"/>
      <c r="F873" s="30">
        <f>F874+F917+F937+F941</f>
        <v>181397.34999999998</v>
      </c>
    </row>
    <row r="874" spans="1:7" s="3" customFormat="1" ht="126" customHeight="1">
      <c r="A874" s="134" t="s">
        <v>559</v>
      </c>
      <c r="B874" s="26" t="s">
        <v>548</v>
      </c>
      <c r="C874" s="26" t="s">
        <v>581</v>
      </c>
      <c r="D874" s="27" t="s">
        <v>560</v>
      </c>
      <c r="E874" s="26"/>
      <c r="F874" s="24">
        <f>F878+F890+F897+F902+F905+F914</f>
        <v>175078.25</v>
      </c>
      <c r="G874" s="157"/>
    </row>
    <row r="875" spans="1:7" s="38" customFormat="1" ht="78" hidden="1" customHeight="1">
      <c r="A875" s="145" t="s">
        <v>582</v>
      </c>
      <c r="B875" s="26" t="s">
        <v>548</v>
      </c>
      <c r="C875" s="26" t="s">
        <v>581</v>
      </c>
      <c r="D875" s="27" t="s">
        <v>583</v>
      </c>
      <c r="E875" s="26"/>
      <c r="F875" s="62">
        <f>F876</f>
        <v>0</v>
      </c>
    </row>
    <row r="876" spans="1:7" s="23" customFormat="1" hidden="1">
      <c r="A876" s="61" t="s">
        <v>35</v>
      </c>
      <c r="B876" s="26" t="s">
        <v>548</v>
      </c>
      <c r="C876" s="26" t="s">
        <v>581</v>
      </c>
      <c r="D876" s="27" t="s">
        <v>583</v>
      </c>
      <c r="E876" s="26" t="s">
        <v>184</v>
      </c>
      <c r="F876" s="62">
        <f>F877</f>
        <v>0</v>
      </c>
    </row>
    <row r="877" spans="1:7" s="23" customFormat="1" hidden="1">
      <c r="A877" s="61" t="s">
        <v>55</v>
      </c>
      <c r="B877" s="26" t="s">
        <v>548</v>
      </c>
      <c r="C877" s="26" t="s">
        <v>581</v>
      </c>
      <c r="D877" s="27" t="s">
        <v>583</v>
      </c>
      <c r="E877" s="26" t="s">
        <v>260</v>
      </c>
      <c r="F877" s="62"/>
    </row>
    <row r="878" spans="1:7" s="23" customFormat="1" ht="126">
      <c r="A878" s="134" t="s">
        <v>584</v>
      </c>
      <c r="B878" s="26" t="s">
        <v>548</v>
      </c>
      <c r="C878" s="26" t="s">
        <v>581</v>
      </c>
      <c r="D878" s="27" t="s">
        <v>585</v>
      </c>
      <c r="E878" s="26"/>
      <c r="F878" s="62">
        <f>F879+F881+F883+F885+F887</f>
        <v>168003.45</v>
      </c>
    </row>
    <row r="879" spans="1:7" s="23" customFormat="1" ht="63.6" customHeight="1">
      <c r="A879" s="61" t="s">
        <v>29</v>
      </c>
      <c r="B879" s="26" t="s">
        <v>548</v>
      </c>
      <c r="C879" s="26" t="s">
        <v>581</v>
      </c>
      <c r="D879" s="27" t="s">
        <v>585</v>
      </c>
      <c r="E879" s="26" t="s">
        <v>49</v>
      </c>
      <c r="F879" s="62">
        <f>F880</f>
        <v>159043.79999999999</v>
      </c>
    </row>
    <row r="880" spans="1:7" s="23" customFormat="1">
      <c r="A880" s="61" t="s">
        <v>140</v>
      </c>
      <c r="B880" s="26" t="s">
        <v>548</v>
      </c>
      <c r="C880" s="26" t="s">
        <v>581</v>
      </c>
      <c r="D880" s="27" t="s">
        <v>585</v>
      </c>
      <c r="E880" s="26" t="s">
        <v>141</v>
      </c>
      <c r="F880" s="62">
        <v>159043.79999999999</v>
      </c>
    </row>
    <row r="881" spans="1:6" s="23" customFormat="1" ht="31.5">
      <c r="A881" s="61" t="s">
        <v>31</v>
      </c>
      <c r="B881" s="26" t="s">
        <v>548</v>
      </c>
      <c r="C881" s="26" t="s">
        <v>581</v>
      </c>
      <c r="D881" s="27" t="s">
        <v>585</v>
      </c>
      <c r="E881" s="26" t="s">
        <v>42</v>
      </c>
      <c r="F881" s="62">
        <f>F882</f>
        <v>8835.7000000000007</v>
      </c>
    </row>
    <row r="882" spans="1:6" s="23" customFormat="1" ht="31.5">
      <c r="A882" s="61" t="s">
        <v>32</v>
      </c>
      <c r="B882" s="26" t="s">
        <v>548</v>
      </c>
      <c r="C882" s="26" t="s">
        <v>581</v>
      </c>
      <c r="D882" s="27" t="s">
        <v>585</v>
      </c>
      <c r="E882" s="26" t="s">
        <v>43</v>
      </c>
      <c r="F882" s="62">
        <v>8835.7000000000007</v>
      </c>
    </row>
    <row r="883" spans="1:6" s="23" customFormat="1">
      <c r="A883" s="61" t="s">
        <v>33</v>
      </c>
      <c r="B883" s="26" t="s">
        <v>548</v>
      </c>
      <c r="C883" s="26" t="s">
        <v>581</v>
      </c>
      <c r="D883" s="27" t="s">
        <v>585</v>
      </c>
      <c r="E883" s="26" t="s">
        <v>156</v>
      </c>
      <c r="F883" s="62">
        <f>F884</f>
        <v>120.5</v>
      </c>
    </row>
    <row r="884" spans="1:6" s="23" customFormat="1" ht="31.5">
      <c r="A884" s="61" t="s">
        <v>173</v>
      </c>
      <c r="B884" s="26" t="s">
        <v>548</v>
      </c>
      <c r="C884" s="26" t="s">
        <v>581</v>
      </c>
      <c r="D884" s="27" t="s">
        <v>585</v>
      </c>
      <c r="E884" s="26" t="s">
        <v>487</v>
      </c>
      <c r="F884" s="62">
        <v>120.5</v>
      </c>
    </row>
    <row r="885" spans="1:6" s="23" customFormat="1" ht="31.5" hidden="1">
      <c r="A885" s="25" t="s">
        <v>148</v>
      </c>
      <c r="B885" s="26" t="s">
        <v>548</v>
      </c>
      <c r="C885" s="26" t="s">
        <v>581</v>
      </c>
      <c r="D885" s="27" t="s">
        <v>585</v>
      </c>
      <c r="E885" s="26" t="s">
        <v>149</v>
      </c>
      <c r="F885" s="62">
        <f>F886</f>
        <v>0</v>
      </c>
    </row>
    <row r="886" spans="1:6" s="23" customFormat="1" hidden="1">
      <c r="A886" s="25" t="s">
        <v>150</v>
      </c>
      <c r="B886" s="26" t="s">
        <v>548</v>
      </c>
      <c r="C886" s="26" t="s">
        <v>581</v>
      </c>
      <c r="D886" s="27" t="s">
        <v>585</v>
      </c>
      <c r="E886" s="26" t="s">
        <v>151</v>
      </c>
      <c r="F886" s="62"/>
    </row>
    <row r="887" spans="1:6" s="23" customFormat="1">
      <c r="A887" s="61" t="s">
        <v>35</v>
      </c>
      <c r="B887" s="26" t="s">
        <v>548</v>
      </c>
      <c r="C887" s="26" t="s">
        <v>581</v>
      </c>
      <c r="D887" s="27" t="s">
        <v>585</v>
      </c>
      <c r="E887" s="26" t="s">
        <v>184</v>
      </c>
      <c r="F887" s="62">
        <f>F888+F889</f>
        <v>3.45</v>
      </c>
    </row>
    <row r="888" spans="1:6" s="23" customFormat="1">
      <c r="A888" s="61" t="s">
        <v>37</v>
      </c>
      <c r="B888" s="26" t="s">
        <v>548</v>
      </c>
      <c r="C888" s="26" t="s">
        <v>581</v>
      </c>
      <c r="D888" s="27" t="s">
        <v>585</v>
      </c>
      <c r="E888" s="26" t="s">
        <v>185</v>
      </c>
      <c r="F888" s="62">
        <f>0.7+2.75</f>
        <v>3.45</v>
      </c>
    </row>
    <row r="889" spans="1:6" s="23" customFormat="1" hidden="1">
      <c r="A889" s="61" t="s">
        <v>55</v>
      </c>
      <c r="B889" s="26" t="s">
        <v>548</v>
      </c>
      <c r="C889" s="26" t="s">
        <v>581</v>
      </c>
      <c r="D889" s="27" t="s">
        <v>585</v>
      </c>
      <c r="E889" s="26" t="s">
        <v>260</v>
      </c>
      <c r="F889" s="62">
        <v>0</v>
      </c>
    </row>
    <row r="890" spans="1:6" s="23" customFormat="1" ht="66.75" customHeight="1">
      <c r="A890" s="25" t="s">
        <v>586</v>
      </c>
      <c r="B890" s="26" t="s">
        <v>548</v>
      </c>
      <c r="C890" s="26" t="s">
        <v>581</v>
      </c>
      <c r="D890" s="27" t="s">
        <v>587</v>
      </c>
      <c r="E890" s="26"/>
      <c r="F890" s="62">
        <f>F891+F893+F895</f>
        <v>2825</v>
      </c>
    </row>
    <row r="891" spans="1:6" s="23" customFormat="1" ht="31.5">
      <c r="A891" s="61" t="s">
        <v>31</v>
      </c>
      <c r="B891" s="26" t="s">
        <v>548</v>
      </c>
      <c r="C891" s="26" t="s">
        <v>581</v>
      </c>
      <c r="D891" s="27" t="s">
        <v>587</v>
      </c>
      <c r="E891" s="26" t="s">
        <v>42</v>
      </c>
      <c r="F891" s="62">
        <f>F892</f>
        <v>2825</v>
      </c>
    </row>
    <row r="892" spans="1:6" s="23" customFormat="1" ht="31.5">
      <c r="A892" s="61" t="s">
        <v>32</v>
      </c>
      <c r="B892" s="26" t="s">
        <v>548</v>
      </c>
      <c r="C892" s="26" t="s">
        <v>581</v>
      </c>
      <c r="D892" s="27" t="s">
        <v>587</v>
      </c>
      <c r="E892" s="26" t="s">
        <v>43</v>
      </c>
      <c r="F892" s="62">
        <v>2825</v>
      </c>
    </row>
    <row r="893" spans="1:6" s="23" customFormat="1" ht="31.5" hidden="1">
      <c r="A893" s="61" t="s">
        <v>148</v>
      </c>
      <c r="B893" s="26" t="s">
        <v>548</v>
      </c>
      <c r="C893" s="26" t="s">
        <v>581</v>
      </c>
      <c r="D893" s="27" t="s">
        <v>587</v>
      </c>
      <c r="E893" s="26" t="s">
        <v>149</v>
      </c>
      <c r="F893" s="62">
        <f>F894</f>
        <v>0</v>
      </c>
    </row>
    <row r="894" spans="1:6" s="23" customFormat="1" hidden="1">
      <c r="A894" s="61" t="s">
        <v>150</v>
      </c>
      <c r="B894" s="26" t="s">
        <v>548</v>
      </c>
      <c r="C894" s="26" t="s">
        <v>581</v>
      </c>
      <c r="D894" s="27" t="s">
        <v>587</v>
      </c>
      <c r="E894" s="26" t="s">
        <v>151</v>
      </c>
      <c r="F894" s="62"/>
    </row>
    <row r="895" spans="1:6" s="23" customFormat="1" hidden="1">
      <c r="A895" s="61" t="s">
        <v>35</v>
      </c>
      <c r="B895" s="26" t="s">
        <v>548</v>
      </c>
      <c r="C895" s="26" t="s">
        <v>581</v>
      </c>
      <c r="D895" s="27" t="s">
        <v>587</v>
      </c>
      <c r="E895" s="26" t="s">
        <v>184</v>
      </c>
      <c r="F895" s="62">
        <f>F896</f>
        <v>0</v>
      </c>
    </row>
    <row r="896" spans="1:6" s="23" customFormat="1" hidden="1">
      <c r="A896" s="61" t="s">
        <v>55</v>
      </c>
      <c r="B896" s="26" t="s">
        <v>548</v>
      </c>
      <c r="C896" s="26" t="s">
        <v>581</v>
      </c>
      <c r="D896" s="27" t="s">
        <v>587</v>
      </c>
      <c r="E896" s="26" t="s">
        <v>260</v>
      </c>
      <c r="F896" s="62">
        <v>0</v>
      </c>
    </row>
    <row r="897" spans="1:6" s="23" customFormat="1" ht="47.25" hidden="1">
      <c r="A897" s="61" t="s">
        <v>588</v>
      </c>
      <c r="B897" s="26" t="s">
        <v>548</v>
      </c>
      <c r="C897" s="26" t="s">
        <v>581</v>
      </c>
      <c r="D897" s="27" t="s">
        <v>589</v>
      </c>
      <c r="E897" s="26"/>
      <c r="F897" s="62">
        <f>F898+F900</f>
        <v>0</v>
      </c>
    </row>
    <row r="898" spans="1:6" s="23" customFormat="1" ht="78.75" hidden="1">
      <c r="A898" s="61" t="s">
        <v>29</v>
      </c>
      <c r="B898" s="26" t="s">
        <v>548</v>
      </c>
      <c r="C898" s="26" t="s">
        <v>581</v>
      </c>
      <c r="D898" s="27" t="s">
        <v>589</v>
      </c>
      <c r="E898" s="26" t="s">
        <v>49</v>
      </c>
      <c r="F898" s="62">
        <f>F899</f>
        <v>0</v>
      </c>
    </row>
    <row r="899" spans="1:6" s="23" customFormat="1" hidden="1">
      <c r="A899" s="61" t="s">
        <v>140</v>
      </c>
      <c r="B899" s="26" t="s">
        <v>548</v>
      </c>
      <c r="C899" s="26" t="s">
        <v>581</v>
      </c>
      <c r="D899" s="27" t="s">
        <v>589</v>
      </c>
      <c r="E899" s="26" t="s">
        <v>141</v>
      </c>
      <c r="F899" s="62"/>
    </row>
    <row r="900" spans="1:6" s="23" customFormat="1" hidden="1">
      <c r="A900" s="61" t="s">
        <v>35</v>
      </c>
      <c r="B900" s="26" t="s">
        <v>548</v>
      </c>
      <c r="C900" s="26" t="s">
        <v>581</v>
      </c>
      <c r="D900" s="27" t="s">
        <v>590</v>
      </c>
      <c r="E900" s="26" t="s">
        <v>184</v>
      </c>
      <c r="F900" s="62">
        <f>F901</f>
        <v>0</v>
      </c>
    </row>
    <row r="901" spans="1:6" s="23" customFormat="1" hidden="1">
      <c r="A901" s="61" t="s">
        <v>55</v>
      </c>
      <c r="B901" s="26" t="s">
        <v>548</v>
      </c>
      <c r="C901" s="26" t="s">
        <v>581</v>
      </c>
      <c r="D901" s="27" t="s">
        <v>591</v>
      </c>
      <c r="E901" s="26" t="s">
        <v>260</v>
      </c>
      <c r="F901" s="62"/>
    </row>
    <row r="902" spans="1:6" s="23" customFormat="1" ht="78.75" hidden="1">
      <c r="A902" s="61" t="s">
        <v>592</v>
      </c>
      <c r="B902" s="26" t="s">
        <v>548</v>
      </c>
      <c r="C902" s="26" t="s">
        <v>581</v>
      </c>
      <c r="D902" s="27" t="s">
        <v>593</v>
      </c>
      <c r="E902" s="26"/>
      <c r="F902" s="62">
        <f>F903</f>
        <v>0</v>
      </c>
    </row>
    <row r="903" spans="1:6" s="23" customFormat="1" ht="78.75" hidden="1">
      <c r="A903" s="61" t="s">
        <v>29</v>
      </c>
      <c r="B903" s="26" t="s">
        <v>548</v>
      </c>
      <c r="C903" s="26" t="s">
        <v>581</v>
      </c>
      <c r="D903" s="27" t="s">
        <v>593</v>
      </c>
      <c r="E903" s="26" t="s">
        <v>49</v>
      </c>
      <c r="F903" s="62">
        <f>F904</f>
        <v>0</v>
      </c>
    </row>
    <row r="904" spans="1:6" s="23" customFormat="1" hidden="1">
      <c r="A904" s="61" t="s">
        <v>140</v>
      </c>
      <c r="B904" s="26" t="s">
        <v>548</v>
      </c>
      <c r="C904" s="26" t="s">
        <v>581</v>
      </c>
      <c r="D904" s="27" t="s">
        <v>593</v>
      </c>
      <c r="E904" s="26" t="s">
        <v>141</v>
      </c>
      <c r="F904" s="62"/>
    </row>
    <row r="905" spans="1:6" s="23" customFormat="1" ht="188.45" customHeight="1">
      <c r="A905" s="134" t="s">
        <v>569</v>
      </c>
      <c r="B905" s="26" t="s">
        <v>548</v>
      </c>
      <c r="C905" s="26" t="s">
        <v>581</v>
      </c>
      <c r="D905" s="27" t="s">
        <v>570</v>
      </c>
      <c r="E905" s="26"/>
      <c r="F905" s="62">
        <f>F906+F908+F910+F912</f>
        <v>4249.8</v>
      </c>
    </row>
    <row r="906" spans="1:6" s="23" customFormat="1" ht="31.5">
      <c r="A906" s="61" t="s">
        <v>31</v>
      </c>
      <c r="B906" s="26" t="s">
        <v>548</v>
      </c>
      <c r="C906" s="26" t="s">
        <v>581</v>
      </c>
      <c r="D906" s="27" t="s">
        <v>570</v>
      </c>
      <c r="E906" s="26" t="s">
        <v>42</v>
      </c>
      <c r="F906" s="62">
        <f>F907</f>
        <v>3919.2</v>
      </c>
    </row>
    <row r="907" spans="1:6" s="23" customFormat="1" ht="31.5">
      <c r="A907" s="61" t="s">
        <v>32</v>
      </c>
      <c r="B907" s="26" t="s">
        <v>548</v>
      </c>
      <c r="C907" s="26" t="s">
        <v>581</v>
      </c>
      <c r="D907" s="27" t="s">
        <v>570</v>
      </c>
      <c r="E907" s="26" t="s">
        <v>43</v>
      </c>
      <c r="F907" s="62">
        <v>3919.2</v>
      </c>
    </row>
    <row r="908" spans="1:6" s="23" customFormat="1">
      <c r="A908" s="61" t="s">
        <v>33</v>
      </c>
      <c r="B908" s="26" t="s">
        <v>548</v>
      </c>
      <c r="C908" s="26" t="s">
        <v>581</v>
      </c>
      <c r="D908" s="27" t="s">
        <v>570</v>
      </c>
      <c r="E908" s="26" t="s">
        <v>156</v>
      </c>
      <c r="F908" s="62">
        <f>F909</f>
        <v>330.6</v>
      </c>
    </row>
    <row r="909" spans="1:6" s="23" customFormat="1" ht="31.5">
      <c r="A909" s="134" t="s">
        <v>173</v>
      </c>
      <c r="B909" s="26" t="s">
        <v>548</v>
      </c>
      <c r="C909" s="26" t="s">
        <v>581</v>
      </c>
      <c r="D909" s="27" t="s">
        <v>570</v>
      </c>
      <c r="E909" s="46" t="s">
        <v>487</v>
      </c>
      <c r="F909" s="62">
        <v>330.6</v>
      </c>
    </row>
    <row r="910" spans="1:6" s="23" customFormat="1" ht="31.5" hidden="1">
      <c r="A910" s="25" t="s">
        <v>148</v>
      </c>
      <c r="B910" s="26" t="s">
        <v>548</v>
      </c>
      <c r="C910" s="26" t="s">
        <v>581</v>
      </c>
      <c r="D910" s="27" t="s">
        <v>570</v>
      </c>
      <c r="E910" s="26" t="s">
        <v>149</v>
      </c>
      <c r="F910" s="62">
        <f>F911</f>
        <v>0</v>
      </c>
    </row>
    <row r="911" spans="1:6" s="23" customFormat="1" hidden="1">
      <c r="A911" s="25" t="s">
        <v>150</v>
      </c>
      <c r="B911" s="26" t="s">
        <v>548</v>
      </c>
      <c r="C911" s="26" t="s">
        <v>581</v>
      </c>
      <c r="D911" s="27" t="s">
        <v>570</v>
      </c>
      <c r="E911" s="26" t="s">
        <v>151</v>
      </c>
      <c r="F911" s="62"/>
    </row>
    <row r="912" spans="1:6" s="23" customFormat="1" hidden="1">
      <c r="A912" s="61" t="s">
        <v>35</v>
      </c>
      <c r="B912" s="26" t="s">
        <v>548</v>
      </c>
      <c r="C912" s="26" t="s">
        <v>581</v>
      </c>
      <c r="D912" s="27" t="s">
        <v>570</v>
      </c>
      <c r="E912" s="26" t="s">
        <v>184</v>
      </c>
      <c r="F912" s="62">
        <f>F913</f>
        <v>0</v>
      </c>
    </row>
    <row r="913" spans="1:6" s="23" customFormat="1" hidden="1">
      <c r="A913" s="61" t="s">
        <v>55</v>
      </c>
      <c r="B913" s="26" t="s">
        <v>548</v>
      </c>
      <c r="C913" s="26" t="s">
        <v>581</v>
      </c>
      <c r="D913" s="27" t="s">
        <v>570</v>
      </c>
      <c r="E913" s="26" t="s">
        <v>260</v>
      </c>
      <c r="F913" s="62">
        <v>0</v>
      </c>
    </row>
    <row r="914" spans="1:6" s="23" customFormat="1" ht="33" hidden="1" customHeight="1">
      <c r="A914" s="61" t="s">
        <v>594</v>
      </c>
      <c r="B914" s="26" t="s">
        <v>548</v>
      </c>
      <c r="C914" s="26" t="s">
        <v>581</v>
      </c>
      <c r="D914" s="27" t="s">
        <v>595</v>
      </c>
      <c r="E914" s="26"/>
      <c r="F914" s="62">
        <f>F915</f>
        <v>0</v>
      </c>
    </row>
    <row r="915" spans="1:6" s="23" customFormat="1" ht="31.5" hidden="1">
      <c r="A915" s="61" t="s">
        <v>31</v>
      </c>
      <c r="B915" s="26" t="s">
        <v>548</v>
      </c>
      <c r="C915" s="26" t="s">
        <v>581</v>
      </c>
      <c r="D915" s="27" t="s">
        <v>595</v>
      </c>
      <c r="E915" s="26" t="s">
        <v>42</v>
      </c>
      <c r="F915" s="62">
        <f>F916</f>
        <v>0</v>
      </c>
    </row>
    <row r="916" spans="1:6" s="23" customFormat="1" ht="31.5" hidden="1">
      <c r="A916" s="61" t="s">
        <v>32</v>
      </c>
      <c r="B916" s="26" t="s">
        <v>548</v>
      </c>
      <c r="C916" s="26" t="s">
        <v>581</v>
      </c>
      <c r="D916" s="27" t="s">
        <v>595</v>
      </c>
      <c r="E916" s="26" t="s">
        <v>43</v>
      </c>
      <c r="F916" s="62"/>
    </row>
    <row r="917" spans="1:6" s="38" customFormat="1" ht="94.5">
      <c r="A917" s="153" t="s">
        <v>572</v>
      </c>
      <c r="B917" s="34" t="s">
        <v>548</v>
      </c>
      <c r="C917" s="34" t="s">
        <v>581</v>
      </c>
      <c r="D917" s="53" t="s">
        <v>573</v>
      </c>
      <c r="E917" s="34"/>
      <c r="F917" s="58">
        <f>F918+F923+F930</f>
        <v>1947.9</v>
      </c>
    </row>
    <row r="918" spans="1:6" s="23" customFormat="1" ht="47.25">
      <c r="A918" s="134" t="s">
        <v>596</v>
      </c>
      <c r="B918" s="26" t="s">
        <v>548</v>
      </c>
      <c r="C918" s="26" t="s">
        <v>581</v>
      </c>
      <c r="D918" s="27" t="s">
        <v>597</v>
      </c>
      <c r="E918" s="26"/>
      <c r="F918" s="62">
        <f>F919+F921</f>
        <v>937.4</v>
      </c>
    </row>
    <row r="919" spans="1:6" s="23" customFormat="1" hidden="1">
      <c r="A919" s="61" t="s">
        <v>33</v>
      </c>
      <c r="B919" s="26" t="s">
        <v>548</v>
      </c>
      <c r="C919" s="26" t="s">
        <v>581</v>
      </c>
      <c r="D919" s="27" t="s">
        <v>597</v>
      </c>
      <c r="E919" s="26" t="s">
        <v>156</v>
      </c>
      <c r="F919" s="62">
        <f>F920</f>
        <v>0</v>
      </c>
    </row>
    <row r="920" spans="1:6" s="23" customFormat="1" hidden="1">
      <c r="A920" s="61" t="s">
        <v>157</v>
      </c>
      <c r="B920" s="26" t="s">
        <v>548</v>
      </c>
      <c r="C920" s="26" t="s">
        <v>581</v>
      </c>
      <c r="D920" s="27" t="s">
        <v>597</v>
      </c>
      <c r="E920" s="26" t="s">
        <v>158</v>
      </c>
      <c r="F920" s="62"/>
    </row>
    <row r="921" spans="1:6" s="23" customFormat="1">
      <c r="A921" s="61" t="s">
        <v>33</v>
      </c>
      <c r="B921" s="26" t="s">
        <v>548</v>
      </c>
      <c r="C921" s="26" t="s">
        <v>581</v>
      </c>
      <c r="D921" s="27" t="s">
        <v>597</v>
      </c>
      <c r="E921" s="26" t="s">
        <v>156</v>
      </c>
      <c r="F921" s="62">
        <f>F922</f>
        <v>937.4</v>
      </c>
    </row>
    <row r="922" spans="1:6" s="23" customFormat="1">
      <c r="A922" s="61" t="s">
        <v>598</v>
      </c>
      <c r="B922" s="26" t="s">
        <v>548</v>
      </c>
      <c r="C922" s="26" t="s">
        <v>581</v>
      </c>
      <c r="D922" s="27" t="s">
        <v>597</v>
      </c>
      <c r="E922" s="46" t="s">
        <v>599</v>
      </c>
      <c r="F922" s="62">
        <v>937.4</v>
      </c>
    </row>
    <row r="923" spans="1:6" s="23" customFormat="1" ht="47.25">
      <c r="A923" s="134" t="s">
        <v>600</v>
      </c>
      <c r="B923" s="26" t="s">
        <v>548</v>
      </c>
      <c r="C923" s="26" t="s">
        <v>581</v>
      </c>
      <c r="D923" s="27" t="s">
        <v>601</v>
      </c>
      <c r="E923" s="26"/>
      <c r="F923" s="62">
        <f>F924+F926+F928</f>
        <v>829</v>
      </c>
    </row>
    <row r="924" spans="1:6" s="23" customFormat="1">
      <c r="A924" s="61" t="s">
        <v>33</v>
      </c>
      <c r="B924" s="26" t="s">
        <v>548</v>
      </c>
      <c r="C924" s="26" t="s">
        <v>581</v>
      </c>
      <c r="D924" s="27" t="s">
        <v>601</v>
      </c>
      <c r="E924" s="26" t="s">
        <v>156</v>
      </c>
      <c r="F924" s="62">
        <f>F925</f>
        <v>829</v>
      </c>
    </row>
    <row r="925" spans="1:6" s="23" customFormat="1">
      <c r="A925" s="61" t="s">
        <v>598</v>
      </c>
      <c r="B925" s="26" t="s">
        <v>548</v>
      </c>
      <c r="C925" s="26" t="s">
        <v>581</v>
      </c>
      <c r="D925" s="27" t="s">
        <v>601</v>
      </c>
      <c r="E925" s="46" t="s">
        <v>599</v>
      </c>
      <c r="F925" s="62">
        <v>829</v>
      </c>
    </row>
    <row r="926" spans="1:6" s="23" customFormat="1" hidden="1">
      <c r="A926" s="61" t="s">
        <v>150</v>
      </c>
      <c r="B926" s="26" t="s">
        <v>548</v>
      </c>
      <c r="C926" s="26" t="s">
        <v>581</v>
      </c>
      <c r="D926" s="27" t="s">
        <v>601</v>
      </c>
      <c r="E926" s="26" t="s">
        <v>149</v>
      </c>
      <c r="F926" s="62">
        <f>F927</f>
        <v>0</v>
      </c>
    </row>
    <row r="927" spans="1:6" s="23" customFormat="1" hidden="1">
      <c r="A927" s="61" t="s">
        <v>35</v>
      </c>
      <c r="B927" s="26" t="s">
        <v>548</v>
      </c>
      <c r="C927" s="26" t="s">
        <v>581</v>
      </c>
      <c r="D927" s="27" t="s">
        <v>601</v>
      </c>
      <c r="E927" s="26" t="s">
        <v>151</v>
      </c>
      <c r="F927" s="62"/>
    </row>
    <row r="928" spans="1:6" s="23" customFormat="1" hidden="1">
      <c r="A928" s="61" t="s">
        <v>35</v>
      </c>
      <c r="B928" s="26" t="s">
        <v>548</v>
      </c>
      <c r="C928" s="26" t="s">
        <v>581</v>
      </c>
      <c r="D928" s="27" t="s">
        <v>601</v>
      </c>
      <c r="E928" s="26" t="s">
        <v>184</v>
      </c>
      <c r="F928" s="62">
        <f>F929</f>
        <v>0</v>
      </c>
    </row>
    <row r="929" spans="1:6" s="23" customFormat="1" hidden="1">
      <c r="A929" s="61" t="s">
        <v>55</v>
      </c>
      <c r="B929" s="26" t="s">
        <v>548</v>
      </c>
      <c r="C929" s="26" t="s">
        <v>581</v>
      </c>
      <c r="D929" s="27" t="s">
        <v>601</v>
      </c>
      <c r="E929" s="26" t="s">
        <v>260</v>
      </c>
      <c r="F929" s="62"/>
    </row>
    <row r="930" spans="1:6" s="38" customFormat="1" ht="53.45" customHeight="1">
      <c r="A930" s="77" t="s">
        <v>574</v>
      </c>
      <c r="B930" s="26" t="s">
        <v>548</v>
      </c>
      <c r="C930" s="26" t="s">
        <v>581</v>
      </c>
      <c r="D930" s="27" t="s">
        <v>575</v>
      </c>
      <c r="E930" s="26"/>
      <c r="F930" s="62">
        <f>F931+F933+F935</f>
        <v>181.5</v>
      </c>
    </row>
    <row r="931" spans="1:6" s="38" customFormat="1" ht="61.15" customHeight="1">
      <c r="A931" s="61" t="s">
        <v>29</v>
      </c>
      <c r="B931" s="26" t="s">
        <v>548</v>
      </c>
      <c r="C931" s="26" t="s">
        <v>581</v>
      </c>
      <c r="D931" s="27" t="s">
        <v>575</v>
      </c>
      <c r="E931" s="26" t="s">
        <v>49</v>
      </c>
      <c r="F931" s="62">
        <f>F932</f>
        <v>181.5</v>
      </c>
    </row>
    <row r="932" spans="1:6" s="38" customFormat="1">
      <c r="A932" s="61" t="s">
        <v>140</v>
      </c>
      <c r="B932" s="26" t="s">
        <v>548</v>
      </c>
      <c r="C932" s="26" t="s">
        <v>581</v>
      </c>
      <c r="D932" s="27" t="s">
        <v>575</v>
      </c>
      <c r="E932" s="26" t="s">
        <v>141</v>
      </c>
      <c r="F932" s="62">
        <v>181.5</v>
      </c>
    </row>
    <row r="933" spans="1:6" s="38" customFormat="1" hidden="1">
      <c r="A933" s="61" t="s">
        <v>150</v>
      </c>
      <c r="B933" s="26" t="s">
        <v>548</v>
      </c>
      <c r="C933" s="26" t="s">
        <v>581</v>
      </c>
      <c r="D933" s="27" t="s">
        <v>575</v>
      </c>
      <c r="E933" s="26" t="s">
        <v>149</v>
      </c>
      <c r="F933" s="62">
        <f>F934</f>
        <v>0</v>
      </c>
    </row>
    <row r="934" spans="1:6" s="38" customFormat="1" hidden="1">
      <c r="A934" s="61" t="s">
        <v>35</v>
      </c>
      <c r="B934" s="26" t="s">
        <v>548</v>
      </c>
      <c r="C934" s="26" t="s">
        <v>581</v>
      </c>
      <c r="D934" s="27" t="s">
        <v>575</v>
      </c>
      <c r="E934" s="26" t="s">
        <v>151</v>
      </c>
      <c r="F934" s="62"/>
    </row>
    <row r="935" spans="1:6" s="23" customFormat="1" hidden="1">
      <c r="A935" s="61" t="s">
        <v>35</v>
      </c>
      <c r="B935" s="26" t="s">
        <v>548</v>
      </c>
      <c r="C935" s="26" t="s">
        <v>581</v>
      </c>
      <c r="D935" s="27" t="s">
        <v>575</v>
      </c>
      <c r="E935" s="26" t="s">
        <v>184</v>
      </c>
      <c r="F935" s="62">
        <f>F936</f>
        <v>0</v>
      </c>
    </row>
    <row r="936" spans="1:6" s="23" customFormat="1" hidden="1">
      <c r="A936" s="61" t="s">
        <v>55</v>
      </c>
      <c r="B936" s="26" t="s">
        <v>548</v>
      </c>
      <c r="C936" s="26" t="s">
        <v>581</v>
      </c>
      <c r="D936" s="27" t="s">
        <v>575</v>
      </c>
      <c r="E936" s="26" t="s">
        <v>260</v>
      </c>
      <c r="F936" s="62">
        <f>285-285</f>
        <v>0</v>
      </c>
    </row>
    <row r="937" spans="1:6" s="49" customFormat="1">
      <c r="A937" s="117" t="s">
        <v>602</v>
      </c>
      <c r="B937" s="26" t="s">
        <v>548</v>
      </c>
      <c r="C937" s="26" t="s">
        <v>581</v>
      </c>
      <c r="D937" s="47" t="s">
        <v>603</v>
      </c>
      <c r="E937" s="46"/>
      <c r="F937" s="107">
        <f>F938</f>
        <v>1600.3</v>
      </c>
    </row>
    <row r="938" spans="1:6" s="49" customFormat="1" ht="47.25">
      <c r="A938" s="117" t="s">
        <v>604</v>
      </c>
      <c r="B938" s="26" t="s">
        <v>548</v>
      </c>
      <c r="C938" s="26" t="s">
        <v>581</v>
      </c>
      <c r="D938" s="47" t="s">
        <v>605</v>
      </c>
      <c r="E938" s="46"/>
      <c r="F938" s="107">
        <f>F939</f>
        <v>1600.3</v>
      </c>
    </row>
    <row r="939" spans="1:6" s="49" customFormat="1" ht="31.5">
      <c r="A939" s="61" t="s">
        <v>31</v>
      </c>
      <c r="B939" s="26" t="s">
        <v>548</v>
      </c>
      <c r="C939" s="26" t="s">
        <v>581</v>
      </c>
      <c r="D939" s="47" t="s">
        <v>605</v>
      </c>
      <c r="E939" s="46" t="s">
        <v>42</v>
      </c>
      <c r="F939" s="107">
        <f>F940</f>
        <v>1600.3</v>
      </c>
    </row>
    <row r="940" spans="1:6" s="49" customFormat="1" ht="31.5">
      <c r="A940" s="61" t="s">
        <v>32</v>
      </c>
      <c r="B940" s="26" t="s">
        <v>548</v>
      </c>
      <c r="C940" s="26" t="s">
        <v>581</v>
      </c>
      <c r="D940" s="47" t="s">
        <v>605</v>
      </c>
      <c r="E940" s="46" t="s">
        <v>43</v>
      </c>
      <c r="F940" s="107">
        <v>1600.3</v>
      </c>
    </row>
    <row r="941" spans="1:6" s="23" customFormat="1">
      <c r="A941" s="61" t="s">
        <v>606</v>
      </c>
      <c r="B941" s="26" t="s">
        <v>548</v>
      </c>
      <c r="C941" s="26" t="s">
        <v>581</v>
      </c>
      <c r="D941" s="47" t="s">
        <v>607</v>
      </c>
      <c r="E941" s="26"/>
      <c r="F941" s="62">
        <f>F942+F945</f>
        <v>2770.8999999999996</v>
      </c>
    </row>
    <row r="942" spans="1:6" s="23" customFormat="1" ht="47.25">
      <c r="A942" s="61" t="s">
        <v>608</v>
      </c>
      <c r="B942" s="26" t="s">
        <v>548</v>
      </c>
      <c r="C942" s="26" t="s">
        <v>581</v>
      </c>
      <c r="D942" s="27" t="s">
        <v>609</v>
      </c>
      <c r="E942" s="26"/>
      <c r="F942" s="62">
        <f>F943</f>
        <v>2250.1</v>
      </c>
    </row>
    <row r="943" spans="1:6" s="23" customFormat="1" ht="31.5">
      <c r="A943" s="61" t="s">
        <v>31</v>
      </c>
      <c r="B943" s="26" t="s">
        <v>548</v>
      </c>
      <c r="C943" s="26" t="s">
        <v>581</v>
      </c>
      <c r="D943" s="27" t="s">
        <v>609</v>
      </c>
      <c r="E943" s="46" t="s">
        <v>42</v>
      </c>
      <c r="F943" s="62">
        <f>F944</f>
        <v>2250.1</v>
      </c>
    </row>
    <row r="944" spans="1:6" s="23" customFormat="1" ht="31.5">
      <c r="A944" s="61" t="s">
        <v>32</v>
      </c>
      <c r="B944" s="26" t="s">
        <v>548</v>
      </c>
      <c r="C944" s="26" t="s">
        <v>581</v>
      </c>
      <c r="D944" s="27" t="s">
        <v>609</v>
      </c>
      <c r="E944" s="46" t="s">
        <v>43</v>
      </c>
      <c r="F944" s="62">
        <v>2250.1</v>
      </c>
    </row>
    <row r="945" spans="1:7" s="3" customFormat="1" ht="32.450000000000003" customHeight="1">
      <c r="A945" s="134" t="s">
        <v>610</v>
      </c>
      <c r="B945" s="26" t="s">
        <v>548</v>
      </c>
      <c r="C945" s="26" t="s">
        <v>581</v>
      </c>
      <c r="D945" s="27" t="s">
        <v>611</v>
      </c>
      <c r="E945" s="26"/>
      <c r="F945" s="71">
        <f>F946</f>
        <v>520.79999999999995</v>
      </c>
      <c r="G945" s="157"/>
    </row>
    <row r="946" spans="1:7" s="3" customFormat="1" ht="31.5">
      <c r="A946" s="61" t="s">
        <v>31</v>
      </c>
      <c r="B946" s="26" t="s">
        <v>548</v>
      </c>
      <c r="C946" s="26" t="s">
        <v>581</v>
      </c>
      <c r="D946" s="27" t="s">
        <v>611</v>
      </c>
      <c r="E946" s="26" t="s">
        <v>42</v>
      </c>
      <c r="F946" s="71">
        <f>F947</f>
        <v>520.79999999999995</v>
      </c>
      <c r="G946" s="157"/>
    </row>
    <row r="947" spans="1:7" s="3" customFormat="1" ht="31.5">
      <c r="A947" s="61" t="s">
        <v>32</v>
      </c>
      <c r="B947" s="26" t="s">
        <v>548</v>
      </c>
      <c r="C947" s="26" t="s">
        <v>581</v>
      </c>
      <c r="D947" s="27" t="s">
        <v>611</v>
      </c>
      <c r="E947" s="26" t="s">
        <v>43</v>
      </c>
      <c r="F947" s="71">
        <v>520.79999999999995</v>
      </c>
      <c r="G947" s="157"/>
    </row>
    <row r="948" spans="1:7" s="38" customFormat="1" ht="47.25">
      <c r="A948" s="28" t="s">
        <v>408</v>
      </c>
      <c r="B948" s="29" t="s">
        <v>548</v>
      </c>
      <c r="C948" s="29" t="s">
        <v>581</v>
      </c>
      <c r="D948" s="35" t="s">
        <v>160</v>
      </c>
      <c r="E948" s="29"/>
      <c r="F948" s="209">
        <f>F949</f>
        <v>230.4</v>
      </c>
    </row>
    <row r="949" spans="1:7" s="23" customFormat="1" ht="63">
      <c r="A949" s="25" t="s">
        <v>612</v>
      </c>
      <c r="B949" s="26" t="s">
        <v>548</v>
      </c>
      <c r="C949" s="26" t="s">
        <v>581</v>
      </c>
      <c r="D949" s="27" t="s">
        <v>613</v>
      </c>
      <c r="E949" s="26"/>
      <c r="F949" s="62">
        <f>F950+F953</f>
        <v>230.4</v>
      </c>
    </row>
    <row r="950" spans="1:7" s="23" customFormat="1" ht="47.25">
      <c r="A950" s="25" t="s">
        <v>614</v>
      </c>
      <c r="B950" s="26" t="s">
        <v>548</v>
      </c>
      <c r="C950" s="26" t="s">
        <v>581</v>
      </c>
      <c r="D950" s="27" t="s">
        <v>615</v>
      </c>
      <c r="E950" s="26"/>
      <c r="F950" s="62">
        <f>F951</f>
        <v>230.4</v>
      </c>
    </row>
    <row r="951" spans="1:7" s="23" customFormat="1" ht="31.5">
      <c r="A951" s="61" t="s">
        <v>31</v>
      </c>
      <c r="B951" s="26" t="s">
        <v>548</v>
      </c>
      <c r="C951" s="26" t="s">
        <v>581</v>
      </c>
      <c r="D951" s="27" t="s">
        <v>615</v>
      </c>
      <c r="E951" s="26" t="s">
        <v>42</v>
      </c>
      <c r="F951" s="62">
        <f>F952</f>
        <v>230.4</v>
      </c>
    </row>
    <row r="952" spans="1:7" s="23" customFormat="1" ht="31.5">
      <c r="A952" s="61" t="s">
        <v>32</v>
      </c>
      <c r="B952" s="26" t="s">
        <v>548</v>
      </c>
      <c r="C952" s="26" t="s">
        <v>581</v>
      </c>
      <c r="D952" s="27" t="s">
        <v>615</v>
      </c>
      <c r="E952" s="26" t="s">
        <v>43</v>
      </c>
      <c r="F952" s="62">
        <v>230.4</v>
      </c>
    </row>
    <row r="953" spans="1:7" s="23" customFormat="1" ht="31.5" hidden="1">
      <c r="A953" s="25" t="s">
        <v>616</v>
      </c>
      <c r="B953" s="26" t="s">
        <v>548</v>
      </c>
      <c r="C953" s="26" t="s">
        <v>581</v>
      </c>
      <c r="D953" s="27" t="s">
        <v>617</v>
      </c>
      <c r="E953" s="26"/>
      <c r="F953" s="62">
        <f>F954</f>
        <v>0</v>
      </c>
    </row>
    <row r="954" spans="1:7" s="23" customFormat="1" ht="31.5" hidden="1">
      <c r="A954" s="61" t="s">
        <v>616</v>
      </c>
      <c r="B954" s="26" t="s">
        <v>548</v>
      </c>
      <c r="C954" s="26" t="s">
        <v>581</v>
      </c>
      <c r="D954" s="27" t="s">
        <v>618</v>
      </c>
      <c r="E954" s="26"/>
      <c r="F954" s="62">
        <f>F955</f>
        <v>0</v>
      </c>
    </row>
    <row r="955" spans="1:7" s="23" customFormat="1" ht="31.5" hidden="1">
      <c r="A955" s="61" t="s">
        <v>31</v>
      </c>
      <c r="B955" s="26" t="s">
        <v>548</v>
      </c>
      <c r="C955" s="26" t="s">
        <v>581</v>
      </c>
      <c r="D955" s="27" t="s">
        <v>618</v>
      </c>
      <c r="E955" s="26" t="s">
        <v>42</v>
      </c>
      <c r="F955" s="62">
        <f>F956</f>
        <v>0</v>
      </c>
    </row>
    <row r="956" spans="1:7" s="23" customFormat="1" ht="31.5" hidden="1">
      <c r="A956" s="61" t="s">
        <v>32</v>
      </c>
      <c r="B956" s="26" t="s">
        <v>548</v>
      </c>
      <c r="C956" s="26" t="s">
        <v>581</v>
      </c>
      <c r="D956" s="27" t="s">
        <v>618</v>
      </c>
      <c r="E956" s="26" t="s">
        <v>43</v>
      </c>
      <c r="F956" s="62"/>
    </row>
    <row r="957" spans="1:7" s="23" customFormat="1" ht="31.5" hidden="1">
      <c r="A957" s="20" t="s">
        <v>619</v>
      </c>
      <c r="B957" s="12" t="s">
        <v>548</v>
      </c>
      <c r="C957" s="12" t="s">
        <v>581</v>
      </c>
      <c r="D957" s="21" t="s">
        <v>620</v>
      </c>
      <c r="E957" s="12"/>
      <c r="F957" s="88">
        <f>F958</f>
        <v>0</v>
      </c>
    </row>
    <row r="958" spans="1:7" s="23" customFormat="1" hidden="1">
      <c r="A958" s="145" t="s">
        <v>621</v>
      </c>
      <c r="B958" s="26" t="s">
        <v>548</v>
      </c>
      <c r="C958" s="26" t="s">
        <v>581</v>
      </c>
      <c r="D958" s="27" t="s">
        <v>622</v>
      </c>
      <c r="E958" s="26"/>
      <c r="F958" s="62">
        <f>F959+F962</f>
        <v>0</v>
      </c>
    </row>
    <row r="959" spans="1:7" s="23" customFormat="1" ht="31.5" hidden="1">
      <c r="A959" s="25" t="s">
        <v>623</v>
      </c>
      <c r="B959" s="26" t="s">
        <v>548</v>
      </c>
      <c r="C959" s="26" t="s">
        <v>581</v>
      </c>
      <c r="D959" s="27" t="s">
        <v>624</v>
      </c>
      <c r="E959" s="26"/>
      <c r="F959" s="62">
        <f>F960</f>
        <v>0</v>
      </c>
    </row>
    <row r="960" spans="1:7" s="23" customFormat="1" ht="31.5" hidden="1">
      <c r="A960" s="61" t="s">
        <v>148</v>
      </c>
      <c r="B960" s="26" t="s">
        <v>548</v>
      </c>
      <c r="C960" s="26" t="s">
        <v>581</v>
      </c>
      <c r="D960" s="27" t="s">
        <v>624</v>
      </c>
      <c r="E960" s="26" t="s">
        <v>149</v>
      </c>
      <c r="F960" s="62">
        <f>F961</f>
        <v>0</v>
      </c>
    </row>
    <row r="961" spans="1:6" s="23" customFormat="1" hidden="1">
      <c r="A961" s="61" t="s">
        <v>150</v>
      </c>
      <c r="B961" s="26" t="s">
        <v>548</v>
      </c>
      <c r="C961" s="26" t="s">
        <v>581</v>
      </c>
      <c r="D961" s="27" t="s">
        <v>624</v>
      </c>
      <c r="E961" s="26" t="s">
        <v>151</v>
      </c>
      <c r="F961" s="62"/>
    </row>
    <row r="962" spans="1:6" s="23" customFormat="1" ht="47.25" hidden="1">
      <c r="A962" s="61" t="s">
        <v>625</v>
      </c>
      <c r="B962" s="26" t="s">
        <v>548</v>
      </c>
      <c r="C962" s="26" t="s">
        <v>581</v>
      </c>
      <c r="D962" s="27" t="s">
        <v>626</v>
      </c>
      <c r="E962" s="26"/>
      <c r="F962" s="62">
        <f>F963</f>
        <v>0</v>
      </c>
    </row>
    <row r="963" spans="1:6" s="23" customFormat="1" ht="110.25" hidden="1">
      <c r="A963" s="145" t="s">
        <v>627</v>
      </c>
      <c r="B963" s="26" t="s">
        <v>548</v>
      </c>
      <c r="C963" s="26" t="s">
        <v>581</v>
      </c>
      <c r="D963" s="27" t="s">
        <v>628</v>
      </c>
      <c r="E963" s="26"/>
      <c r="F963" s="62">
        <f>F964</f>
        <v>0</v>
      </c>
    </row>
    <row r="964" spans="1:6" s="23" customFormat="1" ht="31.5" hidden="1">
      <c r="A964" s="61" t="s">
        <v>148</v>
      </c>
      <c r="B964" s="26" t="s">
        <v>548</v>
      </c>
      <c r="C964" s="26" t="s">
        <v>581</v>
      </c>
      <c r="D964" s="27" t="s">
        <v>628</v>
      </c>
      <c r="E964" s="26" t="s">
        <v>149</v>
      </c>
      <c r="F964" s="62">
        <f>F965</f>
        <v>0</v>
      </c>
    </row>
    <row r="965" spans="1:6" s="23" customFormat="1" hidden="1">
      <c r="A965" s="61" t="s">
        <v>150</v>
      </c>
      <c r="B965" s="26" t="s">
        <v>548</v>
      </c>
      <c r="C965" s="26" t="s">
        <v>581</v>
      </c>
      <c r="D965" s="27" t="s">
        <v>628</v>
      </c>
      <c r="E965" s="26" t="s">
        <v>151</v>
      </c>
      <c r="F965" s="62"/>
    </row>
    <row r="966" spans="1:6" s="23" customFormat="1">
      <c r="A966" s="20" t="s">
        <v>91</v>
      </c>
      <c r="B966" s="12" t="s">
        <v>548</v>
      </c>
      <c r="C966" s="12" t="s">
        <v>581</v>
      </c>
      <c r="D966" s="21" t="s">
        <v>92</v>
      </c>
      <c r="E966" s="12"/>
      <c r="F966" s="88">
        <f>F967</f>
        <v>953.4</v>
      </c>
    </row>
    <row r="967" spans="1:6" s="23" customFormat="1">
      <c r="A967" s="25" t="s">
        <v>99</v>
      </c>
      <c r="B967" s="26" t="s">
        <v>548</v>
      </c>
      <c r="C967" s="26" t="s">
        <v>581</v>
      </c>
      <c r="D967" s="27" t="s">
        <v>100</v>
      </c>
      <c r="E967" s="26"/>
      <c r="F967" s="62">
        <f>F968</f>
        <v>953.4</v>
      </c>
    </row>
    <row r="968" spans="1:6" s="23" customFormat="1" ht="47.25">
      <c r="A968" s="52" t="s">
        <v>101</v>
      </c>
      <c r="B968" s="34" t="s">
        <v>548</v>
      </c>
      <c r="C968" s="34" t="s">
        <v>581</v>
      </c>
      <c r="D968" s="53" t="s">
        <v>102</v>
      </c>
      <c r="E968" s="34"/>
      <c r="F968" s="58">
        <f>F969</f>
        <v>953.4</v>
      </c>
    </row>
    <row r="969" spans="1:6" s="23" customFormat="1" ht="171.6" customHeight="1">
      <c r="A969" s="145" t="s">
        <v>629</v>
      </c>
      <c r="B969" s="26" t="s">
        <v>548</v>
      </c>
      <c r="C969" s="26" t="s">
        <v>581</v>
      </c>
      <c r="D969" s="27" t="s">
        <v>630</v>
      </c>
      <c r="E969" s="26"/>
      <c r="F969" s="62">
        <f>F970+F972</f>
        <v>953.4</v>
      </c>
    </row>
    <row r="970" spans="1:6" s="23" customFormat="1" hidden="1">
      <c r="A970" s="61" t="s">
        <v>33</v>
      </c>
      <c r="B970" s="26" t="s">
        <v>548</v>
      </c>
      <c r="C970" s="26" t="s">
        <v>581</v>
      </c>
      <c r="D970" s="27" t="s">
        <v>630</v>
      </c>
      <c r="E970" s="26" t="s">
        <v>156</v>
      </c>
      <c r="F970" s="62">
        <f>F971</f>
        <v>0</v>
      </c>
    </row>
    <row r="971" spans="1:6" s="23" customFormat="1" ht="19.5" hidden="1" customHeight="1">
      <c r="A971" s="145" t="s">
        <v>496</v>
      </c>
      <c r="B971" s="26" t="s">
        <v>548</v>
      </c>
      <c r="C971" s="26" t="s">
        <v>581</v>
      </c>
      <c r="D971" s="27" t="s">
        <v>630</v>
      </c>
      <c r="E971" s="26" t="s">
        <v>631</v>
      </c>
      <c r="F971" s="62"/>
    </row>
    <row r="972" spans="1:6" s="23" customFormat="1">
      <c r="A972" s="61" t="s">
        <v>33</v>
      </c>
      <c r="B972" s="26" t="s">
        <v>548</v>
      </c>
      <c r="C972" s="26" t="s">
        <v>581</v>
      </c>
      <c r="D972" s="27" t="s">
        <v>630</v>
      </c>
      <c r="E972" s="26" t="s">
        <v>156</v>
      </c>
      <c r="F972" s="62">
        <f>F973+F974</f>
        <v>953.4</v>
      </c>
    </row>
    <row r="973" spans="1:6" s="23" customFormat="1" ht="31.5" hidden="1">
      <c r="A973" s="61" t="s">
        <v>496</v>
      </c>
      <c r="B973" s="26" t="s">
        <v>548</v>
      </c>
      <c r="C973" s="26" t="s">
        <v>581</v>
      </c>
      <c r="D973" s="27" t="s">
        <v>630</v>
      </c>
      <c r="E973" s="26" t="s">
        <v>631</v>
      </c>
      <c r="F973" s="62">
        <f>953.4-953.4</f>
        <v>0</v>
      </c>
    </row>
    <row r="974" spans="1:6" s="23" customFormat="1" ht="31.5">
      <c r="A974" s="61" t="s">
        <v>173</v>
      </c>
      <c r="B974" s="26" t="s">
        <v>548</v>
      </c>
      <c r="C974" s="26" t="s">
        <v>581</v>
      </c>
      <c r="D974" s="27" t="s">
        <v>630</v>
      </c>
      <c r="E974" s="26" t="s">
        <v>487</v>
      </c>
      <c r="F974" s="62">
        <v>953.4</v>
      </c>
    </row>
    <row r="975" spans="1:6" s="23" customFormat="1" ht="47.25" hidden="1">
      <c r="A975" s="148" t="s">
        <v>217</v>
      </c>
      <c r="B975" s="12" t="s">
        <v>548</v>
      </c>
      <c r="C975" s="12" t="s">
        <v>581</v>
      </c>
      <c r="D975" s="21" t="s">
        <v>218</v>
      </c>
      <c r="E975" s="12"/>
      <c r="F975" s="88">
        <f>F976</f>
        <v>0</v>
      </c>
    </row>
    <row r="976" spans="1:6" s="23" customFormat="1" ht="47.25" hidden="1">
      <c r="A976" s="61" t="s">
        <v>219</v>
      </c>
      <c r="B976" s="26" t="s">
        <v>548</v>
      </c>
      <c r="C976" s="26" t="s">
        <v>581</v>
      </c>
      <c r="D976" s="27" t="s">
        <v>220</v>
      </c>
      <c r="E976" s="26"/>
      <c r="F976" s="62">
        <f>F977</f>
        <v>0</v>
      </c>
    </row>
    <row r="977" spans="1:7" s="23" customFormat="1" ht="31.5" hidden="1">
      <c r="A977" s="37" t="s">
        <v>31</v>
      </c>
      <c r="B977" s="26" t="s">
        <v>548</v>
      </c>
      <c r="C977" s="26" t="s">
        <v>581</v>
      </c>
      <c r="D977" s="27" t="s">
        <v>220</v>
      </c>
      <c r="E977" s="26" t="s">
        <v>42</v>
      </c>
      <c r="F977" s="62">
        <f>F978</f>
        <v>0</v>
      </c>
    </row>
    <row r="978" spans="1:7" s="23" customFormat="1" ht="31.5" hidden="1">
      <c r="A978" s="37" t="s">
        <v>32</v>
      </c>
      <c r="B978" s="26" t="s">
        <v>548</v>
      </c>
      <c r="C978" s="26" t="s">
        <v>581</v>
      </c>
      <c r="D978" s="27" t="s">
        <v>220</v>
      </c>
      <c r="E978" s="26" t="s">
        <v>43</v>
      </c>
      <c r="F978" s="62"/>
    </row>
    <row r="979" spans="1:7" s="38" customFormat="1" ht="31.5">
      <c r="A979" s="11" t="s">
        <v>551</v>
      </c>
      <c r="B979" s="12" t="s">
        <v>548</v>
      </c>
      <c r="C979" s="12" t="s">
        <v>581</v>
      </c>
      <c r="D979" s="21" t="s">
        <v>552</v>
      </c>
      <c r="E979" s="21"/>
      <c r="F979" s="88">
        <f>F980</f>
        <v>54420.2</v>
      </c>
    </row>
    <row r="980" spans="1:7" s="23" customFormat="1" ht="21" customHeight="1">
      <c r="A980" s="31" t="s">
        <v>136</v>
      </c>
      <c r="B980" s="26" t="s">
        <v>548</v>
      </c>
      <c r="C980" s="26" t="s">
        <v>581</v>
      </c>
      <c r="D980" s="27" t="s">
        <v>553</v>
      </c>
      <c r="E980" s="27"/>
      <c r="F980" s="62">
        <f>F983+F985+F987+F989+F981</f>
        <v>54420.2</v>
      </c>
    </row>
    <row r="981" spans="1:7" s="3" customFormat="1" ht="63.6" customHeight="1">
      <c r="A981" s="61" t="s">
        <v>29</v>
      </c>
      <c r="B981" s="26" t="s">
        <v>548</v>
      </c>
      <c r="C981" s="26" t="s">
        <v>581</v>
      </c>
      <c r="D981" s="27" t="s">
        <v>553</v>
      </c>
      <c r="E981" s="26" t="s">
        <v>49</v>
      </c>
      <c r="F981" s="62">
        <f>F982</f>
        <v>4602.0999999999995</v>
      </c>
      <c r="G981" s="157"/>
    </row>
    <row r="982" spans="1:7" s="3" customFormat="1">
      <c r="A982" s="61" t="s">
        <v>140</v>
      </c>
      <c r="B982" s="26" t="s">
        <v>548</v>
      </c>
      <c r="C982" s="26" t="s">
        <v>581</v>
      </c>
      <c r="D982" s="27" t="s">
        <v>553</v>
      </c>
      <c r="E982" s="26" t="s">
        <v>141</v>
      </c>
      <c r="F982" s="150">
        <f>4562.3+21.9+17.9</f>
        <v>4602.0999999999995</v>
      </c>
      <c r="G982" s="23">
        <f>21.973+17.94309</f>
        <v>39.916089999999997</v>
      </c>
    </row>
    <row r="983" spans="1:7" s="23" customFormat="1" ht="31.5">
      <c r="A983" s="61" t="s">
        <v>31</v>
      </c>
      <c r="B983" s="26" t="s">
        <v>548</v>
      </c>
      <c r="C983" s="26" t="s">
        <v>581</v>
      </c>
      <c r="D983" s="27" t="s">
        <v>553</v>
      </c>
      <c r="E983" s="27">
        <v>200</v>
      </c>
      <c r="F983" s="62">
        <f>F984</f>
        <v>48517.7</v>
      </c>
    </row>
    <row r="984" spans="1:7" s="23" customFormat="1" ht="31.5">
      <c r="A984" s="61" t="s">
        <v>32</v>
      </c>
      <c r="B984" s="26" t="s">
        <v>548</v>
      </c>
      <c r="C984" s="26" t="s">
        <v>581</v>
      </c>
      <c r="D984" s="27" t="s">
        <v>553</v>
      </c>
      <c r="E984" s="27">
        <v>240</v>
      </c>
      <c r="F984" s="150">
        <f>48484.6+65-21.9-10</f>
        <v>48517.7</v>
      </c>
      <c r="G984" s="23">
        <f>65-21.973-10</f>
        <v>33.027000000000001</v>
      </c>
    </row>
    <row r="985" spans="1:7" s="23" customFormat="1" hidden="1">
      <c r="A985" s="61" t="s">
        <v>33</v>
      </c>
      <c r="B985" s="26" t="s">
        <v>548</v>
      </c>
      <c r="C985" s="26" t="s">
        <v>581</v>
      </c>
      <c r="D985" s="27" t="s">
        <v>553</v>
      </c>
      <c r="E985" s="27">
        <v>300</v>
      </c>
      <c r="F985" s="62">
        <f>F986</f>
        <v>0</v>
      </c>
    </row>
    <row r="986" spans="1:7" s="23" customFormat="1" ht="31.5" hidden="1">
      <c r="A986" s="61" t="s">
        <v>173</v>
      </c>
      <c r="B986" s="26" t="s">
        <v>548</v>
      </c>
      <c r="C986" s="26" t="s">
        <v>581</v>
      </c>
      <c r="D986" s="27" t="s">
        <v>553</v>
      </c>
      <c r="E986" s="27">
        <v>320</v>
      </c>
      <c r="F986" s="62"/>
    </row>
    <row r="987" spans="1:7" s="23" customFormat="1" ht="31.5" hidden="1">
      <c r="A987" s="61" t="s">
        <v>148</v>
      </c>
      <c r="B987" s="26" t="s">
        <v>548</v>
      </c>
      <c r="C987" s="26" t="s">
        <v>581</v>
      </c>
      <c r="D987" s="27" t="s">
        <v>553</v>
      </c>
      <c r="E987" s="26" t="s">
        <v>149</v>
      </c>
      <c r="F987" s="62">
        <f>F988</f>
        <v>0</v>
      </c>
    </row>
    <row r="988" spans="1:7" s="23" customFormat="1" ht="17.25" hidden="1" customHeight="1">
      <c r="A988" s="61" t="s">
        <v>150</v>
      </c>
      <c r="B988" s="26" t="s">
        <v>548</v>
      </c>
      <c r="C988" s="26" t="s">
        <v>581</v>
      </c>
      <c r="D988" s="27" t="s">
        <v>553</v>
      </c>
      <c r="E988" s="26" t="s">
        <v>151</v>
      </c>
      <c r="F988" s="62"/>
    </row>
    <row r="989" spans="1:7" s="23" customFormat="1">
      <c r="A989" s="61" t="s">
        <v>35</v>
      </c>
      <c r="B989" s="26" t="s">
        <v>548</v>
      </c>
      <c r="C989" s="26" t="s">
        <v>581</v>
      </c>
      <c r="D989" s="27" t="s">
        <v>553</v>
      </c>
      <c r="E989" s="26" t="s">
        <v>184</v>
      </c>
      <c r="F989" s="62">
        <f>F990+F991+F992</f>
        <v>1300.4000000000001</v>
      </c>
    </row>
    <row r="990" spans="1:7" s="23" customFormat="1" hidden="1">
      <c r="A990" s="61" t="s">
        <v>36</v>
      </c>
      <c r="B990" s="26" t="s">
        <v>548</v>
      </c>
      <c r="C990" s="26" t="s">
        <v>581</v>
      </c>
      <c r="D990" s="27" t="s">
        <v>553</v>
      </c>
      <c r="E990" s="26" t="s">
        <v>632</v>
      </c>
      <c r="F990" s="62"/>
    </row>
    <row r="991" spans="1:7" s="23" customFormat="1">
      <c r="A991" s="61" t="s">
        <v>37</v>
      </c>
      <c r="B991" s="26" t="s">
        <v>548</v>
      </c>
      <c r="C991" s="26" t="s">
        <v>581</v>
      </c>
      <c r="D991" s="27" t="s">
        <v>553</v>
      </c>
      <c r="E991" s="26" t="s">
        <v>185</v>
      </c>
      <c r="F991" s="150">
        <f>1271.5+10</f>
        <v>1281.5</v>
      </c>
      <c r="G991" s="23">
        <v>10</v>
      </c>
    </row>
    <row r="992" spans="1:7" s="23" customFormat="1" ht="16.5" customHeight="1">
      <c r="A992" s="61" t="s">
        <v>55</v>
      </c>
      <c r="B992" s="26" t="s">
        <v>548</v>
      </c>
      <c r="C992" s="26" t="s">
        <v>581</v>
      </c>
      <c r="D992" s="27" t="s">
        <v>553</v>
      </c>
      <c r="E992" s="26" t="s">
        <v>260</v>
      </c>
      <c r="F992" s="150">
        <f>231.8-195-17.9</f>
        <v>18.900000000000013</v>
      </c>
      <c r="G992" s="23">
        <f>-195-17.94309</f>
        <v>-212.94309000000001</v>
      </c>
    </row>
    <row r="993" spans="1:7" s="49" customFormat="1">
      <c r="A993" s="154" t="s">
        <v>186</v>
      </c>
      <c r="B993" s="41" t="s">
        <v>548</v>
      </c>
      <c r="C993" s="41" t="s">
        <v>581</v>
      </c>
      <c r="D993" s="42" t="s">
        <v>187</v>
      </c>
      <c r="E993" s="41"/>
      <c r="F993" s="87">
        <f>F994+F1023+F1026+F1029+F1017+F1020</f>
        <v>2870.7999999999997</v>
      </c>
    </row>
    <row r="994" spans="1:7" s="3" customFormat="1" ht="33.75" customHeight="1">
      <c r="A994" s="151" t="s">
        <v>417</v>
      </c>
      <c r="B994" s="34" t="s">
        <v>548</v>
      </c>
      <c r="C994" s="34" t="s">
        <v>581</v>
      </c>
      <c r="D994" s="53" t="s">
        <v>579</v>
      </c>
      <c r="E994" s="34"/>
      <c r="F994" s="58">
        <f>F995+F997+F999+F1002+F1004</f>
        <v>2268.1999999999998</v>
      </c>
      <c r="G994" s="157"/>
    </row>
    <row r="995" spans="1:7" s="3" customFormat="1" ht="62.45" customHeight="1">
      <c r="A995" s="61" t="s">
        <v>29</v>
      </c>
      <c r="B995" s="26" t="s">
        <v>548</v>
      </c>
      <c r="C995" s="26" t="s">
        <v>581</v>
      </c>
      <c r="D995" s="27" t="s">
        <v>579</v>
      </c>
      <c r="E995" s="26" t="s">
        <v>49</v>
      </c>
      <c r="F995" s="62">
        <f>F996</f>
        <v>49.8</v>
      </c>
      <c r="G995" s="157"/>
    </row>
    <row r="996" spans="1:7" s="3" customFormat="1">
      <c r="A996" s="61" t="s">
        <v>140</v>
      </c>
      <c r="B996" s="26" t="s">
        <v>548</v>
      </c>
      <c r="C996" s="26" t="s">
        <v>581</v>
      </c>
      <c r="D996" s="27" t="s">
        <v>579</v>
      </c>
      <c r="E996" s="26" t="s">
        <v>141</v>
      </c>
      <c r="F996" s="265">
        <f>71.6-1.8-20</f>
        <v>49.8</v>
      </c>
      <c r="G996" s="157">
        <f>-1.8-20</f>
        <v>-21.8</v>
      </c>
    </row>
    <row r="997" spans="1:7" s="3" customFormat="1" ht="31.5">
      <c r="A997" s="61" t="s">
        <v>31</v>
      </c>
      <c r="B997" s="26" t="s">
        <v>548</v>
      </c>
      <c r="C997" s="26" t="s">
        <v>581</v>
      </c>
      <c r="D997" s="27" t="s">
        <v>579</v>
      </c>
      <c r="E997" s="26" t="s">
        <v>42</v>
      </c>
      <c r="F997" s="62">
        <f>F998</f>
        <v>1971.2</v>
      </c>
      <c r="G997" s="157"/>
    </row>
    <row r="998" spans="1:7" s="3" customFormat="1" ht="31.5">
      <c r="A998" s="61" t="s">
        <v>32</v>
      </c>
      <c r="B998" s="26" t="s">
        <v>548</v>
      </c>
      <c r="C998" s="26" t="s">
        <v>581</v>
      </c>
      <c r="D998" s="27" t="s">
        <v>579</v>
      </c>
      <c r="E998" s="26" t="s">
        <v>43</v>
      </c>
      <c r="F998" s="265">
        <f>1969.4+1.8</f>
        <v>1971.2</v>
      </c>
      <c r="G998" s="23">
        <v>1.8</v>
      </c>
    </row>
    <row r="999" spans="1:7" s="3" customFormat="1">
      <c r="A999" s="61" t="s">
        <v>33</v>
      </c>
      <c r="B999" s="26" t="s">
        <v>548</v>
      </c>
      <c r="C999" s="26" t="s">
        <v>581</v>
      </c>
      <c r="D999" s="27" t="s">
        <v>579</v>
      </c>
      <c r="E999" s="26" t="s">
        <v>156</v>
      </c>
      <c r="F999" s="62">
        <f>F1000+F1001</f>
        <v>37.200000000000003</v>
      </c>
      <c r="G999" s="157"/>
    </row>
    <row r="1000" spans="1:7" s="3" customFormat="1">
      <c r="A1000" s="61" t="s">
        <v>34</v>
      </c>
      <c r="B1000" s="26" t="s">
        <v>548</v>
      </c>
      <c r="C1000" s="26" t="s">
        <v>581</v>
      </c>
      <c r="D1000" s="27" t="s">
        <v>579</v>
      </c>
      <c r="E1000" s="26" t="s">
        <v>633</v>
      </c>
      <c r="F1000" s="150">
        <f>17.2+20</f>
        <v>37.200000000000003</v>
      </c>
      <c r="G1000" s="157">
        <v>20</v>
      </c>
    </row>
    <row r="1001" spans="1:7" s="3" customFormat="1" hidden="1">
      <c r="A1001" s="61" t="s">
        <v>157</v>
      </c>
      <c r="B1001" s="26" t="s">
        <v>548</v>
      </c>
      <c r="C1001" s="26" t="s">
        <v>581</v>
      </c>
      <c r="D1001" s="27" t="s">
        <v>579</v>
      </c>
      <c r="E1001" s="26" t="s">
        <v>158</v>
      </c>
      <c r="F1001" s="62"/>
      <c r="G1001" s="157"/>
    </row>
    <row r="1002" spans="1:7" s="64" customFormat="1" hidden="1">
      <c r="A1002" s="61" t="s">
        <v>35</v>
      </c>
      <c r="B1002" s="26" t="s">
        <v>548</v>
      </c>
      <c r="C1002" s="26" t="s">
        <v>581</v>
      </c>
      <c r="D1002" s="27" t="s">
        <v>579</v>
      </c>
      <c r="E1002" s="26" t="s">
        <v>184</v>
      </c>
      <c r="F1002" s="62">
        <f>F1003</f>
        <v>0</v>
      </c>
    </row>
    <row r="1003" spans="1:7" s="64" customFormat="1" hidden="1">
      <c r="A1003" s="61" t="s">
        <v>55</v>
      </c>
      <c r="B1003" s="26" t="s">
        <v>548</v>
      </c>
      <c r="C1003" s="26" t="s">
        <v>581</v>
      </c>
      <c r="D1003" s="27" t="s">
        <v>579</v>
      </c>
      <c r="E1003" s="26" t="s">
        <v>260</v>
      </c>
      <c r="F1003" s="152">
        <v>0</v>
      </c>
    </row>
    <row r="1004" spans="1:7" s="64" customFormat="1" ht="31.5">
      <c r="A1004" s="61" t="s">
        <v>634</v>
      </c>
      <c r="B1004" s="26" t="s">
        <v>548</v>
      </c>
      <c r="C1004" s="26" t="s">
        <v>581</v>
      </c>
      <c r="D1004" s="27" t="s">
        <v>635</v>
      </c>
      <c r="E1004" s="26"/>
      <c r="F1004" s="62">
        <f>F1005+F1012</f>
        <v>210</v>
      </c>
    </row>
    <row r="1005" spans="1:7" s="64" customFormat="1" ht="31.5">
      <c r="A1005" s="61" t="s">
        <v>636</v>
      </c>
      <c r="B1005" s="26" t="s">
        <v>548</v>
      </c>
      <c r="C1005" s="26" t="s">
        <v>581</v>
      </c>
      <c r="D1005" s="27" t="s">
        <v>637</v>
      </c>
      <c r="E1005" s="26"/>
      <c r="F1005" s="62">
        <f>F1006+F1008+F1010</f>
        <v>210</v>
      </c>
    </row>
    <row r="1006" spans="1:7" s="64" customFormat="1" ht="31.5" hidden="1">
      <c r="A1006" s="61" t="s">
        <v>31</v>
      </c>
      <c r="B1006" s="26" t="s">
        <v>548</v>
      </c>
      <c r="C1006" s="26" t="s">
        <v>581</v>
      </c>
      <c r="D1006" s="27" t="s">
        <v>637</v>
      </c>
      <c r="E1006" s="26" t="s">
        <v>42</v>
      </c>
      <c r="F1006" s="62">
        <f>F1007</f>
        <v>0</v>
      </c>
    </row>
    <row r="1007" spans="1:7" s="64" customFormat="1" ht="31.5" hidden="1">
      <c r="A1007" s="61" t="s">
        <v>32</v>
      </c>
      <c r="B1007" s="26" t="s">
        <v>548</v>
      </c>
      <c r="C1007" s="26" t="s">
        <v>581</v>
      </c>
      <c r="D1007" s="27" t="s">
        <v>637</v>
      </c>
      <c r="E1007" s="26" t="s">
        <v>43</v>
      </c>
      <c r="F1007" s="62"/>
    </row>
    <row r="1008" spans="1:7" s="64" customFormat="1" ht="31.5" hidden="1">
      <c r="A1008" s="61" t="s">
        <v>148</v>
      </c>
      <c r="B1008" s="26" t="s">
        <v>548</v>
      </c>
      <c r="C1008" s="26" t="s">
        <v>581</v>
      </c>
      <c r="D1008" s="27" t="s">
        <v>637</v>
      </c>
      <c r="E1008" s="26" t="s">
        <v>149</v>
      </c>
      <c r="F1008" s="62">
        <f>F1009</f>
        <v>0</v>
      </c>
    </row>
    <row r="1009" spans="1:7" s="64" customFormat="1" hidden="1">
      <c r="A1009" s="61" t="s">
        <v>150</v>
      </c>
      <c r="B1009" s="26" t="s">
        <v>548</v>
      </c>
      <c r="C1009" s="26" t="s">
        <v>581</v>
      </c>
      <c r="D1009" s="27" t="s">
        <v>637</v>
      </c>
      <c r="E1009" s="26" t="s">
        <v>151</v>
      </c>
      <c r="F1009" s="62"/>
    </row>
    <row r="1010" spans="1:7" s="64" customFormat="1" ht="31.5">
      <c r="A1010" s="61" t="s">
        <v>31</v>
      </c>
      <c r="B1010" s="26" t="s">
        <v>548</v>
      </c>
      <c r="C1010" s="26" t="s">
        <v>581</v>
      </c>
      <c r="D1010" s="27" t="s">
        <v>637</v>
      </c>
      <c r="E1010" s="26" t="s">
        <v>42</v>
      </c>
      <c r="F1010" s="62">
        <f>F1011</f>
        <v>210</v>
      </c>
    </row>
    <row r="1011" spans="1:7" s="64" customFormat="1" ht="31.5">
      <c r="A1011" s="61" t="s">
        <v>32</v>
      </c>
      <c r="B1011" s="26" t="s">
        <v>548</v>
      </c>
      <c r="C1011" s="26" t="s">
        <v>581</v>
      </c>
      <c r="D1011" s="27" t="s">
        <v>637</v>
      </c>
      <c r="E1011" s="26" t="s">
        <v>43</v>
      </c>
      <c r="F1011" s="62">
        <v>210</v>
      </c>
    </row>
    <row r="1012" spans="1:7" s="64" customFormat="1" ht="31.5" hidden="1">
      <c r="A1012" s="61" t="s">
        <v>638</v>
      </c>
      <c r="B1012" s="26" t="s">
        <v>548</v>
      </c>
      <c r="C1012" s="26" t="s">
        <v>581</v>
      </c>
      <c r="D1012" s="27" t="s">
        <v>639</v>
      </c>
      <c r="E1012" s="26"/>
      <c r="F1012" s="62">
        <f>F1013+F1015</f>
        <v>0</v>
      </c>
    </row>
    <row r="1013" spans="1:7" s="64" customFormat="1" ht="31.5" hidden="1">
      <c r="A1013" s="61" t="s">
        <v>31</v>
      </c>
      <c r="B1013" s="26" t="s">
        <v>548</v>
      </c>
      <c r="C1013" s="26" t="s">
        <v>581</v>
      </c>
      <c r="D1013" s="27" t="s">
        <v>639</v>
      </c>
      <c r="E1013" s="26" t="s">
        <v>42</v>
      </c>
      <c r="F1013" s="62">
        <f>F1014</f>
        <v>0</v>
      </c>
    </row>
    <row r="1014" spans="1:7" s="64" customFormat="1" ht="31.5" hidden="1">
      <c r="A1014" s="61" t="s">
        <v>32</v>
      </c>
      <c r="B1014" s="26" t="s">
        <v>548</v>
      </c>
      <c r="C1014" s="26" t="s">
        <v>581</v>
      </c>
      <c r="D1014" s="27" t="s">
        <v>639</v>
      </c>
      <c r="E1014" s="26" t="s">
        <v>43</v>
      </c>
      <c r="F1014" s="62">
        <v>0</v>
      </c>
    </row>
    <row r="1015" spans="1:7" s="64" customFormat="1" hidden="1">
      <c r="A1015" s="61" t="s">
        <v>33</v>
      </c>
      <c r="B1015" s="26" t="s">
        <v>548</v>
      </c>
      <c r="C1015" s="26" t="s">
        <v>581</v>
      </c>
      <c r="D1015" s="27" t="s">
        <v>639</v>
      </c>
      <c r="E1015" s="26" t="s">
        <v>156</v>
      </c>
      <c r="F1015" s="62">
        <f>F1016</f>
        <v>0</v>
      </c>
    </row>
    <row r="1016" spans="1:7" s="64" customFormat="1" hidden="1">
      <c r="A1016" s="61" t="s">
        <v>157</v>
      </c>
      <c r="B1016" s="26" t="s">
        <v>548</v>
      </c>
      <c r="C1016" s="26" t="s">
        <v>581</v>
      </c>
      <c r="D1016" s="27" t="s">
        <v>639</v>
      </c>
      <c r="E1016" s="26" t="s">
        <v>158</v>
      </c>
      <c r="F1016" s="62"/>
    </row>
    <row r="1017" spans="1:7" s="44" customFormat="1" ht="47.25">
      <c r="A1017" s="73" t="s">
        <v>190</v>
      </c>
      <c r="B1017" s="74" t="s">
        <v>548</v>
      </c>
      <c r="C1017" s="74" t="s">
        <v>581</v>
      </c>
      <c r="D1017" s="74" t="s">
        <v>189</v>
      </c>
      <c r="E1017" s="75"/>
      <c r="F1017" s="76">
        <f>F1018</f>
        <v>217</v>
      </c>
      <c r="G1017" s="126"/>
    </row>
    <row r="1018" spans="1:7" s="78" customFormat="1" ht="31.5">
      <c r="A1018" s="61" t="s">
        <v>31</v>
      </c>
      <c r="B1018" s="46" t="s">
        <v>548</v>
      </c>
      <c r="C1018" s="46" t="s">
        <v>581</v>
      </c>
      <c r="D1018" s="46" t="s">
        <v>189</v>
      </c>
      <c r="E1018" s="27">
        <v>200</v>
      </c>
      <c r="F1018" s="48">
        <f>F1019</f>
        <v>217</v>
      </c>
    </row>
    <row r="1019" spans="1:7" s="78" customFormat="1" ht="31.5">
      <c r="A1019" s="61" t="s">
        <v>32</v>
      </c>
      <c r="B1019" s="46" t="s">
        <v>548</v>
      </c>
      <c r="C1019" s="46" t="s">
        <v>581</v>
      </c>
      <c r="D1019" s="46" t="s">
        <v>189</v>
      </c>
      <c r="E1019" s="27">
        <v>240</v>
      </c>
      <c r="F1019" s="48">
        <f>317-100</f>
        <v>217</v>
      </c>
    </row>
    <row r="1020" spans="1:7" s="78" customFormat="1" ht="31.5">
      <c r="A1020" s="132" t="s">
        <v>193</v>
      </c>
      <c r="B1020" s="46" t="s">
        <v>548</v>
      </c>
      <c r="C1020" s="46" t="s">
        <v>581</v>
      </c>
      <c r="D1020" s="133" t="s">
        <v>194</v>
      </c>
      <c r="E1020" s="27"/>
      <c r="F1020" s="48">
        <f>F1021</f>
        <v>4.2</v>
      </c>
    </row>
    <row r="1021" spans="1:7" s="78" customFormat="1" ht="31.5">
      <c r="A1021" s="37" t="s">
        <v>31</v>
      </c>
      <c r="B1021" s="46" t="s">
        <v>548</v>
      </c>
      <c r="C1021" s="46" t="s">
        <v>581</v>
      </c>
      <c r="D1021" s="26" t="s">
        <v>194</v>
      </c>
      <c r="E1021" s="27">
        <v>200</v>
      </c>
      <c r="F1021" s="48">
        <f>F1022</f>
        <v>4.2</v>
      </c>
    </row>
    <row r="1022" spans="1:7" s="78" customFormat="1" ht="31.5">
      <c r="A1022" s="37" t="s">
        <v>32</v>
      </c>
      <c r="B1022" s="46" t="s">
        <v>548</v>
      </c>
      <c r="C1022" s="46" t="s">
        <v>581</v>
      </c>
      <c r="D1022" s="26" t="s">
        <v>194</v>
      </c>
      <c r="E1022" s="27">
        <v>240</v>
      </c>
      <c r="F1022" s="48">
        <v>4.2</v>
      </c>
    </row>
    <row r="1023" spans="1:7" s="78" customFormat="1" ht="47.25">
      <c r="A1023" s="79" t="s">
        <v>197</v>
      </c>
      <c r="B1023" s="74" t="s">
        <v>548</v>
      </c>
      <c r="C1023" s="74" t="s">
        <v>581</v>
      </c>
      <c r="D1023" s="74" t="s">
        <v>198</v>
      </c>
      <c r="E1023" s="75"/>
      <c r="F1023" s="76">
        <f>F1024</f>
        <v>300</v>
      </c>
    </row>
    <row r="1024" spans="1:7" s="78" customFormat="1" ht="62.45" customHeight="1">
      <c r="A1024" s="61" t="s">
        <v>29</v>
      </c>
      <c r="B1024" s="46" t="s">
        <v>548</v>
      </c>
      <c r="C1024" s="46" t="s">
        <v>581</v>
      </c>
      <c r="D1024" s="46" t="s">
        <v>198</v>
      </c>
      <c r="E1024" s="47">
        <v>100</v>
      </c>
      <c r="F1024" s="48">
        <f>F1025</f>
        <v>300</v>
      </c>
    </row>
    <row r="1025" spans="1:6" s="78" customFormat="1">
      <c r="A1025" s="61" t="s">
        <v>140</v>
      </c>
      <c r="B1025" s="46" t="s">
        <v>548</v>
      </c>
      <c r="C1025" s="46" t="s">
        <v>581</v>
      </c>
      <c r="D1025" s="46" t="s">
        <v>198</v>
      </c>
      <c r="E1025" s="47">
        <v>110</v>
      </c>
      <c r="F1025" s="48">
        <v>300</v>
      </c>
    </row>
    <row r="1026" spans="1:6" s="78" customFormat="1" ht="47.25">
      <c r="A1026" s="79" t="s">
        <v>199</v>
      </c>
      <c r="B1026" s="74" t="s">
        <v>548</v>
      </c>
      <c r="C1026" s="74" t="s">
        <v>581</v>
      </c>
      <c r="D1026" s="74" t="s">
        <v>200</v>
      </c>
      <c r="E1026" s="75"/>
      <c r="F1026" s="76">
        <f>F1027</f>
        <v>38.4</v>
      </c>
    </row>
    <row r="1027" spans="1:6" s="78" customFormat="1" ht="31.5">
      <c r="A1027" s="61" t="s">
        <v>31</v>
      </c>
      <c r="B1027" s="46" t="s">
        <v>548</v>
      </c>
      <c r="C1027" s="46" t="s">
        <v>581</v>
      </c>
      <c r="D1027" s="46" t="s">
        <v>200</v>
      </c>
      <c r="E1027" s="47">
        <v>200</v>
      </c>
      <c r="F1027" s="48">
        <f>F1028</f>
        <v>38.4</v>
      </c>
    </row>
    <row r="1028" spans="1:6" s="78" customFormat="1" ht="31.5">
      <c r="A1028" s="61" t="s">
        <v>32</v>
      </c>
      <c r="B1028" s="46" t="s">
        <v>548</v>
      </c>
      <c r="C1028" s="46" t="s">
        <v>581</v>
      </c>
      <c r="D1028" s="46" t="s">
        <v>200</v>
      </c>
      <c r="E1028" s="47">
        <v>240</v>
      </c>
      <c r="F1028" s="48">
        <v>38.4</v>
      </c>
    </row>
    <row r="1029" spans="1:6" s="67" customFormat="1" ht="31.5">
      <c r="A1029" s="79" t="s">
        <v>402</v>
      </c>
      <c r="B1029" s="74" t="s">
        <v>548</v>
      </c>
      <c r="C1029" s="74" t="s">
        <v>581</v>
      </c>
      <c r="D1029" s="74" t="s">
        <v>403</v>
      </c>
      <c r="E1029" s="75"/>
      <c r="F1029" s="76">
        <f>F1030+F1032</f>
        <v>43</v>
      </c>
    </row>
    <row r="1030" spans="1:6" s="67" customFormat="1" ht="64.150000000000006" customHeight="1">
      <c r="A1030" s="61" t="s">
        <v>29</v>
      </c>
      <c r="B1030" s="46" t="s">
        <v>548</v>
      </c>
      <c r="C1030" s="46" t="s">
        <v>581</v>
      </c>
      <c r="D1030" s="46" t="s">
        <v>403</v>
      </c>
      <c r="E1030" s="155">
        <v>100</v>
      </c>
      <c r="F1030" s="48">
        <f>F1031</f>
        <v>18.600000000000001</v>
      </c>
    </row>
    <row r="1031" spans="1:6" s="67" customFormat="1">
      <c r="A1031" s="61" t="s">
        <v>140</v>
      </c>
      <c r="B1031" s="46" t="s">
        <v>548</v>
      </c>
      <c r="C1031" s="46" t="s">
        <v>581</v>
      </c>
      <c r="D1031" s="46" t="s">
        <v>403</v>
      </c>
      <c r="E1031" s="155">
        <v>110</v>
      </c>
      <c r="F1031" s="48">
        <v>18.600000000000001</v>
      </c>
    </row>
    <row r="1032" spans="1:6" s="67" customFormat="1">
      <c r="A1032" s="45" t="s">
        <v>35</v>
      </c>
      <c r="B1032" s="46" t="s">
        <v>548</v>
      </c>
      <c r="C1032" s="46" t="s">
        <v>581</v>
      </c>
      <c r="D1032" s="46" t="s">
        <v>403</v>
      </c>
      <c r="E1032" s="46" t="s">
        <v>184</v>
      </c>
      <c r="F1032" s="48">
        <f>F1033</f>
        <v>24.4</v>
      </c>
    </row>
    <row r="1033" spans="1:6" s="49" customFormat="1">
      <c r="A1033" s="45" t="s">
        <v>55</v>
      </c>
      <c r="B1033" s="46" t="s">
        <v>548</v>
      </c>
      <c r="C1033" s="46" t="s">
        <v>581</v>
      </c>
      <c r="D1033" s="46" t="s">
        <v>403</v>
      </c>
      <c r="E1033" s="46" t="s">
        <v>260</v>
      </c>
      <c r="F1033" s="48">
        <v>24.4</v>
      </c>
    </row>
    <row r="1034" spans="1:6" s="23" customFormat="1">
      <c r="A1034" s="51" t="s">
        <v>127</v>
      </c>
      <c r="B1034" s="12" t="s">
        <v>548</v>
      </c>
      <c r="C1034" s="12" t="s">
        <v>581</v>
      </c>
      <c r="D1034" s="12" t="s">
        <v>128</v>
      </c>
      <c r="E1034" s="21"/>
      <c r="F1034" s="88">
        <f>F1035+F1038</f>
        <v>854.3</v>
      </c>
    </row>
    <row r="1035" spans="1:6" s="23" customFormat="1" ht="31.5">
      <c r="A1035" s="37" t="s">
        <v>470</v>
      </c>
      <c r="B1035" s="26" t="s">
        <v>548</v>
      </c>
      <c r="C1035" s="26" t="s">
        <v>581</v>
      </c>
      <c r="D1035" s="26" t="s">
        <v>471</v>
      </c>
      <c r="E1035" s="27"/>
      <c r="F1035" s="62">
        <f>F1036</f>
        <v>854.3</v>
      </c>
    </row>
    <row r="1036" spans="1:6" s="23" customFormat="1" ht="31.5">
      <c r="A1036" s="61" t="s">
        <v>31</v>
      </c>
      <c r="B1036" s="26" t="s">
        <v>548</v>
      </c>
      <c r="C1036" s="26" t="s">
        <v>581</v>
      </c>
      <c r="D1036" s="26" t="s">
        <v>471</v>
      </c>
      <c r="E1036" s="27">
        <v>200</v>
      </c>
      <c r="F1036" s="62">
        <f>F1037</f>
        <v>854.3</v>
      </c>
    </row>
    <row r="1037" spans="1:6" s="23" customFormat="1" ht="31.5">
      <c r="A1037" s="61" t="s">
        <v>32</v>
      </c>
      <c r="B1037" s="26" t="s">
        <v>548</v>
      </c>
      <c r="C1037" s="26" t="s">
        <v>581</v>
      </c>
      <c r="D1037" s="26" t="s">
        <v>471</v>
      </c>
      <c r="E1037" s="27">
        <v>240</v>
      </c>
      <c r="F1037" s="62">
        <v>854.3</v>
      </c>
    </row>
    <row r="1038" spans="1:6" s="23" customFormat="1" ht="31.5" hidden="1">
      <c r="A1038" s="37" t="s">
        <v>472</v>
      </c>
      <c r="B1038" s="26" t="s">
        <v>548</v>
      </c>
      <c r="C1038" s="26" t="s">
        <v>581</v>
      </c>
      <c r="D1038" s="26" t="s">
        <v>473</v>
      </c>
      <c r="E1038" s="27"/>
      <c r="F1038" s="62">
        <f>F1039</f>
        <v>0</v>
      </c>
    </row>
    <row r="1039" spans="1:6" s="23" customFormat="1" ht="31.5" hidden="1">
      <c r="A1039" s="61" t="s">
        <v>31</v>
      </c>
      <c r="B1039" s="26" t="s">
        <v>548</v>
      </c>
      <c r="C1039" s="26" t="s">
        <v>581</v>
      </c>
      <c r="D1039" s="26" t="s">
        <v>473</v>
      </c>
      <c r="E1039" s="27">
        <v>200</v>
      </c>
      <c r="F1039" s="62">
        <f>F1040</f>
        <v>0</v>
      </c>
    </row>
    <row r="1040" spans="1:6" s="23" customFormat="1" ht="31.5" hidden="1">
      <c r="A1040" s="61" t="s">
        <v>32</v>
      </c>
      <c r="B1040" s="26" t="s">
        <v>548</v>
      </c>
      <c r="C1040" s="26" t="s">
        <v>581</v>
      </c>
      <c r="D1040" s="26" t="s">
        <v>473</v>
      </c>
      <c r="E1040" s="27">
        <v>240</v>
      </c>
      <c r="F1040" s="62"/>
    </row>
    <row r="1041" spans="1:6" s="38" customFormat="1" ht="20.25" customHeight="1">
      <c r="A1041" s="11" t="s">
        <v>640</v>
      </c>
      <c r="B1041" s="12" t="s">
        <v>548</v>
      </c>
      <c r="C1041" s="12" t="s">
        <v>422</v>
      </c>
      <c r="D1041" s="21"/>
      <c r="E1041" s="21"/>
      <c r="F1041" s="88">
        <f>F1042+F1053+F1076+F1092+F1108</f>
        <v>31275.100000000006</v>
      </c>
    </row>
    <row r="1042" spans="1:6" s="67" customFormat="1" ht="20.25" customHeight="1">
      <c r="A1042" s="63" t="s">
        <v>74</v>
      </c>
      <c r="B1042" s="41" t="s">
        <v>548</v>
      </c>
      <c r="C1042" s="41" t="s">
        <v>422</v>
      </c>
      <c r="D1042" s="41" t="s">
        <v>152</v>
      </c>
      <c r="E1042" s="42"/>
      <c r="F1042" s="87">
        <f>F1043</f>
        <v>242.6</v>
      </c>
    </row>
    <row r="1043" spans="1:6" s="38" customFormat="1" ht="20.25" customHeight="1">
      <c r="A1043" s="25" t="s">
        <v>39</v>
      </c>
      <c r="B1043" s="26" t="s">
        <v>548</v>
      </c>
      <c r="C1043" s="26" t="s">
        <v>422</v>
      </c>
      <c r="D1043" s="26" t="s">
        <v>153</v>
      </c>
      <c r="E1043" s="21"/>
      <c r="F1043" s="62">
        <f>F1044</f>
        <v>242.6</v>
      </c>
    </row>
    <row r="1044" spans="1:6" s="38" customFormat="1" ht="31.5">
      <c r="A1044" s="61" t="s">
        <v>154</v>
      </c>
      <c r="B1044" s="26" t="s">
        <v>548</v>
      </c>
      <c r="C1044" s="26" t="s">
        <v>422</v>
      </c>
      <c r="D1044" s="26" t="s">
        <v>155</v>
      </c>
      <c r="E1044" s="21"/>
      <c r="F1044" s="62">
        <f>F1045+F1047+F1049</f>
        <v>242.6</v>
      </c>
    </row>
    <row r="1045" spans="1:6" s="38" customFormat="1" ht="67.900000000000006" customHeight="1">
      <c r="A1045" s="61" t="s">
        <v>29</v>
      </c>
      <c r="B1045" s="26" t="s">
        <v>548</v>
      </c>
      <c r="C1045" s="26" t="s">
        <v>422</v>
      </c>
      <c r="D1045" s="26" t="s">
        <v>155</v>
      </c>
      <c r="E1045" s="27">
        <v>100</v>
      </c>
      <c r="F1045" s="62">
        <f>F1046</f>
        <v>234.6</v>
      </c>
    </row>
    <row r="1046" spans="1:6" s="38" customFormat="1">
      <c r="A1046" s="61" t="s">
        <v>140</v>
      </c>
      <c r="B1046" s="26" t="s">
        <v>548</v>
      </c>
      <c r="C1046" s="26" t="s">
        <v>422</v>
      </c>
      <c r="D1046" s="26" t="s">
        <v>155</v>
      </c>
      <c r="E1046" s="27">
        <v>110</v>
      </c>
      <c r="F1046" s="62">
        <v>234.6</v>
      </c>
    </row>
    <row r="1047" spans="1:6" s="64" customFormat="1" ht="35.25" customHeight="1">
      <c r="A1047" s="61" t="s">
        <v>31</v>
      </c>
      <c r="B1047" s="26" t="s">
        <v>548</v>
      </c>
      <c r="C1047" s="26" t="s">
        <v>422</v>
      </c>
      <c r="D1047" s="26" t="s">
        <v>155</v>
      </c>
      <c r="E1047" s="27">
        <v>200</v>
      </c>
      <c r="F1047" s="62">
        <f>F1048</f>
        <v>8</v>
      </c>
    </row>
    <row r="1048" spans="1:6" s="64" customFormat="1" ht="38.25" customHeight="1">
      <c r="A1048" s="61" t="s">
        <v>32</v>
      </c>
      <c r="B1048" s="26" t="s">
        <v>548</v>
      </c>
      <c r="C1048" s="26" t="s">
        <v>422</v>
      </c>
      <c r="D1048" s="26" t="s">
        <v>155</v>
      </c>
      <c r="E1048" s="27">
        <v>240</v>
      </c>
      <c r="F1048" s="62">
        <v>8</v>
      </c>
    </row>
    <row r="1049" spans="1:6" s="64" customFormat="1" ht="20.25" hidden="1" customHeight="1">
      <c r="A1049" s="61" t="s">
        <v>33</v>
      </c>
      <c r="B1049" s="26" t="s">
        <v>548</v>
      </c>
      <c r="C1049" s="26" t="s">
        <v>422</v>
      </c>
      <c r="D1049" s="26" t="s">
        <v>155</v>
      </c>
      <c r="E1049" s="27">
        <v>300</v>
      </c>
      <c r="F1049" s="62">
        <f>F1050</f>
        <v>0</v>
      </c>
    </row>
    <row r="1050" spans="1:6" s="64" customFormat="1" ht="20.25" hidden="1" customHeight="1">
      <c r="A1050" s="61" t="s">
        <v>157</v>
      </c>
      <c r="B1050" s="26" t="s">
        <v>548</v>
      </c>
      <c r="C1050" s="26" t="s">
        <v>422</v>
      </c>
      <c r="D1050" s="26" t="s">
        <v>155</v>
      </c>
      <c r="E1050" s="27">
        <v>360</v>
      </c>
      <c r="F1050" s="62"/>
    </row>
    <row r="1051" spans="1:6" s="23" customFormat="1" ht="15.6" hidden="1" customHeight="1">
      <c r="A1051" s="61" t="s">
        <v>35</v>
      </c>
      <c r="B1051" s="26" t="s">
        <v>548</v>
      </c>
      <c r="C1051" s="26" t="s">
        <v>422</v>
      </c>
      <c r="D1051" s="27" t="s">
        <v>641</v>
      </c>
      <c r="E1051" s="26" t="s">
        <v>184</v>
      </c>
      <c r="F1051" s="62">
        <f>F1052</f>
        <v>0</v>
      </c>
    </row>
    <row r="1052" spans="1:6" s="23" customFormat="1" ht="20.25" hidden="1" customHeight="1">
      <c r="A1052" s="61" t="s">
        <v>55</v>
      </c>
      <c r="B1052" s="26" t="s">
        <v>548</v>
      </c>
      <c r="C1052" s="26" t="s">
        <v>422</v>
      </c>
      <c r="D1052" s="27" t="s">
        <v>641</v>
      </c>
      <c r="E1052" s="26" t="s">
        <v>260</v>
      </c>
      <c r="F1052" s="62">
        <f>72-72</f>
        <v>0</v>
      </c>
    </row>
    <row r="1053" spans="1:6" s="23" customFormat="1" ht="31.5">
      <c r="A1053" s="20" t="s">
        <v>555</v>
      </c>
      <c r="B1053" s="12" t="s">
        <v>548</v>
      </c>
      <c r="C1053" s="12" t="s">
        <v>422</v>
      </c>
      <c r="D1053" s="21" t="s">
        <v>556</v>
      </c>
      <c r="E1053" s="26"/>
      <c r="F1053" s="88">
        <f>F1054+F1071</f>
        <v>6971.3</v>
      </c>
    </row>
    <row r="1054" spans="1:6" s="23" customFormat="1" ht="31.5">
      <c r="A1054" s="25" t="s">
        <v>557</v>
      </c>
      <c r="B1054" s="26" t="s">
        <v>548</v>
      </c>
      <c r="C1054" s="26" t="s">
        <v>422</v>
      </c>
      <c r="D1054" s="27" t="s">
        <v>558</v>
      </c>
      <c r="E1054" s="26"/>
      <c r="F1054" s="62">
        <f>F1055+F1065</f>
        <v>6945.7</v>
      </c>
    </row>
    <row r="1055" spans="1:6" s="23" customFormat="1" ht="130.9" customHeight="1">
      <c r="A1055" s="134" t="s">
        <v>559</v>
      </c>
      <c r="B1055" s="34" t="s">
        <v>548</v>
      </c>
      <c r="C1055" s="26" t="s">
        <v>422</v>
      </c>
      <c r="D1055" s="53" t="s">
        <v>560</v>
      </c>
      <c r="E1055" s="34"/>
      <c r="F1055" s="58">
        <f>F1056+F1061</f>
        <v>6928.2</v>
      </c>
    </row>
    <row r="1056" spans="1:6" s="23" customFormat="1" ht="33.75" customHeight="1">
      <c r="A1056" s="25" t="s">
        <v>642</v>
      </c>
      <c r="B1056" s="26" t="s">
        <v>548</v>
      </c>
      <c r="C1056" s="26" t="s">
        <v>422</v>
      </c>
      <c r="D1056" s="27" t="s">
        <v>643</v>
      </c>
      <c r="E1056" s="26"/>
      <c r="F1056" s="62">
        <f>F1057+F1059</f>
        <v>328</v>
      </c>
    </row>
    <row r="1057" spans="1:6" s="23" customFormat="1" ht="67.150000000000006" customHeight="1">
      <c r="A1057" s="61" t="s">
        <v>29</v>
      </c>
      <c r="B1057" s="26" t="s">
        <v>548</v>
      </c>
      <c r="C1057" s="26" t="s">
        <v>422</v>
      </c>
      <c r="D1057" s="27" t="s">
        <v>643</v>
      </c>
      <c r="E1057" s="26" t="s">
        <v>49</v>
      </c>
      <c r="F1057" s="62">
        <f>F1058</f>
        <v>328</v>
      </c>
    </row>
    <row r="1058" spans="1:6" s="23" customFormat="1">
      <c r="A1058" s="61" t="s">
        <v>140</v>
      </c>
      <c r="B1058" s="26" t="s">
        <v>548</v>
      </c>
      <c r="C1058" s="26" t="s">
        <v>422</v>
      </c>
      <c r="D1058" s="27" t="s">
        <v>643</v>
      </c>
      <c r="E1058" s="26" t="s">
        <v>141</v>
      </c>
      <c r="F1058" s="62">
        <v>328</v>
      </c>
    </row>
    <row r="1059" spans="1:6" s="23" customFormat="1" hidden="1">
      <c r="A1059" s="61" t="s">
        <v>35</v>
      </c>
      <c r="B1059" s="26" t="s">
        <v>548</v>
      </c>
      <c r="C1059" s="26" t="s">
        <v>422</v>
      </c>
      <c r="D1059" s="27" t="s">
        <v>644</v>
      </c>
      <c r="E1059" s="26" t="s">
        <v>184</v>
      </c>
      <c r="F1059" s="62">
        <f>F1060</f>
        <v>0</v>
      </c>
    </row>
    <row r="1060" spans="1:6" s="23" customFormat="1" hidden="1">
      <c r="A1060" s="61" t="s">
        <v>55</v>
      </c>
      <c r="B1060" s="26" t="s">
        <v>548</v>
      </c>
      <c r="C1060" s="26" t="s">
        <v>422</v>
      </c>
      <c r="D1060" s="27" t="s">
        <v>644</v>
      </c>
      <c r="E1060" s="26" t="s">
        <v>260</v>
      </c>
      <c r="F1060" s="62"/>
    </row>
    <row r="1061" spans="1:6" s="23" customFormat="1" ht="84.75" customHeight="1">
      <c r="A1061" s="61" t="s">
        <v>645</v>
      </c>
      <c r="B1061" s="26" t="s">
        <v>548</v>
      </c>
      <c r="C1061" s="26" t="s">
        <v>422</v>
      </c>
      <c r="D1061" s="27" t="s">
        <v>583</v>
      </c>
      <c r="E1061" s="26"/>
      <c r="F1061" s="62">
        <f>F1062</f>
        <v>6600.2</v>
      </c>
    </row>
    <row r="1062" spans="1:6" s="23" customFormat="1" ht="81" hidden="1" customHeight="1">
      <c r="A1062" s="61" t="s">
        <v>645</v>
      </c>
      <c r="B1062" s="26" t="s">
        <v>548</v>
      </c>
      <c r="C1062" s="26" t="s">
        <v>422</v>
      </c>
      <c r="D1062" s="27" t="s">
        <v>646</v>
      </c>
      <c r="E1062" s="26"/>
      <c r="F1062" s="62">
        <f>F1063</f>
        <v>6600.2</v>
      </c>
    </row>
    <row r="1063" spans="1:6" s="23" customFormat="1" ht="78.75">
      <c r="A1063" s="61" t="s">
        <v>29</v>
      </c>
      <c r="B1063" s="26" t="s">
        <v>548</v>
      </c>
      <c r="C1063" s="26" t="s">
        <v>422</v>
      </c>
      <c r="D1063" s="27" t="s">
        <v>646</v>
      </c>
      <c r="E1063" s="26" t="s">
        <v>49</v>
      </c>
      <c r="F1063" s="62">
        <f>F1064</f>
        <v>6600.2</v>
      </c>
    </row>
    <row r="1064" spans="1:6" s="23" customFormat="1">
      <c r="A1064" s="61" t="s">
        <v>140</v>
      </c>
      <c r="B1064" s="26" t="s">
        <v>548</v>
      </c>
      <c r="C1064" s="26" t="s">
        <v>422</v>
      </c>
      <c r="D1064" s="27" t="s">
        <v>646</v>
      </c>
      <c r="E1064" s="26" t="s">
        <v>141</v>
      </c>
      <c r="F1064" s="62">
        <v>6600.2</v>
      </c>
    </row>
    <row r="1065" spans="1:6" s="23" customFormat="1" ht="82.15" customHeight="1">
      <c r="A1065" s="134" t="s">
        <v>572</v>
      </c>
      <c r="B1065" s="34" t="s">
        <v>548</v>
      </c>
      <c r="C1065" s="34" t="s">
        <v>422</v>
      </c>
      <c r="D1065" s="53" t="s">
        <v>573</v>
      </c>
      <c r="E1065" s="34"/>
      <c r="F1065" s="58">
        <f>F1066</f>
        <v>17.5</v>
      </c>
    </row>
    <row r="1066" spans="1:6" s="38" customFormat="1" ht="49.15" customHeight="1">
      <c r="A1066" s="25" t="s">
        <v>574</v>
      </c>
      <c r="B1066" s="26" t="s">
        <v>548</v>
      </c>
      <c r="C1066" s="26" t="s">
        <v>422</v>
      </c>
      <c r="D1066" s="27" t="s">
        <v>575</v>
      </c>
      <c r="E1066" s="26"/>
      <c r="F1066" s="62">
        <f>F1067+F1069</f>
        <v>17.5</v>
      </c>
    </row>
    <row r="1067" spans="1:6" s="38" customFormat="1" ht="66" customHeight="1">
      <c r="A1067" s="61" t="s">
        <v>29</v>
      </c>
      <c r="B1067" s="26" t="s">
        <v>548</v>
      </c>
      <c r="C1067" s="26" t="s">
        <v>422</v>
      </c>
      <c r="D1067" s="27" t="s">
        <v>575</v>
      </c>
      <c r="E1067" s="26" t="s">
        <v>49</v>
      </c>
      <c r="F1067" s="62">
        <f>F1068</f>
        <v>17.5</v>
      </c>
    </row>
    <row r="1068" spans="1:6" s="38" customFormat="1">
      <c r="A1068" s="61" t="s">
        <v>140</v>
      </c>
      <c r="B1068" s="26" t="s">
        <v>548</v>
      </c>
      <c r="C1068" s="26" t="s">
        <v>422</v>
      </c>
      <c r="D1068" s="27" t="s">
        <v>575</v>
      </c>
      <c r="E1068" s="26" t="s">
        <v>141</v>
      </c>
      <c r="F1068" s="62">
        <v>17.5</v>
      </c>
    </row>
    <row r="1069" spans="1:6" s="38" customFormat="1" hidden="1">
      <c r="A1069" s="61" t="s">
        <v>150</v>
      </c>
      <c r="B1069" s="26" t="s">
        <v>548</v>
      </c>
      <c r="C1069" s="26" t="s">
        <v>422</v>
      </c>
      <c r="D1069" s="27" t="s">
        <v>575</v>
      </c>
      <c r="E1069" s="26" t="s">
        <v>149</v>
      </c>
      <c r="F1069" s="62">
        <f>F1070</f>
        <v>0</v>
      </c>
    </row>
    <row r="1070" spans="1:6" s="38" customFormat="1" hidden="1">
      <c r="A1070" s="61" t="s">
        <v>35</v>
      </c>
      <c r="B1070" s="26" t="s">
        <v>548</v>
      </c>
      <c r="C1070" s="26" t="s">
        <v>422</v>
      </c>
      <c r="D1070" s="27" t="s">
        <v>575</v>
      </c>
      <c r="E1070" s="26" t="s">
        <v>151</v>
      </c>
      <c r="F1070" s="62"/>
    </row>
    <row r="1071" spans="1:6" s="38" customFormat="1" ht="47.25">
      <c r="A1071" s="28" t="s">
        <v>408</v>
      </c>
      <c r="B1071" s="208" t="s">
        <v>548</v>
      </c>
      <c r="C1071" s="208" t="s">
        <v>422</v>
      </c>
      <c r="D1071" s="35" t="s">
        <v>160</v>
      </c>
      <c r="E1071" s="29"/>
      <c r="F1071" s="62">
        <f>F1072</f>
        <v>25.6</v>
      </c>
    </row>
    <row r="1072" spans="1:6" s="38" customFormat="1" ht="63">
      <c r="A1072" s="25" t="s">
        <v>612</v>
      </c>
      <c r="B1072" s="26" t="s">
        <v>548</v>
      </c>
      <c r="C1072" s="26" t="s">
        <v>422</v>
      </c>
      <c r="D1072" s="27" t="s">
        <v>613</v>
      </c>
      <c r="E1072" s="26"/>
      <c r="F1072" s="62">
        <f>F1073</f>
        <v>25.6</v>
      </c>
    </row>
    <row r="1073" spans="1:7" s="38" customFormat="1" ht="47.25">
      <c r="A1073" s="25" t="s">
        <v>614</v>
      </c>
      <c r="B1073" s="26" t="s">
        <v>548</v>
      </c>
      <c r="C1073" s="26" t="s">
        <v>422</v>
      </c>
      <c r="D1073" s="27" t="s">
        <v>615</v>
      </c>
      <c r="E1073" s="26"/>
      <c r="F1073" s="62">
        <f>F1074</f>
        <v>25.6</v>
      </c>
    </row>
    <row r="1074" spans="1:7" s="38" customFormat="1" ht="31.5">
      <c r="A1074" s="61" t="s">
        <v>31</v>
      </c>
      <c r="B1074" s="26" t="s">
        <v>548</v>
      </c>
      <c r="C1074" s="26" t="s">
        <v>422</v>
      </c>
      <c r="D1074" s="27" t="s">
        <v>615</v>
      </c>
      <c r="E1074" s="26" t="s">
        <v>42</v>
      </c>
      <c r="F1074" s="62">
        <f>F1075</f>
        <v>25.6</v>
      </c>
    </row>
    <row r="1075" spans="1:7" s="38" customFormat="1" ht="31.5">
      <c r="A1075" s="61" t="s">
        <v>32</v>
      </c>
      <c r="B1075" s="26" t="s">
        <v>548</v>
      </c>
      <c r="C1075" s="26" t="s">
        <v>422</v>
      </c>
      <c r="D1075" s="27" t="s">
        <v>615</v>
      </c>
      <c r="E1075" s="26" t="s">
        <v>43</v>
      </c>
      <c r="F1075" s="62">
        <v>25.6</v>
      </c>
    </row>
    <row r="1076" spans="1:7" s="23" customFormat="1">
      <c r="A1076" s="148" t="s">
        <v>421</v>
      </c>
      <c r="B1076" s="12" t="s">
        <v>548</v>
      </c>
      <c r="C1076" s="12" t="s">
        <v>422</v>
      </c>
      <c r="D1076" s="21" t="s">
        <v>423</v>
      </c>
      <c r="E1076" s="12"/>
      <c r="F1076" s="173">
        <f>F1077</f>
        <v>22968.300000000003</v>
      </c>
    </row>
    <row r="1077" spans="1:7" s="23" customFormat="1" ht="31.5">
      <c r="A1077" s="31" t="s">
        <v>136</v>
      </c>
      <c r="B1077" s="26" t="s">
        <v>548</v>
      </c>
      <c r="C1077" s="26" t="s">
        <v>422</v>
      </c>
      <c r="D1077" s="27" t="s">
        <v>424</v>
      </c>
      <c r="E1077" s="27"/>
      <c r="F1077" s="62">
        <f>F1078+F1080+F1082+F1084+F1086-0.1</f>
        <v>22968.300000000003</v>
      </c>
    </row>
    <row r="1078" spans="1:7" s="23" customFormat="1" ht="64.900000000000006" customHeight="1">
      <c r="A1078" s="61" t="s">
        <v>29</v>
      </c>
      <c r="B1078" s="26" t="s">
        <v>548</v>
      </c>
      <c r="C1078" s="26" t="s">
        <v>422</v>
      </c>
      <c r="D1078" s="27" t="s">
        <v>424</v>
      </c>
      <c r="E1078" s="27">
        <v>100</v>
      </c>
      <c r="F1078" s="62">
        <f>F1079</f>
        <v>15789</v>
      </c>
    </row>
    <row r="1079" spans="1:7" s="23" customFormat="1">
      <c r="A1079" s="61" t="s">
        <v>140</v>
      </c>
      <c r="B1079" s="26" t="s">
        <v>548</v>
      </c>
      <c r="C1079" s="26" t="s">
        <v>422</v>
      </c>
      <c r="D1079" s="27" t="s">
        <v>424</v>
      </c>
      <c r="E1079" s="27">
        <v>110</v>
      </c>
      <c r="F1079" s="62">
        <f>15752.1+36.9</f>
        <v>15789</v>
      </c>
    </row>
    <row r="1080" spans="1:7" s="23" customFormat="1" ht="31.5">
      <c r="A1080" s="61" t="s">
        <v>31</v>
      </c>
      <c r="B1080" s="26" t="s">
        <v>548</v>
      </c>
      <c r="C1080" s="26" t="s">
        <v>422</v>
      </c>
      <c r="D1080" s="27" t="s">
        <v>424</v>
      </c>
      <c r="E1080" s="27">
        <v>200</v>
      </c>
      <c r="F1080" s="62">
        <f>F1081</f>
        <v>6606.4</v>
      </c>
    </row>
    <row r="1081" spans="1:7" s="23" customFormat="1" ht="31.5">
      <c r="A1081" s="61" t="s">
        <v>32</v>
      </c>
      <c r="B1081" s="26" t="s">
        <v>548</v>
      </c>
      <c r="C1081" s="26" t="s">
        <v>422</v>
      </c>
      <c r="D1081" s="27" t="s">
        <v>424</v>
      </c>
      <c r="E1081" s="27">
        <v>240</v>
      </c>
      <c r="F1081" s="150">
        <f>6476.4+130</f>
        <v>6606.4</v>
      </c>
      <c r="G1081" s="23">
        <v>130</v>
      </c>
    </row>
    <row r="1082" spans="1:7" s="23" customFormat="1" hidden="1">
      <c r="A1082" s="61" t="s">
        <v>33</v>
      </c>
      <c r="B1082" s="26" t="s">
        <v>548</v>
      </c>
      <c r="C1082" s="26" t="s">
        <v>422</v>
      </c>
      <c r="D1082" s="27" t="s">
        <v>424</v>
      </c>
      <c r="E1082" s="27">
        <v>300</v>
      </c>
      <c r="F1082" s="62">
        <f>F1083</f>
        <v>0</v>
      </c>
    </row>
    <row r="1083" spans="1:7" s="23" customFormat="1" hidden="1">
      <c r="A1083" s="61" t="s">
        <v>157</v>
      </c>
      <c r="B1083" s="26" t="s">
        <v>548</v>
      </c>
      <c r="C1083" s="26" t="s">
        <v>422</v>
      </c>
      <c r="D1083" s="27" t="s">
        <v>424</v>
      </c>
      <c r="E1083" s="27">
        <v>360</v>
      </c>
      <c r="F1083" s="62"/>
    </row>
    <row r="1084" spans="1:7" s="23" customFormat="1" ht="31.5" hidden="1">
      <c r="A1084" s="60" t="s">
        <v>148</v>
      </c>
      <c r="B1084" s="26" t="s">
        <v>548</v>
      </c>
      <c r="C1084" s="26" t="s">
        <v>422</v>
      </c>
      <c r="D1084" s="27" t="s">
        <v>424</v>
      </c>
      <c r="E1084" s="27">
        <v>600</v>
      </c>
      <c r="F1084" s="62">
        <f>F1085</f>
        <v>0</v>
      </c>
    </row>
    <row r="1085" spans="1:7" s="23" customFormat="1" hidden="1">
      <c r="A1085" s="60" t="s">
        <v>150</v>
      </c>
      <c r="B1085" s="26" t="s">
        <v>548</v>
      </c>
      <c r="C1085" s="26" t="s">
        <v>422</v>
      </c>
      <c r="D1085" s="27" t="s">
        <v>424</v>
      </c>
      <c r="E1085" s="27">
        <v>610</v>
      </c>
      <c r="F1085" s="62"/>
    </row>
    <row r="1086" spans="1:7" s="23" customFormat="1">
      <c r="A1086" s="61" t="s">
        <v>35</v>
      </c>
      <c r="B1086" s="26" t="s">
        <v>548</v>
      </c>
      <c r="C1086" s="26" t="s">
        <v>422</v>
      </c>
      <c r="D1086" s="27" t="s">
        <v>424</v>
      </c>
      <c r="E1086" s="26" t="s">
        <v>184</v>
      </c>
      <c r="F1086" s="62">
        <f>F1087+F1088+F1089</f>
        <v>573</v>
      </c>
    </row>
    <row r="1087" spans="1:7" s="23" customFormat="1" hidden="1">
      <c r="A1087" s="61" t="s">
        <v>36</v>
      </c>
      <c r="B1087" s="26" t="s">
        <v>548</v>
      </c>
      <c r="C1087" s="26" t="s">
        <v>422</v>
      </c>
      <c r="D1087" s="27" t="s">
        <v>424</v>
      </c>
      <c r="E1087" s="26" t="s">
        <v>632</v>
      </c>
      <c r="F1087" s="62"/>
    </row>
    <row r="1088" spans="1:7" s="23" customFormat="1">
      <c r="A1088" s="61" t="s">
        <v>37</v>
      </c>
      <c r="B1088" s="26" t="s">
        <v>548</v>
      </c>
      <c r="C1088" s="26" t="s">
        <v>422</v>
      </c>
      <c r="D1088" s="27" t="s">
        <v>424</v>
      </c>
      <c r="E1088" s="26" t="s">
        <v>185</v>
      </c>
      <c r="F1088" s="62">
        <v>573</v>
      </c>
    </row>
    <row r="1089" spans="1:7" s="23" customFormat="1" ht="15.75" hidden="1" customHeight="1">
      <c r="A1089" s="61" t="s">
        <v>55</v>
      </c>
      <c r="B1089" s="26" t="s">
        <v>548</v>
      </c>
      <c r="C1089" s="26" t="s">
        <v>422</v>
      </c>
      <c r="D1089" s="27" t="s">
        <v>424</v>
      </c>
      <c r="E1089" s="26" t="s">
        <v>260</v>
      </c>
      <c r="F1089" s="62">
        <f>10792.4-10792.4</f>
        <v>0</v>
      </c>
    </row>
    <row r="1090" spans="1:7" s="23" customFormat="1" ht="15.75" hidden="1" customHeight="1">
      <c r="A1090" s="61" t="s">
        <v>35</v>
      </c>
      <c r="B1090" s="26" t="s">
        <v>548</v>
      </c>
      <c r="C1090" s="26" t="s">
        <v>422</v>
      </c>
      <c r="D1090" s="27" t="s">
        <v>647</v>
      </c>
      <c r="E1090" s="26" t="s">
        <v>184</v>
      </c>
      <c r="F1090" s="62">
        <f>F1091</f>
        <v>0</v>
      </c>
    </row>
    <row r="1091" spans="1:7" s="23" customFormat="1" hidden="1">
      <c r="A1091" s="61" t="s">
        <v>55</v>
      </c>
      <c r="B1091" s="26" t="s">
        <v>548</v>
      </c>
      <c r="C1091" s="26" t="s">
        <v>422</v>
      </c>
      <c r="D1091" s="27" t="s">
        <v>647</v>
      </c>
      <c r="E1091" s="26" t="s">
        <v>260</v>
      </c>
      <c r="F1091" s="62">
        <f>3.8-3.8</f>
        <v>0</v>
      </c>
    </row>
    <row r="1092" spans="1:7" s="23" customFormat="1">
      <c r="A1092" s="131" t="s">
        <v>186</v>
      </c>
      <c r="B1092" s="12" t="s">
        <v>548</v>
      </c>
      <c r="C1092" s="12" t="s">
        <v>422</v>
      </c>
      <c r="D1092" s="21" t="s">
        <v>187</v>
      </c>
      <c r="E1092" s="12"/>
      <c r="F1092" s="88">
        <f>F1093+F1102+F1105</f>
        <v>980.9</v>
      </c>
    </row>
    <row r="1093" spans="1:7" s="3" customFormat="1" ht="33.75" customHeight="1">
      <c r="A1093" s="151" t="s">
        <v>417</v>
      </c>
      <c r="B1093" s="34" t="s">
        <v>548</v>
      </c>
      <c r="C1093" s="26" t="s">
        <v>422</v>
      </c>
      <c r="D1093" s="53" t="s">
        <v>579</v>
      </c>
      <c r="E1093" s="34"/>
      <c r="F1093" s="58">
        <f>F1094+F1096+F1098+F1100</f>
        <v>975.19999999999993</v>
      </c>
      <c r="G1093" s="157"/>
    </row>
    <row r="1094" spans="1:7" s="3" customFormat="1" ht="33.75" customHeight="1">
      <c r="A1094" s="61" t="s">
        <v>29</v>
      </c>
      <c r="B1094" s="26" t="s">
        <v>548</v>
      </c>
      <c r="C1094" s="26" t="s">
        <v>422</v>
      </c>
      <c r="D1094" s="27" t="s">
        <v>579</v>
      </c>
      <c r="E1094" s="26" t="s">
        <v>49</v>
      </c>
      <c r="F1094" s="62">
        <f>F1095</f>
        <v>175.4</v>
      </c>
      <c r="G1094" s="157"/>
    </row>
    <row r="1095" spans="1:7" s="3" customFormat="1" ht="21" customHeight="1">
      <c r="A1095" s="61" t="s">
        <v>140</v>
      </c>
      <c r="B1095" s="26" t="s">
        <v>548</v>
      </c>
      <c r="C1095" s="26" t="s">
        <v>422</v>
      </c>
      <c r="D1095" s="27" t="s">
        <v>579</v>
      </c>
      <c r="E1095" s="26" t="s">
        <v>141</v>
      </c>
      <c r="F1095" s="152">
        <v>175.4</v>
      </c>
      <c r="G1095" s="157"/>
    </row>
    <row r="1096" spans="1:7" s="3" customFormat="1" ht="31.5">
      <c r="A1096" s="61" t="s">
        <v>31</v>
      </c>
      <c r="B1096" s="26" t="s">
        <v>548</v>
      </c>
      <c r="C1096" s="26" t="s">
        <v>422</v>
      </c>
      <c r="D1096" s="27" t="s">
        <v>579</v>
      </c>
      <c r="E1096" s="26" t="s">
        <v>42</v>
      </c>
      <c r="F1096" s="152">
        <f>F1097</f>
        <v>799.8</v>
      </c>
      <c r="G1096" s="157"/>
    </row>
    <row r="1097" spans="1:7" s="3" customFormat="1" ht="31.5">
      <c r="A1097" s="61" t="s">
        <v>32</v>
      </c>
      <c r="B1097" s="26" t="s">
        <v>548</v>
      </c>
      <c r="C1097" s="26" t="s">
        <v>422</v>
      </c>
      <c r="D1097" s="27" t="s">
        <v>579</v>
      </c>
      <c r="E1097" s="26" t="s">
        <v>43</v>
      </c>
      <c r="F1097" s="152">
        <v>799.8</v>
      </c>
      <c r="G1097" s="157"/>
    </row>
    <row r="1098" spans="1:7" s="3" customFormat="1" hidden="1">
      <c r="A1098" s="61" t="s">
        <v>33</v>
      </c>
      <c r="B1098" s="26" t="s">
        <v>548</v>
      </c>
      <c r="C1098" s="26" t="s">
        <v>422</v>
      </c>
      <c r="D1098" s="27" t="s">
        <v>579</v>
      </c>
      <c r="E1098" s="26" t="s">
        <v>156</v>
      </c>
      <c r="F1098" s="62">
        <f>F1099</f>
        <v>0</v>
      </c>
      <c r="G1098" s="157"/>
    </row>
    <row r="1099" spans="1:7" s="3" customFormat="1" hidden="1">
      <c r="A1099" s="61" t="s">
        <v>157</v>
      </c>
      <c r="B1099" s="26" t="s">
        <v>548</v>
      </c>
      <c r="C1099" s="26" t="s">
        <v>422</v>
      </c>
      <c r="D1099" s="27" t="s">
        <v>579</v>
      </c>
      <c r="E1099" s="26" t="s">
        <v>158</v>
      </c>
      <c r="F1099" s="62"/>
      <c r="G1099" s="157"/>
    </row>
    <row r="1100" spans="1:7" s="64" customFormat="1" ht="15.6" hidden="1" customHeight="1">
      <c r="A1100" s="61" t="s">
        <v>35</v>
      </c>
      <c r="B1100" s="26" t="s">
        <v>548</v>
      </c>
      <c r="C1100" s="26" t="s">
        <v>422</v>
      </c>
      <c r="D1100" s="27" t="s">
        <v>579</v>
      </c>
      <c r="E1100" s="26" t="s">
        <v>184</v>
      </c>
      <c r="F1100" s="62">
        <f>F1101</f>
        <v>0</v>
      </c>
    </row>
    <row r="1101" spans="1:7" s="64" customFormat="1" ht="15.6" hidden="1" customHeight="1">
      <c r="A1101" s="61" t="s">
        <v>55</v>
      </c>
      <c r="B1101" s="26" t="s">
        <v>548</v>
      </c>
      <c r="C1101" s="26" t="s">
        <v>422</v>
      </c>
      <c r="D1101" s="27" t="s">
        <v>579</v>
      </c>
      <c r="E1101" s="26" t="s">
        <v>260</v>
      </c>
      <c r="F1101" s="62">
        <v>0</v>
      </c>
    </row>
    <row r="1102" spans="1:7" s="284" customFormat="1" ht="15.6" customHeight="1">
      <c r="A1102" s="132" t="s">
        <v>193</v>
      </c>
      <c r="B1102" s="133" t="s">
        <v>548</v>
      </c>
      <c r="C1102" s="133" t="s">
        <v>422</v>
      </c>
      <c r="D1102" s="133" t="s">
        <v>194</v>
      </c>
      <c r="E1102" s="133"/>
      <c r="F1102" s="36">
        <f>F1103</f>
        <v>5</v>
      </c>
    </row>
    <row r="1103" spans="1:7" s="284" customFormat="1" ht="15.6" customHeight="1">
      <c r="A1103" s="61" t="s">
        <v>31</v>
      </c>
      <c r="B1103" s="26" t="s">
        <v>548</v>
      </c>
      <c r="C1103" s="26" t="s">
        <v>422</v>
      </c>
      <c r="D1103" s="26" t="s">
        <v>194</v>
      </c>
      <c r="E1103" s="26" t="s">
        <v>42</v>
      </c>
      <c r="F1103" s="24">
        <f>F1104</f>
        <v>5</v>
      </c>
    </row>
    <row r="1104" spans="1:7" s="284" customFormat="1" ht="15.6" customHeight="1">
      <c r="A1104" s="61" t="s">
        <v>32</v>
      </c>
      <c r="B1104" s="26" t="s">
        <v>548</v>
      </c>
      <c r="C1104" s="26" t="s">
        <v>422</v>
      </c>
      <c r="D1104" s="26" t="s">
        <v>194</v>
      </c>
      <c r="E1104" s="26" t="s">
        <v>43</v>
      </c>
      <c r="F1104" s="24">
        <v>5</v>
      </c>
    </row>
    <row r="1105" spans="1:6" s="78" customFormat="1" ht="47.25">
      <c r="A1105" s="79" t="s">
        <v>199</v>
      </c>
      <c r="B1105" s="74" t="s">
        <v>548</v>
      </c>
      <c r="C1105" s="74" t="s">
        <v>422</v>
      </c>
      <c r="D1105" s="74" t="s">
        <v>200</v>
      </c>
      <c r="E1105" s="75"/>
      <c r="F1105" s="125">
        <f>F1106</f>
        <v>0.7</v>
      </c>
    </row>
    <row r="1106" spans="1:6" s="64" customFormat="1" ht="31.5">
      <c r="A1106" s="61" t="s">
        <v>31</v>
      </c>
      <c r="B1106" s="46" t="s">
        <v>548</v>
      </c>
      <c r="C1106" s="46" t="s">
        <v>422</v>
      </c>
      <c r="D1106" s="46" t="s">
        <v>200</v>
      </c>
      <c r="E1106" s="47">
        <v>200</v>
      </c>
      <c r="F1106" s="62">
        <f>F1107</f>
        <v>0.7</v>
      </c>
    </row>
    <row r="1107" spans="1:6" s="64" customFormat="1" ht="31.5">
      <c r="A1107" s="61" t="s">
        <v>32</v>
      </c>
      <c r="B1107" s="46" t="s">
        <v>548</v>
      </c>
      <c r="C1107" s="46" t="s">
        <v>422</v>
      </c>
      <c r="D1107" s="46" t="s">
        <v>200</v>
      </c>
      <c r="E1107" s="47">
        <v>240</v>
      </c>
      <c r="F1107" s="62">
        <v>0.7</v>
      </c>
    </row>
    <row r="1108" spans="1:6" s="38" customFormat="1">
      <c r="A1108" s="51" t="s">
        <v>127</v>
      </c>
      <c r="B1108" s="12" t="s">
        <v>548</v>
      </c>
      <c r="C1108" s="12" t="s">
        <v>422</v>
      </c>
      <c r="D1108" s="12" t="s">
        <v>128</v>
      </c>
      <c r="E1108" s="21"/>
      <c r="F1108" s="22">
        <f>F1109</f>
        <v>112</v>
      </c>
    </row>
    <row r="1109" spans="1:6" s="38" customFormat="1" ht="31.5">
      <c r="A1109" s="37" t="s">
        <v>472</v>
      </c>
      <c r="B1109" s="26" t="s">
        <v>548</v>
      </c>
      <c r="C1109" s="26" t="s">
        <v>422</v>
      </c>
      <c r="D1109" s="26" t="s">
        <v>471</v>
      </c>
      <c r="E1109" s="27"/>
      <c r="F1109" s="24">
        <f>F1110</f>
        <v>112</v>
      </c>
    </row>
    <row r="1110" spans="1:6" s="38" customFormat="1" ht="39.75" customHeight="1">
      <c r="A1110" s="37" t="s">
        <v>31</v>
      </c>
      <c r="B1110" s="26" t="s">
        <v>548</v>
      </c>
      <c r="C1110" s="26" t="s">
        <v>422</v>
      </c>
      <c r="D1110" s="26" t="s">
        <v>471</v>
      </c>
      <c r="E1110" s="27">
        <v>200</v>
      </c>
      <c r="F1110" s="24">
        <f>F1111</f>
        <v>112</v>
      </c>
    </row>
    <row r="1111" spans="1:6" s="38" customFormat="1" ht="31.5">
      <c r="A1111" s="37" t="s">
        <v>32</v>
      </c>
      <c r="B1111" s="26" t="s">
        <v>548</v>
      </c>
      <c r="C1111" s="26" t="s">
        <v>422</v>
      </c>
      <c r="D1111" s="26" t="s">
        <v>471</v>
      </c>
      <c r="E1111" s="27">
        <v>240</v>
      </c>
      <c r="F1111" s="24">
        <v>112</v>
      </c>
    </row>
    <row r="1112" spans="1:6" s="23" customFormat="1">
      <c r="A1112" s="28" t="s">
        <v>648</v>
      </c>
      <c r="B1112" s="29" t="s">
        <v>548</v>
      </c>
      <c r="C1112" s="29" t="s">
        <v>426</v>
      </c>
      <c r="D1112" s="29"/>
      <c r="E1112" s="35"/>
      <c r="F1112" s="30">
        <f>F1113+F1119+F1130</f>
        <v>2162.6999999999998</v>
      </c>
    </row>
    <row r="1113" spans="1:6" s="49" customFormat="1" ht="31.5" hidden="1">
      <c r="A1113" s="63" t="s">
        <v>159</v>
      </c>
      <c r="B1113" s="41" t="s">
        <v>548</v>
      </c>
      <c r="C1113" s="41" t="s">
        <v>426</v>
      </c>
      <c r="D1113" s="42" t="s">
        <v>160</v>
      </c>
      <c r="E1113" s="41"/>
      <c r="F1113" s="87">
        <f>F1114</f>
        <v>0</v>
      </c>
    </row>
    <row r="1114" spans="1:6" s="49" customFormat="1" hidden="1">
      <c r="A1114" s="77" t="s">
        <v>161</v>
      </c>
      <c r="B1114" s="46" t="s">
        <v>548</v>
      </c>
      <c r="C1114" s="46" t="s">
        <v>426</v>
      </c>
      <c r="D1114" s="47" t="s">
        <v>162</v>
      </c>
      <c r="E1114" s="46"/>
      <c r="F1114" s="107">
        <f>F1115</f>
        <v>0</v>
      </c>
    </row>
    <row r="1115" spans="1:6" s="49" customFormat="1" hidden="1">
      <c r="A1115" s="77" t="s">
        <v>163</v>
      </c>
      <c r="B1115" s="46" t="s">
        <v>548</v>
      </c>
      <c r="C1115" s="46" t="s">
        <v>426</v>
      </c>
      <c r="D1115" s="47" t="s">
        <v>164</v>
      </c>
      <c r="E1115" s="46"/>
      <c r="F1115" s="107">
        <f>F1116</f>
        <v>0</v>
      </c>
    </row>
    <row r="1116" spans="1:6" s="49" customFormat="1" ht="31.5" hidden="1">
      <c r="A1116" s="117" t="s">
        <v>649</v>
      </c>
      <c r="B1116" s="46" t="s">
        <v>548</v>
      </c>
      <c r="C1116" s="46" t="s">
        <v>426</v>
      </c>
      <c r="D1116" s="47" t="s">
        <v>650</v>
      </c>
      <c r="E1116" s="46"/>
      <c r="F1116" s="107">
        <f>F1117</f>
        <v>0</v>
      </c>
    </row>
    <row r="1117" spans="1:6" s="49" customFormat="1" hidden="1">
      <c r="A1117" s="117" t="s">
        <v>33</v>
      </c>
      <c r="B1117" s="46" t="s">
        <v>548</v>
      </c>
      <c r="C1117" s="46" t="s">
        <v>426</v>
      </c>
      <c r="D1117" s="47" t="s">
        <v>650</v>
      </c>
      <c r="E1117" s="46" t="s">
        <v>156</v>
      </c>
      <c r="F1117" s="107">
        <f>F1118</f>
        <v>0</v>
      </c>
    </row>
    <row r="1118" spans="1:6" s="49" customFormat="1" hidden="1">
      <c r="A1118" s="117" t="s">
        <v>157</v>
      </c>
      <c r="B1118" s="46" t="s">
        <v>548</v>
      </c>
      <c r="C1118" s="46" t="s">
        <v>426</v>
      </c>
      <c r="D1118" s="47" t="s">
        <v>650</v>
      </c>
      <c r="E1118" s="46" t="s">
        <v>158</v>
      </c>
      <c r="F1118" s="107"/>
    </row>
    <row r="1119" spans="1:6" s="23" customFormat="1" ht="15.75" customHeight="1">
      <c r="A1119" s="11" t="s">
        <v>91</v>
      </c>
      <c r="B1119" s="12" t="s">
        <v>548</v>
      </c>
      <c r="C1119" s="12" t="s">
        <v>426</v>
      </c>
      <c r="D1119" s="21" t="s">
        <v>92</v>
      </c>
      <c r="E1119" s="21"/>
      <c r="F1119" s="88">
        <f>F1120</f>
        <v>1780.3</v>
      </c>
    </row>
    <row r="1120" spans="1:6" s="23" customFormat="1" ht="31.5">
      <c r="A1120" s="31" t="s">
        <v>651</v>
      </c>
      <c r="B1120" s="26" t="s">
        <v>548</v>
      </c>
      <c r="C1120" s="26" t="s">
        <v>426</v>
      </c>
      <c r="D1120" s="27" t="s">
        <v>652</v>
      </c>
      <c r="E1120" s="27"/>
      <c r="F1120" s="62">
        <f>F1121</f>
        <v>1780.3</v>
      </c>
    </row>
    <row r="1121" spans="1:6" s="38" customFormat="1" ht="31.5">
      <c r="A1121" s="31" t="s">
        <v>653</v>
      </c>
      <c r="B1121" s="26" t="s">
        <v>548</v>
      </c>
      <c r="C1121" s="26" t="s">
        <v>426</v>
      </c>
      <c r="D1121" s="27" t="s">
        <v>654</v>
      </c>
      <c r="E1121" s="27"/>
      <c r="F1121" s="62">
        <f>F1122</f>
        <v>1780.3</v>
      </c>
    </row>
    <row r="1122" spans="1:6" s="23" customFormat="1" ht="15.75" customHeight="1">
      <c r="A1122" s="31" t="s">
        <v>655</v>
      </c>
      <c r="B1122" s="26" t="s">
        <v>548</v>
      </c>
      <c r="C1122" s="26" t="s">
        <v>426</v>
      </c>
      <c r="D1122" s="27" t="s">
        <v>656</v>
      </c>
      <c r="E1122" s="27"/>
      <c r="F1122" s="62">
        <f>F1123+F1125+F1128</f>
        <v>1780.3</v>
      </c>
    </row>
    <row r="1123" spans="1:6" s="23" customFormat="1" ht="15.75" customHeight="1">
      <c r="A1123" s="61" t="s">
        <v>31</v>
      </c>
      <c r="B1123" s="26" t="s">
        <v>548</v>
      </c>
      <c r="C1123" s="26" t="s">
        <v>426</v>
      </c>
      <c r="D1123" s="27" t="s">
        <v>656</v>
      </c>
      <c r="E1123" s="27">
        <v>200</v>
      </c>
      <c r="F1123" s="62">
        <f>F1124</f>
        <v>992.8</v>
      </c>
    </row>
    <row r="1124" spans="1:6" s="23" customFormat="1" ht="15.75" customHeight="1">
      <c r="A1124" s="61" t="s">
        <v>32</v>
      </c>
      <c r="B1124" s="26" t="s">
        <v>548</v>
      </c>
      <c r="C1124" s="26" t="s">
        <v>426</v>
      </c>
      <c r="D1124" s="27" t="s">
        <v>656</v>
      </c>
      <c r="E1124" s="27">
        <v>240</v>
      </c>
      <c r="F1124" s="62">
        <f>995.4-2.6</f>
        <v>992.8</v>
      </c>
    </row>
    <row r="1125" spans="1:6" s="23" customFormat="1" ht="15.75" customHeight="1">
      <c r="A1125" s="61" t="s">
        <v>33</v>
      </c>
      <c r="B1125" s="26" t="s">
        <v>548</v>
      </c>
      <c r="C1125" s="26" t="s">
        <v>426</v>
      </c>
      <c r="D1125" s="27" t="s">
        <v>656</v>
      </c>
      <c r="E1125" s="27">
        <v>300</v>
      </c>
      <c r="F1125" s="62">
        <f>F1126+F1127</f>
        <v>787.5</v>
      </c>
    </row>
    <row r="1126" spans="1:6" s="23" customFormat="1" ht="31.5">
      <c r="A1126" s="61" t="s">
        <v>173</v>
      </c>
      <c r="B1126" s="26" t="s">
        <v>548</v>
      </c>
      <c r="C1126" s="26" t="s">
        <v>426</v>
      </c>
      <c r="D1126" s="27" t="s">
        <v>656</v>
      </c>
      <c r="E1126" s="27">
        <v>320</v>
      </c>
      <c r="F1126" s="62">
        <f>524.7+262.8</f>
        <v>787.5</v>
      </c>
    </row>
    <row r="1127" spans="1:6" s="23" customFormat="1" ht="15.75" hidden="1" customHeight="1">
      <c r="A1127" s="61" t="s">
        <v>157</v>
      </c>
      <c r="B1127" s="26" t="s">
        <v>548</v>
      </c>
      <c r="C1127" s="26" t="s">
        <v>426</v>
      </c>
      <c r="D1127" s="27" t="s">
        <v>656</v>
      </c>
      <c r="E1127" s="27">
        <v>360</v>
      </c>
      <c r="F1127" s="62">
        <f>70.3-70.3</f>
        <v>0</v>
      </c>
    </row>
    <row r="1128" spans="1:6" s="64" customFormat="1" hidden="1">
      <c r="A1128" s="61" t="s">
        <v>35</v>
      </c>
      <c r="B1128" s="26" t="s">
        <v>548</v>
      </c>
      <c r="C1128" s="26" t="s">
        <v>426</v>
      </c>
      <c r="D1128" s="27" t="s">
        <v>656</v>
      </c>
      <c r="E1128" s="26" t="s">
        <v>184</v>
      </c>
      <c r="F1128" s="62">
        <f>F1129</f>
        <v>0</v>
      </c>
    </row>
    <row r="1129" spans="1:6" s="64" customFormat="1" hidden="1">
      <c r="A1129" s="61" t="s">
        <v>55</v>
      </c>
      <c r="B1129" s="26" t="s">
        <v>548</v>
      </c>
      <c r="C1129" s="26" t="s">
        <v>426</v>
      </c>
      <c r="D1129" s="27" t="s">
        <v>656</v>
      </c>
      <c r="E1129" s="26" t="s">
        <v>260</v>
      </c>
      <c r="F1129" s="62">
        <f>320.5-130.6-189.9</f>
        <v>0</v>
      </c>
    </row>
    <row r="1130" spans="1:6" s="38" customFormat="1">
      <c r="A1130" s="148" t="s">
        <v>186</v>
      </c>
      <c r="B1130" s="12" t="s">
        <v>548</v>
      </c>
      <c r="C1130" s="12" t="s">
        <v>426</v>
      </c>
      <c r="D1130" s="21" t="s">
        <v>187</v>
      </c>
      <c r="E1130" s="12"/>
      <c r="F1130" s="88">
        <f>F1131+F1140</f>
        <v>382.4</v>
      </c>
    </row>
    <row r="1131" spans="1:6" s="64" customFormat="1" ht="31.5">
      <c r="A1131" s="151" t="s">
        <v>417</v>
      </c>
      <c r="B1131" s="34" t="s">
        <v>548</v>
      </c>
      <c r="C1131" s="34" t="s">
        <v>426</v>
      </c>
      <c r="D1131" s="53" t="s">
        <v>579</v>
      </c>
      <c r="E1131" s="26"/>
      <c r="F1131" s="62">
        <f>F1132</f>
        <v>336.9</v>
      </c>
    </row>
    <row r="1132" spans="1:6" s="157" customFormat="1" ht="31.5">
      <c r="A1132" s="156" t="s">
        <v>634</v>
      </c>
      <c r="B1132" s="26" t="s">
        <v>548</v>
      </c>
      <c r="C1132" s="26" t="s">
        <v>426</v>
      </c>
      <c r="D1132" s="27" t="s">
        <v>635</v>
      </c>
      <c r="E1132" s="26"/>
      <c r="F1132" s="62">
        <f>F1133+F1135+F1138</f>
        <v>336.9</v>
      </c>
    </row>
    <row r="1133" spans="1:6" s="157" customFormat="1" ht="31.5">
      <c r="A1133" s="61" t="s">
        <v>31</v>
      </c>
      <c r="B1133" s="26" t="s">
        <v>548</v>
      </c>
      <c r="C1133" s="26" t="s">
        <v>426</v>
      </c>
      <c r="D1133" s="27" t="s">
        <v>657</v>
      </c>
      <c r="E1133" s="27">
        <v>200</v>
      </c>
      <c r="F1133" s="62">
        <f>F1134</f>
        <v>104.9</v>
      </c>
    </row>
    <row r="1134" spans="1:6" s="157" customFormat="1" ht="31.5">
      <c r="A1134" s="61" t="s">
        <v>32</v>
      </c>
      <c r="B1134" s="26" t="s">
        <v>548</v>
      </c>
      <c r="C1134" s="26" t="s">
        <v>426</v>
      </c>
      <c r="D1134" s="27" t="s">
        <v>657</v>
      </c>
      <c r="E1134" s="27">
        <v>240</v>
      </c>
      <c r="F1134" s="62">
        <v>104.9</v>
      </c>
    </row>
    <row r="1135" spans="1:6" s="157" customFormat="1">
      <c r="A1135" s="61" t="s">
        <v>33</v>
      </c>
      <c r="B1135" s="26" t="s">
        <v>548</v>
      </c>
      <c r="C1135" s="26" t="s">
        <v>426</v>
      </c>
      <c r="D1135" s="27" t="s">
        <v>657</v>
      </c>
      <c r="E1135" s="27">
        <v>300</v>
      </c>
      <c r="F1135" s="62">
        <f>F1136+F1137</f>
        <v>232</v>
      </c>
    </row>
    <row r="1136" spans="1:6" s="157" customFormat="1" ht="31.5">
      <c r="A1136" s="61" t="s">
        <v>173</v>
      </c>
      <c r="B1136" s="26" t="s">
        <v>548</v>
      </c>
      <c r="C1136" s="26" t="s">
        <v>426</v>
      </c>
      <c r="D1136" s="27" t="s">
        <v>657</v>
      </c>
      <c r="E1136" s="27">
        <v>320</v>
      </c>
      <c r="F1136" s="62">
        <v>232</v>
      </c>
    </row>
    <row r="1137" spans="1:7" s="157" customFormat="1" hidden="1">
      <c r="A1137" s="61" t="s">
        <v>157</v>
      </c>
      <c r="B1137" s="26" t="s">
        <v>548</v>
      </c>
      <c r="C1137" s="26" t="s">
        <v>426</v>
      </c>
      <c r="D1137" s="27" t="s">
        <v>657</v>
      </c>
      <c r="E1137" s="27">
        <v>360</v>
      </c>
      <c r="F1137" s="62"/>
    </row>
    <row r="1138" spans="1:7" s="64" customFormat="1" hidden="1">
      <c r="A1138" s="61" t="s">
        <v>35</v>
      </c>
      <c r="B1138" s="26" t="s">
        <v>548</v>
      </c>
      <c r="C1138" s="26" t="s">
        <v>426</v>
      </c>
      <c r="D1138" s="27" t="s">
        <v>657</v>
      </c>
      <c r="E1138" s="26" t="s">
        <v>184</v>
      </c>
      <c r="F1138" s="62">
        <f>F1139</f>
        <v>0</v>
      </c>
    </row>
    <row r="1139" spans="1:7" s="64" customFormat="1" hidden="1">
      <c r="A1139" s="61" t="s">
        <v>55</v>
      </c>
      <c r="B1139" s="26" t="s">
        <v>548</v>
      </c>
      <c r="C1139" s="26" t="s">
        <v>426</v>
      </c>
      <c r="D1139" s="27" t="s">
        <v>657</v>
      </c>
      <c r="E1139" s="26" t="s">
        <v>260</v>
      </c>
      <c r="F1139" s="62">
        <v>0</v>
      </c>
    </row>
    <row r="1140" spans="1:7" s="64" customFormat="1" ht="47.25">
      <c r="A1140" s="151" t="s">
        <v>427</v>
      </c>
      <c r="B1140" s="34" t="s">
        <v>548</v>
      </c>
      <c r="C1140" s="34" t="s">
        <v>426</v>
      </c>
      <c r="D1140" s="53" t="s">
        <v>428</v>
      </c>
      <c r="E1140" s="26"/>
      <c r="F1140" s="58">
        <f>F1141+F1143</f>
        <v>45.5</v>
      </c>
    </row>
    <row r="1141" spans="1:7" s="64" customFormat="1" ht="31.5">
      <c r="A1141" s="61" t="s">
        <v>31</v>
      </c>
      <c r="B1141" s="26" t="s">
        <v>548</v>
      </c>
      <c r="C1141" s="26" t="s">
        <v>426</v>
      </c>
      <c r="D1141" s="27" t="s">
        <v>428</v>
      </c>
      <c r="E1141" s="26" t="s">
        <v>42</v>
      </c>
      <c r="F1141" s="62">
        <f>F1142</f>
        <v>45.5</v>
      </c>
    </row>
    <row r="1142" spans="1:7" s="64" customFormat="1" ht="31.5">
      <c r="A1142" s="61" t="s">
        <v>32</v>
      </c>
      <c r="B1142" s="26" t="s">
        <v>548</v>
      </c>
      <c r="C1142" s="26" t="s">
        <v>426</v>
      </c>
      <c r="D1142" s="27" t="s">
        <v>428</v>
      </c>
      <c r="E1142" s="26" t="s">
        <v>43</v>
      </c>
      <c r="F1142" s="62">
        <v>45.5</v>
      </c>
    </row>
    <row r="1143" spans="1:7" s="64" customFormat="1" hidden="1">
      <c r="A1143" s="61" t="s">
        <v>35</v>
      </c>
      <c r="B1143" s="26" t="s">
        <v>548</v>
      </c>
      <c r="C1143" s="26" t="s">
        <v>426</v>
      </c>
      <c r="D1143" s="27" t="s">
        <v>428</v>
      </c>
      <c r="E1143" s="26" t="s">
        <v>184</v>
      </c>
      <c r="F1143" s="62">
        <f>F1144</f>
        <v>0</v>
      </c>
    </row>
    <row r="1144" spans="1:7" s="64" customFormat="1" hidden="1">
      <c r="A1144" s="61" t="s">
        <v>55</v>
      </c>
      <c r="B1144" s="26" t="s">
        <v>548</v>
      </c>
      <c r="C1144" s="26" t="s">
        <v>426</v>
      </c>
      <c r="D1144" s="27" t="s">
        <v>428</v>
      </c>
      <c r="E1144" s="26" t="s">
        <v>260</v>
      </c>
      <c r="F1144" s="62">
        <v>0</v>
      </c>
    </row>
    <row r="1145" spans="1:7" s="3" customFormat="1">
      <c r="A1145" s="28" t="s">
        <v>658</v>
      </c>
      <c r="B1145" s="29" t="s">
        <v>548</v>
      </c>
      <c r="C1145" s="29" t="s">
        <v>659</v>
      </c>
      <c r="D1145" s="29"/>
      <c r="E1145" s="35"/>
      <c r="F1145" s="30">
        <f>F1150+F1162</f>
        <v>6342.2000000000016</v>
      </c>
      <c r="G1145" s="157"/>
    </row>
    <row r="1146" spans="1:7" s="3" customFormat="1" ht="22.5" hidden="1" customHeight="1">
      <c r="A1146" s="81" t="s">
        <v>74</v>
      </c>
      <c r="B1146" s="29" t="s">
        <v>548</v>
      </c>
      <c r="C1146" s="29" t="s">
        <v>659</v>
      </c>
      <c r="D1146" s="29" t="s">
        <v>38</v>
      </c>
      <c r="E1146" s="29"/>
      <c r="F1146" s="56">
        <f>F1147</f>
        <v>0</v>
      </c>
      <c r="G1146" s="157"/>
    </row>
    <row r="1147" spans="1:7" s="38" customFormat="1" ht="31.5" hidden="1" customHeight="1">
      <c r="A1147" s="31" t="s">
        <v>263</v>
      </c>
      <c r="B1147" s="26" t="s">
        <v>548</v>
      </c>
      <c r="C1147" s="26" t="s">
        <v>659</v>
      </c>
      <c r="D1147" s="26" t="s">
        <v>41</v>
      </c>
      <c r="E1147" s="26"/>
      <c r="F1147" s="62">
        <f>F1148+F1149</f>
        <v>0</v>
      </c>
    </row>
    <row r="1148" spans="1:7" s="38" customFormat="1" ht="15.75" hidden="1" customHeight="1">
      <c r="A1148" s="25" t="s">
        <v>660</v>
      </c>
      <c r="B1148" s="26" t="s">
        <v>548</v>
      </c>
      <c r="C1148" s="26" t="s">
        <v>659</v>
      </c>
      <c r="D1148" s="26" t="s">
        <v>661</v>
      </c>
      <c r="E1148" s="26" t="s">
        <v>662</v>
      </c>
      <c r="F1148" s="62"/>
    </row>
    <row r="1149" spans="1:7" s="3" customFormat="1" ht="17.25" hidden="1" customHeight="1">
      <c r="A1149" s="61" t="s">
        <v>394</v>
      </c>
      <c r="B1149" s="26" t="s">
        <v>548</v>
      </c>
      <c r="C1149" s="26" t="s">
        <v>659</v>
      </c>
      <c r="D1149" s="26" t="s">
        <v>41</v>
      </c>
      <c r="E1149" s="26" t="s">
        <v>453</v>
      </c>
      <c r="F1149" s="62"/>
      <c r="G1149" s="157"/>
    </row>
    <row r="1150" spans="1:7" s="157" customFormat="1" ht="48.6" customHeight="1">
      <c r="A1150" s="60" t="s">
        <v>663</v>
      </c>
      <c r="B1150" s="26" t="s">
        <v>548</v>
      </c>
      <c r="C1150" s="26" t="s">
        <v>659</v>
      </c>
      <c r="D1150" s="26" t="s">
        <v>24</v>
      </c>
      <c r="E1150" s="27"/>
      <c r="F1150" s="62">
        <f>F1151</f>
        <v>6239.6000000000013</v>
      </c>
    </row>
    <row r="1151" spans="1:7" s="157" customFormat="1">
      <c r="A1151" s="25" t="s">
        <v>27</v>
      </c>
      <c r="B1151" s="26" t="s">
        <v>548</v>
      </c>
      <c r="C1151" s="26" t="s">
        <v>659</v>
      </c>
      <c r="D1151" s="26" t="s">
        <v>28</v>
      </c>
      <c r="E1151" s="27"/>
      <c r="F1151" s="62">
        <f>F1152+F1155+F1157+F1160</f>
        <v>6239.6000000000013</v>
      </c>
    </row>
    <row r="1152" spans="1:7" s="3" customFormat="1" ht="35.25" customHeight="1">
      <c r="A1152" s="61" t="s">
        <v>29</v>
      </c>
      <c r="B1152" s="26" t="s">
        <v>548</v>
      </c>
      <c r="C1152" s="26" t="s">
        <v>659</v>
      </c>
      <c r="D1152" s="27" t="s">
        <v>28</v>
      </c>
      <c r="E1152" s="26" t="s">
        <v>49</v>
      </c>
      <c r="F1152" s="62">
        <f>F1153+F1154</f>
        <v>5535.7000000000007</v>
      </c>
      <c r="G1152" s="157"/>
    </row>
    <row r="1153" spans="1:7" s="3" customFormat="1" hidden="1">
      <c r="A1153" s="61" t="s">
        <v>140</v>
      </c>
      <c r="B1153" s="26" t="s">
        <v>548</v>
      </c>
      <c r="C1153" s="26" t="s">
        <v>659</v>
      </c>
      <c r="D1153" s="27" t="s">
        <v>52</v>
      </c>
      <c r="E1153" s="26" t="s">
        <v>141</v>
      </c>
      <c r="F1153" s="62"/>
      <c r="G1153" s="157"/>
    </row>
    <row r="1154" spans="1:7" s="3" customFormat="1" ht="31.5" customHeight="1">
      <c r="A1154" s="37" t="s">
        <v>30</v>
      </c>
      <c r="B1154" s="26" t="s">
        <v>548</v>
      </c>
      <c r="C1154" s="26" t="s">
        <v>659</v>
      </c>
      <c r="D1154" s="27" t="s">
        <v>28</v>
      </c>
      <c r="E1154" s="26" t="s">
        <v>50</v>
      </c>
      <c r="F1154" s="62">
        <f>5691.6-100-55.9</f>
        <v>5535.7000000000007</v>
      </c>
      <c r="G1154" s="23"/>
    </row>
    <row r="1155" spans="1:7" s="3" customFormat="1" ht="31.5">
      <c r="A1155" s="61" t="s">
        <v>31</v>
      </c>
      <c r="B1155" s="26" t="s">
        <v>548</v>
      </c>
      <c r="C1155" s="26" t="s">
        <v>659</v>
      </c>
      <c r="D1155" s="27" t="s">
        <v>28</v>
      </c>
      <c r="E1155" s="26" t="s">
        <v>42</v>
      </c>
      <c r="F1155" s="62">
        <f>F1156</f>
        <v>700.8</v>
      </c>
      <c r="G1155" s="157"/>
    </row>
    <row r="1156" spans="1:7" s="23" customFormat="1" ht="31.5">
      <c r="A1156" s="61" t="s">
        <v>32</v>
      </c>
      <c r="B1156" s="26" t="s">
        <v>548</v>
      </c>
      <c r="C1156" s="26" t="s">
        <v>659</v>
      </c>
      <c r="D1156" s="27" t="s">
        <v>28</v>
      </c>
      <c r="E1156" s="26" t="s">
        <v>43</v>
      </c>
      <c r="F1156" s="62">
        <v>700.8</v>
      </c>
    </row>
    <row r="1157" spans="1:7" s="23" customFormat="1" hidden="1">
      <c r="A1157" s="61" t="s">
        <v>33</v>
      </c>
      <c r="B1157" s="26" t="s">
        <v>548</v>
      </c>
      <c r="C1157" s="26" t="s">
        <v>659</v>
      </c>
      <c r="D1157" s="27" t="s">
        <v>28</v>
      </c>
      <c r="E1157" s="26" t="s">
        <v>156</v>
      </c>
      <c r="F1157" s="62">
        <f>F1158+F1159</f>
        <v>0</v>
      </c>
    </row>
    <row r="1158" spans="1:7" s="23" customFormat="1" ht="31.5" hidden="1">
      <c r="A1158" s="61" t="s">
        <v>173</v>
      </c>
      <c r="B1158" s="26" t="s">
        <v>548</v>
      </c>
      <c r="C1158" s="26" t="s">
        <v>659</v>
      </c>
      <c r="D1158" s="27" t="s">
        <v>28</v>
      </c>
      <c r="E1158" s="26" t="s">
        <v>487</v>
      </c>
      <c r="F1158" s="62"/>
    </row>
    <row r="1159" spans="1:7" s="23" customFormat="1" hidden="1">
      <c r="A1159" s="61" t="s">
        <v>157</v>
      </c>
      <c r="B1159" s="26" t="s">
        <v>548</v>
      </c>
      <c r="C1159" s="26" t="s">
        <v>659</v>
      </c>
      <c r="D1159" s="27" t="s">
        <v>28</v>
      </c>
      <c r="E1159" s="26" t="s">
        <v>158</v>
      </c>
      <c r="F1159" s="62">
        <f>37.5-37.5</f>
        <v>0</v>
      </c>
    </row>
    <row r="1160" spans="1:7" s="38" customFormat="1">
      <c r="A1160" s="61" t="s">
        <v>35</v>
      </c>
      <c r="B1160" s="26" t="s">
        <v>548</v>
      </c>
      <c r="C1160" s="26" t="s">
        <v>659</v>
      </c>
      <c r="D1160" s="27" t="s">
        <v>28</v>
      </c>
      <c r="E1160" s="26" t="s">
        <v>184</v>
      </c>
      <c r="F1160" s="62">
        <f>F1161</f>
        <v>3.1</v>
      </c>
    </row>
    <row r="1161" spans="1:7" s="38" customFormat="1">
      <c r="A1161" s="61" t="s">
        <v>37</v>
      </c>
      <c r="B1161" s="26" t="s">
        <v>548</v>
      </c>
      <c r="C1161" s="26" t="s">
        <v>659</v>
      </c>
      <c r="D1161" s="27" t="s">
        <v>28</v>
      </c>
      <c r="E1161" s="26" t="s">
        <v>185</v>
      </c>
      <c r="F1161" s="62">
        <v>3.1</v>
      </c>
    </row>
    <row r="1162" spans="1:7" s="38" customFormat="1">
      <c r="A1162" s="148" t="s">
        <v>186</v>
      </c>
      <c r="B1162" s="12" t="s">
        <v>548</v>
      </c>
      <c r="C1162" s="12" t="s">
        <v>659</v>
      </c>
      <c r="D1162" s="21" t="s">
        <v>187</v>
      </c>
      <c r="E1162" s="12"/>
      <c r="F1162" s="88">
        <f>F1163+F1173</f>
        <v>102.6</v>
      </c>
    </row>
    <row r="1163" spans="1:7" s="64" customFormat="1" ht="31.5">
      <c r="A1163" s="151" t="s">
        <v>417</v>
      </c>
      <c r="B1163" s="34" t="s">
        <v>548</v>
      </c>
      <c r="C1163" s="26" t="s">
        <v>659</v>
      </c>
      <c r="D1163" s="53" t="s">
        <v>579</v>
      </c>
      <c r="E1163" s="26"/>
      <c r="F1163" s="58">
        <f>F1164+F1166+F1168+F1171</f>
        <v>95.699999999999989</v>
      </c>
    </row>
    <row r="1164" spans="1:7" s="64" customFormat="1" ht="61.9" customHeight="1">
      <c r="A1164" s="61" t="s">
        <v>29</v>
      </c>
      <c r="B1164" s="26" t="s">
        <v>548</v>
      </c>
      <c r="C1164" s="26" t="s">
        <v>659</v>
      </c>
      <c r="D1164" s="27" t="s">
        <v>579</v>
      </c>
      <c r="E1164" s="26" t="s">
        <v>49</v>
      </c>
      <c r="F1164" s="62">
        <f>F1165</f>
        <v>13.6</v>
      </c>
    </row>
    <row r="1165" spans="1:7" s="64" customFormat="1">
      <c r="A1165" s="61" t="s">
        <v>140</v>
      </c>
      <c r="B1165" s="26" t="s">
        <v>548</v>
      </c>
      <c r="C1165" s="26" t="s">
        <v>659</v>
      </c>
      <c r="D1165" s="27" t="s">
        <v>579</v>
      </c>
      <c r="E1165" s="26" t="s">
        <v>141</v>
      </c>
      <c r="F1165" s="152">
        <v>13.6</v>
      </c>
    </row>
    <row r="1166" spans="1:7" s="64" customFormat="1" ht="31.5">
      <c r="A1166" s="61" t="s">
        <v>31</v>
      </c>
      <c r="B1166" s="26" t="s">
        <v>548</v>
      </c>
      <c r="C1166" s="26" t="s">
        <v>659</v>
      </c>
      <c r="D1166" s="27" t="s">
        <v>579</v>
      </c>
      <c r="E1166" s="26" t="s">
        <v>42</v>
      </c>
      <c r="F1166" s="62">
        <f>F1167</f>
        <v>47.8</v>
      </c>
    </row>
    <row r="1167" spans="1:7" s="64" customFormat="1" ht="31.5">
      <c r="A1167" s="61" t="s">
        <v>32</v>
      </c>
      <c r="B1167" s="26" t="s">
        <v>548</v>
      </c>
      <c r="C1167" s="26" t="s">
        <v>659</v>
      </c>
      <c r="D1167" s="27" t="s">
        <v>579</v>
      </c>
      <c r="E1167" s="26" t="s">
        <v>43</v>
      </c>
      <c r="F1167" s="62">
        <v>47.8</v>
      </c>
    </row>
    <row r="1168" spans="1:7" s="64" customFormat="1">
      <c r="A1168" s="61" t="s">
        <v>33</v>
      </c>
      <c r="B1168" s="26" t="s">
        <v>548</v>
      </c>
      <c r="C1168" s="26" t="s">
        <v>659</v>
      </c>
      <c r="D1168" s="27" t="s">
        <v>579</v>
      </c>
      <c r="E1168" s="26" t="s">
        <v>156</v>
      </c>
      <c r="F1168" s="62">
        <f>F1169</f>
        <v>34.299999999999997</v>
      </c>
    </row>
    <row r="1169" spans="1:7" s="64" customFormat="1">
      <c r="A1169" s="61" t="s">
        <v>34</v>
      </c>
      <c r="B1169" s="26" t="s">
        <v>548</v>
      </c>
      <c r="C1169" s="26" t="s">
        <v>659</v>
      </c>
      <c r="D1169" s="27" t="s">
        <v>579</v>
      </c>
      <c r="E1169" s="26" t="s">
        <v>633</v>
      </c>
      <c r="F1169" s="62">
        <v>34.299999999999997</v>
      </c>
    </row>
    <row r="1170" spans="1:7" s="64" customFormat="1" hidden="1">
      <c r="A1170" s="61" t="s">
        <v>157</v>
      </c>
      <c r="B1170" s="26" t="s">
        <v>548</v>
      </c>
      <c r="C1170" s="26" t="s">
        <v>659</v>
      </c>
      <c r="D1170" s="27" t="s">
        <v>579</v>
      </c>
      <c r="E1170" s="26" t="s">
        <v>158</v>
      </c>
      <c r="F1170" s="62"/>
    </row>
    <row r="1171" spans="1:7" s="64" customFormat="1" hidden="1">
      <c r="A1171" s="61" t="s">
        <v>35</v>
      </c>
      <c r="B1171" s="26" t="s">
        <v>548</v>
      </c>
      <c r="C1171" s="26" t="s">
        <v>659</v>
      </c>
      <c r="D1171" s="27" t="s">
        <v>579</v>
      </c>
      <c r="E1171" s="26" t="s">
        <v>184</v>
      </c>
      <c r="F1171" s="62">
        <f>F1172</f>
        <v>0</v>
      </c>
    </row>
    <row r="1172" spans="1:7" s="64" customFormat="1" hidden="1">
      <c r="A1172" s="61" t="s">
        <v>55</v>
      </c>
      <c r="B1172" s="26" t="s">
        <v>548</v>
      </c>
      <c r="C1172" s="26" t="s">
        <v>659</v>
      </c>
      <c r="D1172" s="27" t="s">
        <v>579</v>
      </c>
      <c r="E1172" s="26" t="s">
        <v>260</v>
      </c>
      <c r="F1172" s="62">
        <v>0</v>
      </c>
    </row>
    <row r="1173" spans="1:7" s="64" customFormat="1" ht="47.25">
      <c r="A1173" s="158" t="s">
        <v>199</v>
      </c>
      <c r="B1173" s="34" t="s">
        <v>548</v>
      </c>
      <c r="C1173" s="34" t="s">
        <v>659</v>
      </c>
      <c r="D1173" s="34" t="s">
        <v>200</v>
      </c>
      <c r="E1173" s="53"/>
      <c r="F1173" s="36">
        <f>F1174</f>
        <v>6.9</v>
      </c>
    </row>
    <row r="1174" spans="1:7" s="64" customFormat="1" ht="31.5">
      <c r="A1174" s="61" t="s">
        <v>31</v>
      </c>
      <c r="B1174" s="26" t="s">
        <v>548</v>
      </c>
      <c r="C1174" s="26" t="s">
        <v>659</v>
      </c>
      <c r="D1174" s="159" t="s">
        <v>200</v>
      </c>
      <c r="E1174" s="27">
        <v>200</v>
      </c>
      <c r="F1174" s="24">
        <f>F1175</f>
        <v>6.9</v>
      </c>
    </row>
    <row r="1175" spans="1:7" s="64" customFormat="1" ht="31.5">
      <c r="A1175" s="61" t="s">
        <v>32</v>
      </c>
      <c r="B1175" s="26" t="s">
        <v>548</v>
      </c>
      <c r="C1175" s="26" t="s">
        <v>659</v>
      </c>
      <c r="D1175" s="159" t="s">
        <v>200</v>
      </c>
      <c r="E1175" s="27">
        <v>240</v>
      </c>
      <c r="F1175" s="24">
        <v>6.9</v>
      </c>
    </row>
    <row r="1176" spans="1:7" s="38" customFormat="1">
      <c r="A1176" s="51" t="s">
        <v>503</v>
      </c>
      <c r="B1176" s="12" t="s">
        <v>548</v>
      </c>
      <c r="C1176" s="12" t="s">
        <v>504</v>
      </c>
      <c r="D1176" s="12"/>
      <c r="E1176" s="21"/>
      <c r="F1176" s="22">
        <f>F1177+F1193</f>
        <v>1027.03</v>
      </c>
    </row>
    <row r="1177" spans="1:7" s="3" customFormat="1">
      <c r="A1177" s="28" t="s">
        <v>524</v>
      </c>
      <c r="B1177" s="29" t="s">
        <v>548</v>
      </c>
      <c r="C1177" s="29" t="s">
        <v>525</v>
      </c>
      <c r="D1177" s="29"/>
      <c r="E1177" s="35"/>
      <c r="F1177" s="30">
        <f>F1178+F1190+F1184</f>
        <v>820</v>
      </c>
      <c r="G1177" s="157"/>
    </row>
    <row r="1178" spans="1:7" s="44" customFormat="1" ht="47.25">
      <c r="A1178" s="63" t="s">
        <v>515</v>
      </c>
      <c r="B1178" s="41" t="s">
        <v>548</v>
      </c>
      <c r="C1178" s="41" t="s">
        <v>525</v>
      </c>
      <c r="D1178" s="42" t="s">
        <v>516</v>
      </c>
      <c r="E1178" s="46"/>
      <c r="F1178" s="168">
        <f>F1179</f>
        <v>600</v>
      </c>
      <c r="G1178" s="126"/>
    </row>
    <row r="1179" spans="1:7" s="3" customFormat="1" ht="31.5">
      <c r="A1179" s="25" t="s">
        <v>517</v>
      </c>
      <c r="B1179" s="26" t="s">
        <v>548</v>
      </c>
      <c r="C1179" s="26" t="s">
        <v>525</v>
      </c>
      <c r="D1179" s="27" t="s">
        <v>518</v>
      </c>
      <c r="E1179" s="26"/>
      <c r="F1179" s="59">
        <f>F1180</f>
        <v>600</v>
      </c>
      <c r="G1179" s="157"/>
    </row>
    <row r="1180" spans="1:7" s="3" customFormat="1">
      <c r="A1180" s="37" t="s">
        <v>831</v>
      </c>
      <c r="B1180" s="26" t="s">
        <v>548</v>
      </c>
      <c r="C1180" s="26" t="s">
        <v>525</v>
      </c>
      <c r="D1180" s="27" t="s">
        <v>833</v>
      </c>
      <c r="E1180" s="26"/>
      <c r="F1180" s="59">
        <f>F1181</f>
        <v>600</v>
      </c>
      <c r="G1180" s="157"/>
    </row>
    <row r="1181" spans="1:7" s="3" customFormat="1" ht="114" customHeight="1">
      <c r="A1181" s="37" t="s">
        <v>528</v>
      </c>
      <c r="B1181" s="26" t="s">
        <v>548</v>
      </c>
      <c r="C1181" s="26" t="s">
        <v>525</v>
      </c>
      <c r="D1181" s="27" t="s">
        <v>832</v>
      </c>
      <c r="E1181" s="26"/>
      <c r="F1181" s="24">
        <f>F1182</f>
        <v>600</v>
      </c>
      <c r="G1181" s="157"/>
    </row>
    <row r="1182" spans="1:7" s="3" customFormat="1" ht="31.5">
      <c r="A1182" s="37" t="s">
        <v>31</v>
      </c>
      <c r="B1182" s="26" t="s">
        <v>548</v>
      </c>
      <c r="C1182" s="26" t="s">
        <v>525</v>
      </c>
      <c r="D1182" s="27" t="s">
        <v>832</v>
      </c>
      <c r="E1182" s="26" t="s">
        <v>42</v>
      </c>
      <c r="F1182" s="59">
        <f>F1183</f>
        <v>600</v>
      </c>
      <c r="G1182" s="157"/>
    </row>
    <row r="1183" spans="1:7" s="3" customFormat="1" ht="31.5">
      <c r="A1183" s="37" t="s">
        <v>32</v>
      </c>
      <c r="B1183" s="26" t="s">
        <v>548</v>
      </c>
      <c r="C1183" s="26" t="s">
        <v>525</v>
      </c>
      <c r="D1183" s="27" t="s">
        <v>832</v>
      </c>
      <c r="E1183" s="26" t="s">
        <v>43</v>
      </c>
      <c r="F1183" s="59">
        <v>600</v>
      </c>
      <c r="G1183" s="157"/>
    </row>
    <row r="1184" spans="1:7" s="3" customFormat="1">
      <c r="A1184" s="60" t="s">
        <v>664</v>
      </c>
      <c r="B1184" s="26" t="s">
        <v>548</v>
      </c>
      <c r="C1184" s="26" t="s">
        <v>525</v>
      </c>
      <c r="D1184" s="27" t="s">
        <v>531</v>
      </c>
      <c r="E1184" s="26"/>
      <c r="F1184" s="24">
        <f>F1188</f>
        <v>160</v>
      </c>
      <c r="G1184" s="157"/>
    </row>
    <row r="1185" spans="1:7" s="3" customFormat="1" ht="47.25" hidden="1">
      <c r="A1185" s="60" t="s">
        <v>532</v>
      </c>
      <c r="B1185" s="26" t="s">
        <v>14</v>
      </c>
      <c r="C1185" s="26" t="s">
        <v>525</v>
      </c>
      <c r="D1185" s="27" t="s">
        <v>533</v>
      </c>
      <c r="E1185" s="26"/>
      <c r="F1185" s="24">
        <f>F1186</f>
        <v>0</v>
      </c>
      <c r="G1185" s="157"/>
    </row>
    <row r="1186" spans="1:7" s="3" customFormat="1" ht="31.5" hidden="1">
      <c r="A1186" s="60" t="s">
        <v>148</v>
      </c>
      <c r="B1186" s="26" t="s">
        <v>14</v>
      </c>
      <c r="C1186" s="26" t="s">
        <v>525</v>
      </c>
      <c r="D1186" s="27" t="s">
        <v>533</v>
      </c>
      <c r="E1186" s="26" t="s">
        <v>149</v>
      </c>
      <c r="F1186" s="24">
        <f>F1187</f>
        <v>0</v>
      </c>
      <c r="G1186" s="157"/>
    </row>
    <row r="1187" spans="1:7" s="3" customFormat="1" ht="15.75" hidden="1" customHeight="1">
      <c r="A1187" s="60" t="s">
        <v>180</v>
      </c>
      <c r="B1187" s="26" t="s">
        <v>14</v>
      </c>
      <c r="C1187" s="26" t="s">
        <v>525</v>
      </c>
      <c r="D1187" s="27" t="s">
        <v>533</v>
      </c>
      <c r="E1187" s="26" t="s">
        <v>181</v>
      </c>
      <c r="F1187" s="24">
        <v>0</v>
      </c>
      <c r="G1187" s="157"/>
    </row>
    <row r="1188" spans="1:7" s="3" customFormat="1" ht="31.5">
      <c r="A1188" s="37" t="s">
        <v>31</v>
      </c>
      <c r="B1188" s="26" t="s">
        <v>548</v>
      </c>
      <c r="C1188" s="26" t="s">
        <v>525</v>
      </c>
      <c r="D1188" s="27" t="s">
        <v>531</v>
      </c>
      <c r="E1188" s="26" t="s">
        <v>42</v>
      </c>
      <c r="F1188" s="24">
        <f>F1189</f>
        <v>160</v>
      </c>
      <c r="G1188" s="157"/>
    </row>
    <row r="1189" spans="1:7" s="3" customFormat="1" ht="31.5">
      <c r="A1189" s="37" t="s">
        <v>32</v>
      </c>
      <c r="B1189" s="26" t="s">
        <v>548</v>
      </c>
      <c r="C1189" s="26" t="s">
        <v>525</v>
      </c>
      <c r="D1189" s="27" t="s">
        <v>531</v>
      </c>
      <c r="E1189" s="26" t="s">
        <v>43</v>
      </c>
      <c r="F1189" s="24">
        <v>160</v>
      </c>
      <c r="G1189" s="157"/>
    </row>
    <row r="1190" spans="1:7" s="3" customFormat="1" ht="63">
      <c r="A1190" s="60" t="s">
        <v>835</v>
      </c>
      <c r="B1190" s="26" t="s">
        <v>548</v>
      </c>
      <c r="C1190" s="26" t="s">
        <v>525</v>
      </c>
      <c r="D1190" s="27" t="s">
        <v>834</v>
      </c>
      <c r="E1190" s="26"/>
      <c r="F1190" s="24">
        <f>F1191</f>
        <v>60</v>
      </c>
      <c r="G1190" s="157"/>
    </row>
    <row r="1191" spans="1:7" s="3" customFormat="1" ht="38.25" customHeight="1">
      <c r="A1191" s="37" t="s">
        <v>31</v>
      </c>
      <c r="B1191" s="26" t="s">
        <v>548</v>
      </c>
      <c r="C1191" s="26" t="s">
        <v>525</v>
      </c>
      <c r="D1191" s="27" t="s">
        <v>834</v>
      </c>
      <c r="E1191" s="26" t="s">
        <v>42</v>
      </c>
      <c r="F1191" s="24">
        <f>F1192</f>
        <v>60</v>
      </c>
      <c r="G1191" s="157"/>
    </row>
    <row r="1192" spans="1:7" s="3" customFormat="1" ht="31.5">
      <c r="A1192" s="37" t="s">
        <v>32</v>
      </c>
      <c r="B1192" s="26" t="s">
        <v>548</v>
      </c>
      <c r="C1192" s="26" t="s">
        <v>525</v>
      </c>
      <c r="D1192" s="27" t="s">
        <v>834</v>
      </c>
      <c r="E1192" s="26" t="s">
        <v>43</v>
      </c>
      <c r="F1192" s="24">
        <v>60</v>
      </c>
      <c r="G1192" s="157"/>
    </row>
    <row r="1193" spans="1:7" s="64" customFormat="1">
      <c r="A1193" s="114" t="s">
        <v>537</v>
      </c>
      <c r="B1193" s="91" t="s">
        <v>548</v>
      </c>
      <c r="C1193" s="91" t="s">
        <v>538</v>
      </c>
      <c r="D1193" s="91"/>
      <c r="E1193" s="27"/>
      <c r="F1193" s="30">
        <f>F1194+F1209+F1218</f>
        <v>207.03</v>
      </c>
    </row>
    <row r="1194" spans="1:7" s="78" customFormat="1" ht="47.25">
      <c r="A1194" s="63" t="s">
        <v>515</v>
      </c>
      <c r="B1194" s="41" t="s">
        <v>548</v>
      </c>
      <c r="C1194" s="41" t="s">
        <v>538</v>
      </c>
      <c r="D1194" s="42" t="s">
        <v>516</v>
      </c>
      <c r="E1194" s="41"/>
      <c r="F1194" s="87">
        <f>F1195</f>
        <v>196.8</v>
      </c>
    </row>
    <row r="1195" spans="1:7" s="78" customFormat="1" ht="31.5">
      <c r="A1195" s="77" t="s">
        <v>539</v>
      </c>
      <c r="B1195" s="46" t="s">
        <v>548</v>
      </c>
      <c r="C1195" s="46" t="s">
        <v>538</v>
      </c>
      <c r="D1195" s="47" t="s">
        <v>540</v>
      </c>
      <c r="E1195" s="46"/>
      <c r="F1195" s="107">
        <f>F1196</f>
        <v>196.8</v>
      </c>
    </row>
    <row r="1196" spans="1:7" s="78" customFormat="1" ht="63">
      <c r="A1196" s="77" t="s">
        <v>541</v>
      </c>
      <c r="B1196" s="46" t="s">
        <v>548</v>
      </c>
      <c r="C1196" s="46" t="s">
        <v>538</v>
      </c>
      <c r="D1196" s="47" t="s">
        <v>542</v>
      </c>
      <c r="E1196" s="46"/>
      <c r="F1196" s="107">
        <f>F1197+F1206</f>
        <v>196.8</v>
      </c>
    </row>
    <row r="1197" spans="1:7" s="78" customFormat="1" ht="173.25">
      <c r="A1197" s="135" t="s">
        <v>543</v>
      </c>
      <c r="B1197" s="46" t="s">
        <v>548</v>
      </c>
      <c r="C1197" s="46" t="s">
        <v>538</v>
      </c>
      <c r="D1197" s="47" t="s">
        <v>544</v>
      </c>
      <c r="E1197" s="46"/>
      <c r="F1197" s="107">
        <f>F1198+F1200+F1202+F1051+F1204</f>
        <v>146.80000000000001</v>
      </c>
    </row>
    <row r="1198" spans="1:7" s="78" customFormat="1" ht="63" customHeight="1">
      <c r="A1198" s="117" t="s">
        <v>29</v>
      </c>
      <c r="B1198" s="46" t="s">
        <v>548</v>
      </c>
      <c r="C1198" s="46" t="s">
        <v>538</v>
      </c>
      <c r="D1198" s="47" t="s">
        <v>544</v>
      </c>
      <c r="E1198" s="46" t="s">
        <v>49</v>
      </c>
      <c r="F1198" s="107">
        <f>F1199</f>
        <v>146.80000000000001</v>
      </c>
    </row>
    <row r="1199" spans="1:7" s="78" customFormat="1">
      <c r="A1199" s="117" t="s">
        <v>140</v>
      </c>
      <c r="B1199" s="46" t="s">
        <v>548</v>
      </c>
      <c r="C1199" s="46" t="s">
        <v>538</v>
      </c>
      <c r="D1199" s="47" t="s">
        <v>544</v>
      </c>
      <c r="E1199" s="46" t="s">
        <v>141</v>
      </c>
      <c r="F1199" s="285">
        <f>106.8+40</f>
        <v>146.80000000000001</v>
      </c>
      <c r="G1199" s="78">
        <v>40</v>
      </c>
    </row>
    <row r="1200" spans="1:7" s="78" customFormat="1" ht="31.5">
      <c r="A1200" s="117" t="s">
        <v>31</v>
      </c>
      <c r="B1200" s="46" t="s">
        <v>548</v>
      </c>
      <c r="C1200" s="46" t="s">
        <v>538</v>
      </c>
      <c r="D1200" s="47" t="s">
        <v>544</v>
      </c>
      <c r="E1200" s="46" t="s">
        <v>42</v>
      </c>
      <c r="F1200" s="107">
        <f>F1201</f>
        <v>0</v>
      </c>
    </row>
    <row r="1201" spans="1:7" s="78" customFormat="1" ht="31.5">
      <c r="A1201" s="117" t="s">
        <v>32</v>
      </c>
      <c r="B1201" s="46" t="s">
        <v>548</v>
      </c>
      <c r="C1201" s="46" t="s">
        <v>538</v>
      </c>
      <c r="D1201" s="47" t="s">
        <v>544</v>
      </c>
      <c r="E1201" s="46" t="s">
        <v>43</v>
      </c>
      <c r="F1201" s="285">
        <f>40-40</f>
        <v>0</v>
      </c>
      <c r="G1201" s="78">
        <v>-40</v>
      </c>
    </row>
    <row r="1202" spans="1:7" s="78" customFormat="1" hidden="1">
      <c r="A1202" s="117" t="s">
        <v>33</v>
      </c>
      <c r="B1202" s="46" t="s">
        <v>548</v>
      </c>
      <c r="C1202" s="46" t="s">
        <v>538</v>
      </c>
      <c r="D1202" s="47" t="s">
        <v>544</v>
      </c>
      <c r="E1202" s="46" t="s">
        <v>156</v>
      </c>
      <c r="F1202" s="107">
        <f>F1203</f>
        <v>0</v>
      </c>
    </row>
    <row r="1203" spans="1:7" s="78" customFormat="1" hidden="1">
      <c r="A1203" s="117" t="s">
        <v>157</v>
      </c>
      <c r="B1203" s="46" t="s">
        <v>548</v>
      </c>
      <c r="C1203" s="46" t="s">
        <v>538</v>
      </c>
      <c r="D1203" s="47" t="s">
        <v>544</v>
      </c>
      <c r="E1203" s="46" t="s">
        <v>158</v>
      </c>
      <c r="F1203" s="107">
        <f>47.3-47.3</f>
        <v>0</v>
      </c>
    </row>
    <row r="1204" spans="1:7" s="78" customFormat="1" hidden="1">
      <c r="A1204" s="61" t="s">
        <v>35</v>
      </c>
      <c r="B1204" s="46" t="s">
        <v>548</v>
      </c>
      <c r="C1204" s="46" t="s">
        <v>538</v>
      </c>
      <c r="D1204" s="47" t="s">
        <v>544</v>
      </c>
      <c r="E1204" s="26" t="s">
        <v>184</v>
      </c>
      <c r="F1204" s="107">
        <f>F1205</f>
        <v>0</v>
      </c>
    </row>
    <row r="1205" spans="1:7" s="78" customFormat="1" hidden="1">
      <c r="A1205" s="61" t="s">
        <v>55</v>
      </c>
      <c r="B1205" s="46" t="s">
        <v>548</v>
      </c>
      <c r="C1205" s="46" t="s">
        <v>538</v>
      </c>
      <c r="D1205" s="47" t="s">
        <v>544</v>
      </c>
      <c r="E1205" s="26" t="s">
        <v>260</v>
      </c>
      <c r="F1205" s="107">
        <f>34.5-34.5</f>
        <v>0</v>
      </c>
    </row>
    <row r="1206" spans="1:7" s="78" customFormat="1" ht="31.5">
      <c r="A1206" s="61" t="s">
        <v>826</v>
      </c>
      <c r="B1206" s="46" t="s">
        <v>548</v>
      </c>
      <c r="C1206" s="46" t="s">
        <v>538</v>
      </c>
      <c r="D1206" s="47" t="s">
        <v>827</v>
      </c>
      <c r="E1206" s="26"/>
      <c r="F1206" s="107">
        <f>F1207</f>
        <v>50</v>
      </c>
    </row>
    <row r="1207" spans="1:7" s="78" customFormat="1" ht="31.5">
      <c r="A1207" s="117" t="s">
        <v>31</v>
      </c>
      <c r="B1207" s="46" t="s">
        <v>548</v>
      </c>
      <c r="C1207" s="46" t="s">
        <v>538</v>
      </c>
      <c r="D1207" s="47" t="s">
        <v>827</v>
      </c>
      <c r="E1207" s="26" t="s">
        <v>42</v>
      </c>
      <c r="F1207" s="107">
        <f>F1208</f>
        <v>50</v>
      </c>
    </row>
    <row r="1208" spans="1:7" s="78" customFormat="1" ht="31.5">
      <c r="A1208" s="117" t="s">
        <v>32</v>
      </c>
      <c r="B1208" s="46" t="s">
        <v>548</v>
      </c>
      <c r="C1208" s="46" t="s">
        <v>538</v>
      </c>
      <c r="D1208" s="47" t="s">
        <v>827</v>
      </c>
      <c r="E1208" s="26" t="s">
        <v>43</v>
      </c>
      <c r="F1208" s="107">
        <v>50</v>
      </c>
    </row>
    <row r="1209" spans="1:7" s="126" customFormat="1" ht="49.9" customHeight="1">
      <c r="A1209" s="117" t="s">
        <v>545</v>
      </c>
      <c r="B1209" s="46" t="s">
        <v>548</v>
      </c>
      <c r="C1209" s="46" t="s">
        <v>538</v>
      </c>
      <c r="D1209" s="47" t="s">
        <v>647</v>
      </c>
      <c r="E1209" s="46"/>
      <c r="F1209" s="107">
        <f>F1210+F1212+F1214+F1090+F1216</f>
        <v>7.73</v>
      </c>
    </row>
    <row r="1210" spans="1:7" s="126" customFormat="1" ht="67.150000000000006" customHeight="1">
      <c r="A1210" s="117" t="s">
        <v>29</v>
      </c>
      <c r="B1210" s="46" t="s">
        <v>548</v>
      </c>
      <c r="C1210" s="46" t="s">
        <v>538</v>
      </c>
      <c r="D1210" s="47" t="s">
        <v>647</v>
      </c>
      <c r="E1210" s="46" t="s">
        <v>49</v>
      </c>
      <c r="F1210" s="107">
        <f>F1211</f>
        <v>4.7</v>
      </c>
    </row>
    <row r="1211" spans="1:7" s="126" customFormat="1">
      <c r="A1211" s="117" t="s">
        <v>140</v>
      </c>
      <c r="B1211" s="46" t="s">
        <v>548</v>
      </c>
      <c r="C1211" s="46" t="s">
        <v>538</v>
      </c>
      <c r="D1211" s="47" t="s">
        <v>647</v>
      </c>
      <c r="E1211" s="46" t="s">
        <v>141</v>
      </c>
      <c r="F1211" s="107">
        <v>4.7</v>
      </c>
    </row>
    <row r="1212" spans="1:7" s="126" customFormat="1" ht="31.5">
      <c r="A1212" s="117" t="s">
        <v>31</v>
      </c>
      <c r="B1212" s="46" t="s">
        <v>548</v>
      </c>
      <c r="C1212" s="46" t="s">
        <v>538</v>
      </c>
      <c r="D1212" s="47" t="s">
        <v>647</v>
      </c>
      <c r="E1212" s="46" t="s">
        <v>42</v>
      </c>
      <c r="F1212" s="107">
        <f>F1213</f>
        <v>3</v>
      </c>
    </row>
    <row r="1213" spans="1:7" s="126" customFormat="1" ht="31.5">
      <c r="A1213" s="117" t="s">
        <v>32</v>
      </c>
      <c r="B1213" s="46" t="s">
        <v>548</v>
      </c>
      <c r="C1213" s="46" t="s">
        <v>538</v>
      </c>
      <c r="D1213" s="47" t="s">
        <v>647</v>
      </c>
      <c r="E1213" s="46" t="s">
        <v>43</v>
      </c>
      <c r="F1213" s="107">
        <v>3</v>
      </c>
    </row>
    <row r="1214" spans="1:7" s="49" customFormat="1" hidden="1">
      <c r="A1214" s="117" t="s">
        <v>33</v>
      </c>
      <c r="B1214" s="46" t="s">
        <v>548</v>
      </c>
      <c r="C1214" s="46" t="s">
        <v>538</v>
      </c>
      <c r="D1214" s="47" t="s">
        <v>647</v>
      </c>
      <c r="E1214" s="46" t="s">
        <v>156</v>
      </c>
      <c r="F1214" s="107">
        <f>F1215</f>
        <v>3.0000000000000249E-2</v>
      </c>
    </row>
    <row r="1215" spans="1:7" s="49" customFormat="1" hidden="1">
      <c r="A1215" s="117" t="s">
        <v>157</v>
      </c>
      <c r="B1215" s="46" t="s">
        <v>548</v>
      </c>
      <c r="C1215" s="46" t="s">
        <v>538</v>
      </c>
      <c r="D1215" s="47" t="s">
        <v>647</v>
      </c>
      <c r="E1215" s="46" t="s">
        <v>158</v>
      </c>
      <c r="F1215" s="107">
        <f>3.3+1.83-5.1</f>
        <v>3.0000000000000249E-2</v>
      </c>
    </row>
    <row r="1216" spans="1:7" s="49" customFormat="1" hidden="1">
      <c r="A1216" s="61" t="s">
        <v>35</v>
      </c>
      <c r="B1216" s="46" t="s">
        <v>548</v>
      </c>
      <c r="C1216" s="46" t="s">
        <v>538</v>
      </c>
      <c r="D1216" s="47" t="s">
        <v>647</v>
      </c>
      <c r="E1216" s="26" t="s">
        <v>184</v>
      </c>
      <c r="F1216" s="107">
        <f>F1217</f>
        <v>0</v>
      </c>
    </row>
    <row r="1217" spans="1:7" s="49" customFormat="1" hidden="1">
      <c r="A1217" s="61" t="s">
        <v>55</v>
      </c>
      <c r="B1217" s="46" t="s">
        <v>548</v>
      </c>
      <c r="C1217" s="46" t="s">
        <v>538</v>
      </c>
      <c r="D1217" s="47" t="s">
        <v>647</v>
      </c>
      <c r="E1217" s="26" t="s">
        <v>260</v>
      </c>
      <c r="F1217" s="107">
        <v>0</v>
      </c>
    </row>
    <row r="1218" spans="1:7" s="49" customFormat="1" ht="47.25">
      <c r="A1218" s="117" t="s">
        <v>665</v>
      </c>
      <c r="B1218" s="46" t="s">
        <v>548</v>
      </c>
      <c r="C1218" s="46" t="s">
        <v>538</v>
      </c>
      <c r="D1218" s="47" t="s">
        <v>666</v>
      </c>
      <c r="E1218" s="26"/>
      <c r="F1218" s="107">
        <f>F1219</f>
        <v>2.5</v>
      </c>
    </row>
    <row r="1219" spans="1:7" s="49" customFormat="1" ht="31.5">
      <c r="A1219" s="117" t="s">
        <v>31</v>
      </c>
      <c r="B1219" s="46" t="s">
        <v>548</v>
      </c>
      <c r="C1219" s="46" t="s">
        <v>538</v>
      </c>
      <c r="D1219" s="47" t="s">
        <v>666</v>
      </c>
      <c r="E1219" s="26" t="s">
        <v>42</v>
      </c>
      <c r="F1219" s="107">
        <f>F1220</f>
        <v>2.5</v>
      </c>
    </row>
    <row r="1220" spans="1:7" s="49" customFormat="1" ht="31.5">
      <c r="A1220" s="117" t="s">
        <v>32</v>
      </c>
      <c r="B1220" s="46" t="s">
        <v>548</v>
      </c>
      <c r="C1220" s="46" t="s">
        <v>538</v>
      </c>
      <c r="D1220" s="47" t="s">
        <v>666</v>
      </c>
      <c r="E1220" s="26" t="s">
        <v>43</v>
      </c>
      <c r="F1220" s="107">
        <v>2.5</v>
      </c>
    </row>
    <row r="1221" spans="1:7" s="19" customFormat="1" ht="31.5" hidden="1" customHeight="1">
      <c r="A1221" s="138" t="s">
        <v>667</v>
      </c>
      <c r="B1221" s="17">
        <v>907</v>
      </c>
      <c r="C1221" s="139"/>
      <c r="D1221" s="139"/>
      <c r="E1221" s="139"/>
      <c r="F1221" s="18">
        <f>F1222</f>
        <v>0</v>
      </c>
      <c r="G1221" s="216"/>
    </row>
    <row r="1222" spans="1:7" s="3" customFormat="1" ht="15.75" hidden="1" customHeight="1">
      <c r="A1222" s="81" t="s">
        <v>668</v>
      </c>
      <c r="B1222" s="160">
        <v>907</v>
      </c>
      <c r="C1222" s="29" t="s">
        <v>669</v>
      </c>
      <c r="D1222" s="29"/>
      <c r="E1222" s="161"/>
      <c r="F1222" s="162">
        <f>F1223</f>
        <v>0</v>
      </c>
      <c r="G1222" s="157"/>
    </row>
    <row r="1223" spans="1:7" s="3" customFormat="1" hidden="1">
      <c r="A1223" s="131" t="s">
        <v>670</v>
      </c>
      <c r="B1223" s="12">
        <v>907</v>
      </c>
      <c r="C1223" s="12" t="s">
        <v>669</v>
      </c>
      <c r="D1223" s="12" t="s">
        <v>671</v>
      </c>
      <c r="E1223" s="12"/>
      <c r="F1223" s="88">
        <f>F1224</f>
        <v>0</v>
      </c>
      <c r="G1223" s="157"/>
    </row>
    <row r="1224" spans="1:7" s="3" customFormat="1" ht="31.5" hidden="1">
      <c r="A1224" s="61" t="s">
        <v>31</v>
      </c>
      <c r="B1224" s="26">
        <v>907</v>
      </c>
      <c r="C1224" s="26" t="s">
        <v>669</v>
      </c>
      <c r="D1224" s="26" t="s">
        <v>671</v>
      </c>
      <c r="E1224" s="26"/>
      <c r="F1224" s="62">
        <f>F1225+F1228</f>
        <v>0</v>
      </c>
      <c r="G1224" s="157"/>
    </row>
    <row r="1225" spans="1:7" s="3" customFormat="1" ht="31.5" hidden="1">
      <c r="A1225" s="61" t="s">
        <v>672</v>
      </c>
      <c r="B1225" s="26">
        <v>907</v>
      </c>
      <c r="C1225" s="26" t="s">
        <v>669</v>
      </c>
      <c r="D1225" s="26" t="s">
        <v>673</v>
      </c>
      <c r="E1225" s="26"/>
      <c r="F1225" s="62">
        <f>F1226</f>
        <v>0</v>
      </c>
      <c r="G1225" s="157"/>
    </row>
    <row r="1226" spans="1:7" s="3" customFormat="1" ht="31.5" hidden="1">
      <c r="A1226" s="61" t="s">
        <v>31</v>
      </c>
      <c r="B1226" s="26">
        <v>907</v>
      </c>
      <c r="C1226" s="26" t="s">
        <v>669</v>
      </c>
      <c r="D1226" s="26" t="s">
        <v>673</v>
      </c>
      <c r="E1226" s="26" t="s">
        <v>42</v>
      </c>
      <c r="F1226" s="62">
        <f>F1227</f>
        <v>0</v>
      </c>
      <c r="G1226" s="157"/>
    </row>
    <row r="1227" spans="1:7" s="3" customFormat="1" ht="31.5" hidden="1">
      <c r="A1227" s="61" t="s">
        <v>32</v>
      </c>
      <c r="B1227" s="26">
        <v>907</v>
      </c>
      <c r="C1227" s="26" t="s">
        <v>669</v>
      </c>
      <c r="D1227" s="26" t="s">
        <v>673</v>
      </c>
      <c r="E1227" s="26" t="s">
        <v>43</v>
      </c>
      <c r="F1227" s="62"/>
      <c r="G1227" s="157"/>
    </row>
    <row r="1228" spans="1:7" s="3" customFormat="1" ht="18" hidden="1" customHeight="1">
      <c r="A1228" s="61" t="s">
        <v>674</v>
      </c>
      <c r="B1228" s="26">
        <v>907</v>
      </c>
      <c r="C1228" s="26" t="s">
        <v>669</v>
      </c>
      <c r="D1228" s="26" t="s">
        <v>675</v>
      </c>
      <c r="E1228" s="26"/>
      <c r="F1228" s="62">
        <f>F1229</f>
        <v>0</v>
      </c>
      <c r="G1228" s="157"/>
    </row>
    <row r="1229" spans="1:7" s="3" customFormat="1" ht="31.5" hidden="1">
      <c r="A1229" s="61" t="s">
        <v>31</v>
      </c>
      <c r="B1229" s="26">
        <v>907</v>
      </c>
      <c r="C1229" s="26" t="s">
        <v>669</v>
      </c>
      <c r="D1229" s="26" t="s">
        <v>675</v>
      </c>
      <c r="E1229" s="26" t="s">
        <v>42</v>
      </c>
      <c r="F1229" s="62">
        <f>F1230</f>
        <v>0</v>
      </c>
      <c r="G1229" s="157"/>
    </row>
    <row r="1230" spans="1:7" s="3" customFormat="1" ht="31.5" hidden="1">
      <c r="A1230" s="61" t="s">
        <v>32</v>
      </c>
      <c r="B1230" s="26">
        <v>907</v>
      </c>
      <c r="C1230" s="26" t="s">
        <v>669</v>
      </c>
      <c r="D1230" s="26" t="s">
        <v>675</v>
      </c>
      <c r="E1230" s="26" t="s">
        <v>43</v>
      </c>
      <c r="F1230" s="62"/>
      <c r="G1230" s="157"/>
    </row>
    <row r="1231" spans="1:7" s="19" customFormat="1" ht="31.5">
      <c r="A1231" s="138" t="s">
        <v>676</v>
      </c>
      <c r="B1231" s="17" t="s">
        <v>677</v>
      </c>
      <c r="C1231" s="139"/>
      <c r="D1231" s="139"/>
      <c r="E1231" s="139"/>
      <c r="F1231" s="18">
        <f>F1232+F1280+F1288+F1300+F1378+F1490+F1501+F1543+F1548</f>
        <v>114244.09999999999</v>
      </c>
      <c r="G1231" s="216"/>
    </row>
    <row r="1232" spans="1:7" s="23" customFormat="1">
      <c r="A1232" s="20" t="s">
        <v>11</v>
      </c>
      <c r="B1232" s="21">
        <v>992</v>
      </c>
      <c r="C1232" s="12" t="s">
        <v>12</v>
      </c>
      <c r="D1232" s="21"/>
      <c r="E1232" s="21"/>
      <c r="F1232" s="13">
        <f>F1233++F1243+F1252</f>
        <v>6857.4999999999991</v>
      </c>
    </row>
    <row r="1233" spans="1:7" s="3" customFormat="1" ht="47.25">
      <c r="A1233" s="28" t="s">
        <v>44</v>
      </c>
      <c r="B1233" s="29" t="s">
        <v>677</v>
      </c>
      <c r="C1233" s="29" t="s">
        <v>45</v>
      </c>
      <c r="D1233" s="29"/>
      <c r="E1233" s="35"/>
      <c r="F1233" s="30">
        <f>F1234</f>
        <v>5525.4</v>
      </c>
      <c r="G1233" s="200"/>
    </row>
    <row r="1234" spans="1:7" s="23" customFormat="1" ht="63">
      <c r="A1234" s="20" t="s">
        <v>17</v>
      </c>
      <c r="B1234" s="12" t="s">
        <v>677</v>
      </c>
      <c r="C1234" s="12" t="s">
        <v>45</v>
      </c>
      <c r="D1234" s="12" t="s">
        <v>24</v>
      </c>
      <c r="E1234" s="21"/>
      <c r="F1234" s="22">
        <f>F1235</f>
        <v>5525.4</v>
      </c>
      <c r="G1234" s="113"/>
    </row>
    <row r="1235" spans="1:7" s="38" customFormat="1">
      <c r="A1235" s="25" t="s">
        <v>27</v>
      </c>
      <c r="B1235" s="26" t="s">
        <v>677</v>
      </c>
      <c r="C1235" s="26" t="s">
        <v>45</v>
      </c>
      <c r="D1235" s="26" t="s">
        <v>28</v>
      </c>
      <c r="E1235" s="27"/>
      <c r="F1235" s="24">
        <f>F1236</f>
        <v>5525.4</v>
      </c>
      <c r="G1235" s="72"/>
    </row>
    <row r="1236" spans="1:7" s="23" customFormat="1" ht="31.5">
      <c r="A1236" s="52" t="s">
        <v>678</v>
      </c>
      <c r="B1236" s="34" t="s">
        <v>677</v>
      </c>
      <c r="C1236" s="34" t="s">
        <v>45</v>
      </c>
      <c r="D1236" s="34" t="s">
        <v>679</v>
      </c>
      <c r="E1236" s="53"/>
      <c r="F1236" s="36">
        <f>F1237+F1239+F1241</f>
        <v>5525.4</v>
      </c>
      <c r="G1236" s="113"/>
    </row>
    <row r="1237" spans="1:7" s="38" customFormat="1" ht="67.150000000000006" customHeight="1">
      <c r="A1237" s="37" t="s">
        <v>29</v>
      </c>
      <c r="B1237" s="26" t="s">
        <v>677</v>
      </c>
      <c r="C1237" s="26" t="s">
        <v>45</v>
      </c>
      <c r="D1237" s="26" t="s">
        <v>679</v>
      </c>
      <c r="E1237" s="27">
        <v>100</v>
      </c>
      <c r="F1237" s="24">
        <f>F1238</f>
        <v>5227.5</v>
      </c>
      <c r="G1237" s="72"/>
    </row>
    <row r="1238" spans="1:7" s="23" customFormat="1" ht="31.5">
      <c r="A1238" s="37" t="s">
        <v>30</v>
      </c>
      <c r="B1238" s="26" t="s">
        <v>677</v>
      </c>
      <c r="C1238" s="26" t="s">
        <v>45</v>
      </c>
      <c r="D1238" s="26" t="s">
        <v>679</v>
      </c>
      <c r="E1238" s="27">
        <v>120</v>
      </c>
      <c r="F1238" s="65">
        <f>5184.4+30+13.1</f>
        <v>5227.5</v>
      </c>
      <c r="G1238" s="113">
        <f>30+13.16</f>
        <v>43.16</v>
      </c>
    </row>
    <row r="1239" spans="1:7" s="3" customFormat="1" ht="31.5">
      <c r="A1239" s="37" t="s">
        <v>31</v>
      </c>
      <c r="B1239" s="26" t="s">
        <v>677</v>
      </c>
      <c r="C1239" s="26" t="s">
        <v>45</v>
      </c>
      <c r="D1239" s="26" t="s">
        <v>679</v>
      </c>
      <c r="E1239" s="27">
        <v>200</v>
      </c>
      <c r="F1239" s="24">
        <f>F1240</f>
        <v>297.7</v>
      </c>
      <c r="G1239" s="200"/>
    </row>
    <row r="1240" spans="1:7" s="3" customFormat="1" ht="31.5">
      <c r="A1240" s="37" t="s">
        <v>32</v>
      </c>
      <c r="B1240" s="26" t="s">
        <v>677</v>
      </c>
      <c r="C1240" s="26" t="s">
        <v>45</v>
      </c>
      <c r="D1240" s="26" t="s">
        <v>679</v>
      </c>
      <c r="E1240" s="27">
        <v>240</v>
      </c>
      <c r="F1240" s="65">
        <f>332.8-30-5.1</f>
        <v>297.7</v>
      </c>
      <c r="G1240" s="200">
        <f>-30-5.181</f>
        <v>-35.180999999999997</v>
      </c>
    </row>
    <row r="1241" spans="1:7" s="3" customFormat="1">
      <c r="A1241" s="31" t="s">
        <v>35</v>
      </c>
      <c r="B1241" s="26" t="s">
        <v>677</v>
      </c>
      <c r="C1241" s="26" t="s">
        <v>45</v>
      </c>
      <c r="D1241" s="26" t="s">
        <v>679</v>
      </c>
      <c r="E1241" s="27">
        <v>800</v>
      </c>
      <c r="F1241" s="24">
        <f>F1242</f>
        <v>0.20000000000000018</v>
      </c>
      <c r="G1241" s="200"/>
    </row>
    <row r="1242" spans="1:7" s="3" customFormat="1">
      <c r="A1242" s="37" t="s">
        <v>37</v>
      </c>
      <c r="B1242" s="26" t="s">
        <v>677</v>
      </c>
      <c r="C1242" s="26" t="s">
        <v>45</v>
      </c>
      <c r="D1242" s="26" t="s">
        <v>679</v>
      </c>
      <c r="E1242" s="27">
        <v>850</v>
      </c>
      <c r="F1242" s="65">
        <f>3.7-3.5</f>
        <v>0.20000000000000018</v>
      </c>
      <c r="G1242" s="200">
        <v>-3.4990000000000001</v>
      </c>
    </row>
    <row r="1243" spans="1:7" s="3" customFormat="1">
      <c r="A1243" s="81" t="s">
        <v>74</v>
      </c>
      <c r="B1243" s="29" t="s">
        <v>677</v>
      </c>
      <c r="C1243" s="29" t="s">
        <v>680</v>
      </c>
      <c r="D1243" s="29" t="s">
        <v>10</v>
      </c>
      <c r="E1243" s="29" t="s">
        <v>10</v>
      </c>
      <c r="F1243" s="130">
        <f>F1244</f>
        <v>801.7</v>
      </c>
      <c r="G1243" s="200"/>
    </row>
    <row r="1244" spans="1:7" s="3" customFormat="1">
      <c r="A1244" s="11" t="s">
        <v>74</v>
      </c>
      <c r="B1244" s="12" t="s">
        <v>677</v>
      </c>
      <c r="C1244" s="12" t="s">
        <v>680</v>
      </c>
      <c r="D1244" s="12" t="s">
        <v>152</v>
      </c>
      <c r="E1244" s="12" t="s">
        <v>10</v>
      </c>
      <c r="F1244" s="88">
        <f>F1245</f>
        <v>801.7</v>
      </c>
      <c r="G1244" s="200"/>
    </row>
    <row r="1245" spans="1:7" s="3" customFormat="1">
      <c r="A1245" s="31" t="s">
        <v>39</v>
      </c>
      <c r="B1245" s="26" t="s">
        <v>677</v>
      </c>
      <c r="C1245" s="26" t="s">
        <v>680</v>
      </c>
      <c r="D1245" s="26" t="s">
        <v>153</v>
      </c>
      <c r="E1245" s="26" t="s">
        <v>10</v>
      </c>
      <c r="F1245" s="59">
        <f>F1246+F1249</f>
        <v>801.7</v>
      </c>
      <c r="G1245" s="200"/>
    </row>
    <row r="1246" spans="1:7" s="3" customFormat="1" ht="31.5">
      <c r="A1246" s="57" t="s">
        <v>263</v>
      </c>
      <c r="B1246" s="34" t="s">
        <v>677</v>
      </c>
      <c r="C1246" s="34" t="s">
        <v>680</v>
      </c>
      <c r="D1246" s="34" t="s">
        <v>155</v>
      </c>
      <c r="E1246" s="34"/>
      <c r="F1246" s="163">
        <f>F1247</f>
        <v>672.6</v>
      </c>
      <c r="G1246" s="200"/>
    </row>
    <row r="1247" spans="1:7" s="64" customFormat="1">
      <c r="A1247" s="31" t="s">
        <v>35</v>
      </c>
      <c r="B1247" s="26" t="s">
        <v>677</v>
      </c>
      <c r="C1247" s="26" t="s">
        <v>680</v>
      </c>
      <c r="D1247" s="26" t="s">
        <v>155</v>
      </c>
      <c r="E1247" s="26" t="s">
        <v>184</v>
      </c>
      <c r="F1247" s="59">
        <f>F1248</f>
        <v>672.6</v>
      </c>
      <c r="G1247" s="174"/>
    </row>
    <row r="1248" spans="1:7" s="23" customFormat="1">
      <c r="A1248" s="31" t="s">
        <v>55</v>
      </c>
      <c r="B1248" s="26" t="s">
        <v>677</v>
      </c>
      <c r="C1248" s="26" t="s">
        <v>680</v>
      </c>
      <c r="D1248" s="26" t="s">
        <v>155</v>
      </c>
      <c r="E1248" s="26" t="s">
        <v>260</v>
      </c>
      <c r="F1248" s="59">
        <v>672.6</v>
      </c>
      <c r="G1248" s="113"/>
    </row>
    <row r="1249" spans="1:7" s="38" customFormat="1" ht="47.25">
      <c r="A1249" s="57" t="s">
        <v>268</v>
      </c>
      <c r="B1249" s="34" t="s">
        <v>677</v>
      </c>
      <c r="C1249" s="34" t="s">
        <v>680</v>
      </c>
      <c r="D1249" s="34" t="s">
        <v>349</v>
      </c>
      <c r="E1249" s="34"/>
      <c r="F1249" s="163">
        <f>F1250</f>
        <v>129.1</v>
      </c>
      <c r="G1249" s="72"/>
    </row>
    <row r="1250" spans="1:7" s="38" customFormat="1">
      <c r="A1250" s="31" t="s">
        <v>35</v>
      </c>
      <c r="B1250" s="26" t="s">
        <v>677</v>
      </c>
      <c r="C1250" s="26" t="s">
        <v>680</v>
      </c>
      <c r="D1250" s="26" t="s">
        <v>349</v>
      </c>
      <c r="E1250" s="26" t="s">
        <v>184</v>
      </c>
      <c r="F1250" s="59">
        <f>F1251</f>
        <v>129.1</v>
      </c>
      <c r="G1250" s="72"/>
    </row>
    <row r="1251" spans="1:7" s="38" customFormat="1">
      <c r="A1251" s="31" t="s">
        <v>55</v>
      </c>
      <c r="B1251" s="26" t="s">
        <v>677</v>
      </c>
      <c r="C1251" s="26" t="s">
        <v>680</v>
      </c>
      <c r="D1251" s="26" t="s">
        <v>349</v>
      </c>
      <c r="E1251" s="26" t="s">
        <v>260</v>
      </c>
      <c r="F1251" s="59">
        <f>250-120.9</f>
        <v>129.1</v>
      </c>
      <c r="G1251" s="72"/>
    </row>
    <row r="1252" spans="1:7" s="38" customFormat="1">
      <c r="A1252" s="81" t="s">
        <v>131</v>
      </c>
      <c r="B1252" s="29" t="s">
        <v>677</v>
      </c>
      <c r="C1252" s="29" t="s">
        <v>132</v>
      </c>
      <c r="D1252" s="29"/>
      <c r="E1252" s="29"/>
      <c r="F1252" s="162">
        <f>F1253+F1261</f>
        <v>530.4</v>
      </c>
      <c r="G1252" s="72"/>
    </row>
    <row r="1253" spans="1:7" s="38" customFormat="1">
      <c r="A1253" s="20" t="s">
        <v>161</v>
      </c>
      <c r="B1253" s="12" t="s">
        <v>677</v>
      </c>
      <c r="C1253" s="12" t="s">
        <v>132</v>
      </c>
      <c r="D1253" s="12" t="s">
        <v>162</v>
      </c>
      <c r="E1253" s="29"/>
      <c r="F1253" s="162">
        <f>F1254+F1258</f>
        <v>433.5</v>
      </c>
      <c r="G1253" s="72"/>
    </row>
    <row r="1254" spans="1:7" s="23" customFormat="1">
      <c r="A1254" s="25" t="s">
        <v>163</v>
      </c>
      <c r="B1254" s="26" t="s">
        <v>677</v>
      </c>
      <c r="C1254" s="26" t="s">
        <v>132</v>
      </c>
      <c r="D1254" s="26" t="s">
        <v>164</v>
      </c>
      <c r="E1254" s="29"/>
      <c r="F1254" s="163">
        <f>F1255</f>
        <v>433.5</v>
      </c>
      <c r="G1254" s="113"/>
    </row>
    <row r="1255" spans="1:7" s="38" customFormat="1">
      <c r="A1255" s="37" t="s">
        <v>681</v>
      </c>
      <c r="B1255" s="26" t="s">
        <v>677</v>
      </c>
      <c r="C1255" s="26" t="s">
        <v>132</v>
      </c>
      <c r="D1255" s="26" t="s">
        <v>175</v>
      </c>
      <c r="E1255" s="27"/>
      <c r="F1255" s="24">
        <f>F1256</f>
        <v>433.5</v>
      </c>
      <c r="G1255" s="72"/>
    </row>
    <row r="1256" spans="1:7" s="38" customFormat="1" ht="31.5">
      <c r="A1256" s="37" t="s">
        <v>31</v>
      </c>
      <c r="B1256" s="26" t="s">
        <v>677</v>
      </c>
      <c r="C1256" s="26" t="s">
        <v>132</v>
      </c>
      <c r="D1256" s="26" t="s">
        <v>175</v>
      </c>
      <c r="E1256" s="27">
        <v>200</v>
      </c>
      <c r="F1256" s="59">
        <f>F1257</f>
        <v>433.5</v>
      </c>
      <c r="G1256" s="72"/>
    </row>
    <row r="1257" spans="1:7" s="38" customFormat="1" ht="31.5">
      <c r="A1257" s="37" t="s">
        <v>32</v>
      </c>
      <c r="B1257" s="26" t="s">
        <v>677</v>
      </c>
      <c r="C1257" s="26" t="s">
        <v>132</v>
      </c>
      <c r="D1257" s="26" t="s">
        <v>175</v>
      </c>
      <c r="E1257" s="27">
        <v>240</v>
      </c>
      <c r="F1257" s="203">
        <f>421+17-4.5</f>
        <v>433.5</v>
      </c>
      <c r="G1257" s="72">
        <v>-4.4800000000000004</v>
      </c>
    </row>
    <row r="1258" spans="1:7" s="38" customFormat="1" ht="51" hidden="1" customHeight="1">
      <c r="A1258" s="210" t="s">
        <v>837</v>
      </c>
      <c r="B1258" s="26" t="s">
        <v>677</v>
      </c>
      <c r="C1258" s="26" t="s">
        <v>132</v>
      </c>
      <c r="D1258" s="26" t="s">
        <v>836</v>
      </c>
      <c r="E1258" s="27"/>
      <c r="F1258" s="59">
        <f>F1259</f>
        <v>0</v>
      </c>
      <c r="G1258" s="72"/>
    </row>
    <row r="1259" spans="1:7" s="38" customFormat="1" hidden="1">
      <c r="A1259" s="31" t="s">
        <v>35</v>
      </c>
      <c r="B1259" s="26" t="s">
        <v>677</v>
      </c>
      <c r="C1259" s="26" t="s">
        <v>132</v>
      </c>
      <c r="D1259" s="26" t="s">
        <v>836</v>
      </c>
      <c r="E1259" s="26" t="s">
        <v>184</v>
      </c>
      <c r="F1259" s="59">
        <f>F1260</f>
        <v>0</v>
      </c>
      <c r="G1259" s="72"/>
    </row>
    <row r="1260" spans="1:7" s="38" customFormat="1" hidden="1">
      <c r="A1260" s="31" t="s">
        <v>55</v>
      </c>
      <c r="B1260" s="26" t="s">
        <v>677</v>
      </c>
      <c r="C1260" s="26" t="s">
        <v>132</v>
      </c>
      <c r="D1260" s="26" t="s">
        <v>836</v>
      </c>
      <c r="E1260" s="26" t="s">
        <v>260</v>
      </c>
      <c r="F1260" s="59">
        <f>1112.3-1112.3</f>
        <v>0</v>
      </c>
      <c r="G1260" s="72"/>
    </row>
    <row r="1261" spans="1:7" s="38" customFormat="1">
      <c r="A1261" s="11" t="s">
        <v>186</v>
      </c>
      <c r="B1261" s="12" t="s">
        <v>677</v>
      </c>
      <c r="C1261" s="12" t="s">
        <v>132</v>
      </c>
      <c r="D1261" s="12" t="s">
        <v>187</v>
      </c>
      <c r="E1261" s="12"/>
      <c r="F1261" s="164">
        <f>F1262+F1265+F1268+F1271+F1277</f>
        <v>96.9</v>
      </c>
      <c r="G1261" s="72"/>
    </row>
    <row r="1262" spans="1:7" s="44" customFormat="1" ht="47.25">
      <c r="A1262" s="73" t="s">
        <v>190</v>
      </c>
      <c r="B1262" s="74" t="s">
        <v>677</v>
      </c>
      <c r="C1262" s="74" t="s">
        <v>132</v>
      </c>
      <c r="D1262" s="74" t="s">
        <v>189</v>
      </c>
      <c r="E1262" s="75"/>
      <c r="F1262" s="76">
        <f>F1263</f>
        <v>66.900000000000006</v>
      </c>
      <c r="G1262" s="200"/>
    </row>
    <row r="1263" spans="1:7" s="78" customFormat="1">
      <c r="A1263" s="77" t="s">
        <v>35</v>
      </c>
      <c r="B1263" s="46" t="s">
        <v>677</v>
      </c>
      <c r="C1263" s="46" t="s">
        <v>132</v>
      </c>
      <c r="D1263" s="46" t="s">
        <v>189</v>
      </c>
      <c r="E1263" s="47">
        <v>800</v>
      </c>
      <c r="F1263" s="48">
        <f>F1264</f>
        <v>66.900000000000006</v>
      </c>
      <c r="G1263" s="174"/>
    </row>
    <row r="1264" spans="1:7" s="78" customFormat="1">
      <c r="A1264" s="66" t="s">
        <v>55</v>
      </c>
      <c r="B1264" s="46" t="s">
        <v>677</v>
      </c>
      <c r="C1264" s="46" t="s">
        <v>132</v>
      </c>
      <c r="D1264" s="46" t="s">
        <v>189</v>
      </c>
      <c r="E1264" s="47">
        <v>870</v>
      </c>
      <c r="F1264" s="48">
        <f>33+33.9</f>
        <v>66.900000000000006</v>
      </c>
      <c r="G1264" s="174"/>
    </row>
    <row r="1265" spans="1:7" s="78" customFormat="1" ht="47.25" hidden="1">
      <c r="A1265" s="73" t="s">
        <v>191</v>
      </c>
      <c r="B1265" s="74" t="s">
        <v>677</v>
      </c>
      <c r="C1265" s="74" t="s">
        <v>132</v>
      </c>
      <c r="D1265" s="74" t="s">
        <v>192</v>
      </c>
      <c r="E1265" s="75"/>
      <c r="F1265" s="76">
        <f>F1266</f>
        <v>0</v>
      </c>
      <c r="G1265" s="174"/>
    </row>
    <row r="1266" spans="1:7" s="78" customFormat="1" hidden="1">
      <c r="A1266" s="77" t="s">
        <v>35</v>
      </c>
      <c r="B1266" s="46" t="s">
        <v>677</v>
      </c>
      <c r="C1266" s="46" t="s">
        <v>132</v>
      </c>
      <c r="D1266" s="46" t="s">
        <v>192</v>
      </c>
      <c r="E1266" s="47">
        <v>800</v>
      </c>
      <c r="F1266" s="48">
        <f>F1267</f>
        <v>0</v>
      </c>
      <c r="G1266" s="174"/>
    </row>
    <row r="1267" spans="1:7" s="78" customFormat="1" hidden="1">
      <c r="A1267" s="66" t="s">
        <v>55</v>
      </c>
      <c r="B1267" s="46" t="s">
        <v>677</v>
      </c>
      <c r="C1267" s="46" t="s">
        <v>132</v>
      </c>
      <c r="D1267" s="46" t="s">
        <v>192</v>
      </c>
      <c r="E1267" s="47">
        <v>870</v>
      </c>
      <c r="F1267" s="48">
        <v>0</v>
      </c>
      <c r="G1267" s="174"/>
    </row>
    <row r="1268" spans="1:7" s="78" customFormat="1" ht="47.25" hidden="1">
      <c r="A1268" s="79" t="s">
        <v>197</v>
      </c>
      <c r="B1268" s="74" t="s">
        <v>677</v>
      </c>
      <c r="C1268" s="74" t="s">
        <v>132</v>
      </c>
      <c r="D1268" s="74" t="s">
        <v>198</v>
      </c>
      <c r="E1268" s="75"/>
      <c r="F1268" s="76">
        <f>F1269</f>
        <v>0</v>
      </c>
      <c r="G1268" s="174"/>
    </row>
    <row r="1269" spans="1:7" s="78" customFormat="1" hidden="1">
      <c r="A1269" s="77" t="s">
        <v>35</v>
      </c>
      <c r="B1269" s="46" t="s">
        <v>677</v>
      </c>
      <c r="C1269" s="46" t="s">
        <v>132</v>
      </c>
      <c r="D1269" s="46" t="s">
        <v>198</v>
      </c>
      <c r="E1269" s="47">
        <v>800</v>
      </c>
      <c r="F1269" s="48">
        <f>F1270</f>
        <v>0</v>
      </c>
      <c r="G1269" s="174"/>
    </row>
    <row r="1270" spans="1:7" s="78" customFormat="1" hidden="1">
      <c r="A1270" s="66" t="s">
        <v>55</v>
      </c>
      <c r="B1270" s="46" t="s">
        <v>677</v>
      </c>
      <c r="C1270" s="46" t="s">
        <v>132</v>
      </c>
      <c r="D1270" s="46" t="s">
        <v>198</v>
      </c>
      <c r="E1270" s="47">
        <v>870</v>
      </c>
      <c r="F1270" s="48">
        <f>20-20</f>
        <v>0</v>
      </c>
      <c r="G1270" s="174"/>
    </row>
    <row r="1271" spans="1:7" s="78" customFormat="1" ht="47.25">
      <c r="A1271" s="79" t="s">
        <v>199</v>
      </c>
      <c r="B1271" s="74" t="s">
        <v>677</v>
      </c>
      <c r="C1271" s="74" t="s">
        <v>132</v>
      </c>
      <c r="D1271" s="74" t="s">
        <v>200</v>
      </c>
      <c r="E1271" s="75"/>
      <c r="F1271" s="76">
        <f>F1272</f>
        <v>30</v>
      </c>
      <c r="G1271" s="174"/>
    </row>
    <row r="1272" spans="1:7" s="78" customFormat="1">
      <c r="A1272" s="77" t="s">
        <v>35</v>
      </c>
      <c r="B1272" s="46" t="s">
        <v>677</v>
      </c>
      <c r="C1272" s="46" t="s">
        <v>132</v>
      </c>
      <c r="D1272" s="46" t="s">
        <v>200</v>
      </c>
      <c r="E1272" s="47">
        <v>800</v>
      </c>
      <c r="F1272" s="48">
        <f>F1273</f>
        <v>30</v>
      </c>
      <c r="G1272" s="174"/>
    </row>
    <row r="1273" spans="1:7" s="78" customFormat="1">
      <c r="A1273" s="66" t="s">
        <v>55</v>
      </c>
      <c r="B1273" s="46" t="s">
        <v>677</v>
      </c>
      <c r="C1273" s="46" t="s">
        <v>132</v>
      </c>
      <c r="D1273" s="46" t="s">
        <v>200</v>
      </c>
      <c r="E1273" s="47">
        <v>870</v>
      </c>
      <c r="F1273" s="48">
        <v>30</v>
      </c>
      <c r="G1273" s="174"/>
    </row>
    <row r="1274" spans="1:7" s="49" customFormat="1" ht="63" hidden="1">
      <c r="A1274" s="77" t="s">
        <v>201</v>
      </c>
      <c r="B1274" s="46" t="s">
        <v>14</v>
      </c>
      <c r="C1274" s="46" t="s">
        <v>132</v>
      </c>
      <c r="D1274" s="46" t="s">
        <v>202</v>
      </c>
      <c r="E1274" s="47"/>
      <c r="F1274" s="48">
        <f>F1275</f>
        <v>0</v>
      </c>
      <c r="G1274" s="113"/>
    </row>
    <row r="1275" spans="1:7" s="49" customFormat="1" hidden="1">
      <c r="A1275" s="45" t="s">
        <v>35</v>
      </c>
      <c r="B1275" s="46" t="s">
        <v>14</v>
      </c>
      <c r="C1275" s="46" t="s">
        <v>132</v>
      </c>
      <c r="D1275" s="46" t="s">
        <v>202</v>
      </c>
      <c r="E1275" s="47">
        <v>800</v>
      </c>
      <c r="F1275" s="48">
        <f>F1276</f>
        <v>0</v>
      </c>
      <c r="G1275" s="113"/>
    </row>
    <row r="1276" spans="1:7" s="49" customFormat="1" hidden="1">
      <c r="A1276" s="45" t="s">
        <v>55</v>
      </c>
      <c r="B1276" s="46" t="s">
        <v>14</v>
      </c>
      <c r="C1276" s="46" t="s">
        <v>132</v>
      </c>
      <c r="D1276" s="46" t="s">
        <v>202</v>
      </c>
      <c r="E1276" s="47">
        <v>870</v>
      </c>
      <c r="F1276" s="48">
        <f>4.7-4.7</f>
        <v>0</v>
      </c>
      <c r="G1276" s="113"/>
    </row>
    <row r="1277" spans="1:7" s="67" customFormat="1" ht="63" hidden="1">
      <c r="A1277" s="80" t="s">
        <v>203</v>
      </c>
      <c r="B1277" s="74" t="s">
        <v>677</v>
      </c>
      <c r="C1277" s="74" t="s">
        <v>132</v>
      </c>
      <c r="D1277" s="74" t="s">
        <v>204</v>
      </c>
      <c r="E1277" s="75"/>
      <c r="F1277" s="76">
        <f>F1278</f>
        <v>0</v>
      </c>
      <c r="G1277" s="72"/>
    </row>
    <row r="1278" spans="1:7" s="49" customFormat="1" hidden="1">
      <c r="A1278" s="45" t="s">
        <v>35</v>
      </c>
      <c r="B1278" s="46" t="s">
        <v>677</v>
      </c>
      <c r="C1278" s="46" t="s">
        <v>132</v>
      </c>
      <c r="D1278" s="46" t="s">
        <v>204</v>
      </c>
      <c r="E1278" s="47">
        <v>800</v>
      </c>
      <c r="F1278" s="48">
        <f>F1279</f>
        <v>0</v>
      </c>
      <c r="G1278" s="113"/>
    </row>
    <row r="1279" spans="1:7" s="49" customFormat="1" hidden="1">
      <c r="A1279" s="45" t="s">
        <v>55</v>
      </c>
      <c r="B1279" s="46" t="s">
        <v>677</v>
      </c>
      <c r="C1279" s="46" t="s">
        <v>132</v>
      </c>
      <c r="D1279" s="46" t="s">
        <v>204</v>
      </c>
      <c r="E1279" s="47">
        <v>870</v>
      </c>
      <c r="F1279" s="48">
        <f>15-15</f>
        <v>0</v>
      </c>
      <c r="G1279" s="113"/>
    </row>
    <row r="1280" spans="1:7" s="23" customFormat="1">
      <c r="A1280" s="20" t="s">
        <v>205</v>
      </c>
      <c r="B1280" s="21" t="s">
        <v>677</v>
      </c>
      <c r="C1280" s="12" t="s">
        <v>206</v>
      </c>
      <c r="D1280" s="21"/>
      <c r="E1280" s="21"/>
      <c r="F1280" s="13">
        <f t="shared" ref="F1280:F1286" si="1">F1281</f>
        <v>804.6</v>
      </c>
      <c r="G1280" s="113"/>
    </row>
    <row r="1281" spans="1:7" s="38" customFormat="1" ht="16.5" customHeight="1">
      <c r="A1281" s="28" t="s">
        <v>682</v>
      </c>
      <c r="B1281" s="29" t="s">
        <v>677</v>
      </c>
      <c r="C1281" s="29" t="s">
        <v>683</v>
      </c>
      <c r="D1281" s="29"/>
      <c r="E1281" s="35"/>
      <c r="F1281" s="30">
        <f t="shared" si="1"/>
        <v>804.6</v>
      </c>
      <c r="G1281" s="72"/>
    </row>
    <row r="1282" spans="1:7" s="3" customFormat="1" ht="63">
      <c r="A1282" s="31" t="s">
        <v>684</v>
      </c>
      <c r="B1282" s="26" t="s">
        <v>677</v>
      </c>
      <c r="C1282" s="26" t="s">
        <v>683</v>
      </c>
      <c r="D1282" s="26" t="s">
        <v>685</v>
      </c>
      <c r="E1282" s="26"/>
      <c r="F1282" s="59">
        <f t="shared" si="1"/>
        <v>804.6</v>
      </c>
      <c r="G1282" s="200"/>
    </row>
    <row r="1283" spans="1:7" s="38" customFormat="1" ht="31.5" customHeight="1">
      <c r="A1283" s="31" t="s">
        <v>686</v>
      </c>
      <c r="B1283" s="26" t="s">
        <v>677</v>
      </c>
      <c r="C1283" s="26" t="s">
        <v>683</v>
      </c>
      <c r="D1283" s="26" t="s">
        <v>687</v>
      </c>
      <c r="E1283" s="26"/>
      <c r="F1283" s="59">
        <f t="shared" si="1"/>
        <v>804.6</v>
      </c>
      <c r="G1283" s="72"/>
    </row>
    <row r="1284" spans="1:7" s="38" customFormat="1" ht="79.150000000000006" customHeight="1">
      <c r="A1284" s="31" t="s">
        <v>688</v>
      </c>
      <c r="B1284" s="26" t="s">
        <v>677</v>
      </c>
      <c r="C1284" s="26" t="s">
        <v>683</v>
      </c>
      <c r="D1284" s="26" t="s">
        <v>689</v>
      </c>
      <c r="E1284" s="26"/>
      <c r="F1284" s="59">
        <f>F1285</f>
        <v>804.6</v>
      </c>
      <c r="G1284" s="72"/>
    </row>
    <row r="1285" spans="1:7" s="38" customFormat="1" ht="31.5">
      <c r="A1285" s="31" t="s">
        <v>690</v>
      </c>
      <c r="B1285" s="26" t="s">
        <v>677</v>
      </c>
      <c r="C1285" s="26" t="s">
        <v>683</v>
      </c>
      <c r="D1285" s="26" t="s">
        <v>691</v>
      </c>
      <c r="E1285" s="26"/>
      <c r="F1285" s="59">
        <f>F1286</f>
        <v>804.6</v>
      </c>
      <c r="G1285" s="72"/>
    </row>
    <row r="1286" spans="1:7" s="38" customFormat="1" ht="21" customHeight="1">
      <c r="A1286" s="31" t="s">
        <v>692</v>
      </c>
      <c r="B1286" s="26" t="s">
        <v>677</v>
      </c>
      <c r="C1286" s="26" t="s">
        <v>683</v>
      </c>
      <c r="D1286" s="26" t="s">
        <v>691</v>
      </c>
      <c r="E1286" s="26" t="s">
        <v>135</v>
      </c>
      <c r="F1286" s="59">
        <f t="shared" si="1"/>
        <v>804.6</v>
      </c>
      <c r="G1286" s="72"/>
    </row>
    <row r="1287" spans="1:7" s="3" customFormat="1">
      <c r="A1287" s="31" t="s">
        <v>693</v>
      </c>
      <c r="B1287" s="26" t="s">
        <v>677</v>
      </c>
      <c r="C1287" s="26" t="s">
        <v>683</v>
      </c>
      <c r="D1287" s="26" t="s">
        <v>691</v>
      </c>
      <c r="E1287" s="26" t="s">
        <v>694</v>
      </c>
      <c r="F1287" s="59">
        <v>804.6</v>
      </c>
      <c r="G1287" s="200"/>
    </row>
    <row r="1288" spans="1:7" s="23" customFormat="1" ht="31.5">
      <c r="A1288" s="20" t="s">
        <v>695</v>
      </c>
      <c r="B1288" s="21" t="s">
        <v>677</v>
      </c>
      <c r="C1288" s="12" t="s">
        <v>214</v>
      </c>
      <c r="D1288" s="21"/>
      <c r="E1288" s="21"/>
      <c r="F1288" s="13">
        <f>F1289</f>
        <v>239.3</v>
      </c>
      <c r="G1288" s="113"/>
    </row>
    <row r="1289" spans="1:7" s="3" customFormat="1" ht="47.25">
      <c r="A1289" s="28" t="s">
        <v>215</v>
      </c>
      <c r="B1289" s="29" t="s">
        <v>677</v>
      </c>
      <c r="C1289" s="29" t="s">
        <v>216</v>
      </c>
      <c r="D1289" s="29"/>
      <c r="E1289" s="35"/>
      <c r="F1289" s="30">
        <f>F1290+F1294</f>
        <v>239.3</v>
      </c>
      <c r="G1289" s="200"/>
    </row>
    <row r="1290" spans="1:7" s="3" customFormat="1" hidden="1">
      <c r="A1290" s="28" t="s">
        <v>39</v>
      </c>
      <c r="B1290" s="29" t="s">
        <v>677</v>
      </c>
      <c r="C1290" s="29" t="s">
        <v>216</v>
      </c>
      <c r="D1290" s="29" t="s">
        <v>40</v>
      </c>
      <c r="E1290" s="35"/>
      <c r="F1290" s="30">
        <f>F1291</f>
        <v>0</v>
      </c>
      <c r="G1290" s="200"/>
    </row>
    <row r="1291" spans="1:7" s="3" customFormat="1" ht="31.5" hidden="1">
      <c r="A1291" s="57" t="s">
        <v>263</v>
      </c>
      <c r="B1291" s="26" t="s">
        <v>677</v>
      </c>
      <c r="C1291" s="26" t="s">
        <v>216</v>
      </c>
      <c r="D1291" s="34" t="s">
        <v>41</v>
      </c>
      <c r="E1291" s="35"/>
      <c r="F1291" s="30">
        <f>F1292</f>
        <v>0</v>
      </c>
      <c r="G1291" s="200"/>
    </row>
    <row r="1292" spans="1:7" s="3" customFormat="1" hidden="1">
      <c r="A1292" s="31" t="s">
        <v>692</v>
      </c>
      <c r="B1292" s="26" t="s">
        <v>677</v>
      </c>
      <c r="C1292" s="26" t="s">
        <v>216</v>
      </c>
      <c r="D1292" s="26" t="s">
        <v>41</v>
      </c>
      <c r="E1292" s="27">
        <v>500</v>
      </c>
      <c r="F1292" s="24">
        <f>F1293</f>
        <v>0</v>
      </c>
      <c r="G1292" s="200"/>
    </row>
    <row r="1293" spans="1:7" s="3" customFormat="1" hidden="1">
      <c r="A1293" s="31" t="s">
        <v>696</v>
      </c>
      <c r="B1293" s="26" t="s">
        <v>677</v>
      </c>
      <c r="C1293" s="26" t="s">
        <v>216</v>
      </c>
      <c r="D1293" s="26" t="s">
        <v>41</v>
      </c>
      <c r="E1293" s="27">
        <v>540</v>
      </c>
      <c r="F1293" s="24"/>
      <c r="G1293" s="200"/>
    </row>
    <row r="1294" spans="1:7" s="3" customFormat="1" ht="47.25">
      <c r="A1294" s="11" t="s">
        <v>217</v>
      </c>
      <c r="B1294" s="12" t="s">
        <v>677</v>
      </c>
      <c r="C1294" s="12" t="s">
        <v>216</v>
      </c>
      <c r="D1294" s="12" t="s">
        <v>218</v>
      </c>
      <c r="E1294" s="12"/>
      <c r="F1294" s="164">
        <f>F1295</f>
        <v>239.3</v>
      </c>
      <c r="G1294" s="200"/>
    </row>
    <row r="1295" spans="1:7" s="3" customFormat="1" ht="47.25">
      <c r="A1295" s="31" t="s">
        <v>219</v>
      </c>
      <c r="B1295" s="26" t="s">
        <v>677</v>
      </c>
      <c r="C1295" s="26" t="s">
        <v>216</v>
      </c>
      <c r="D1295" s="26" t="s">
        <v>220</v>
      </c>
      <c r="E1295" s="26"/>
      <c r="F1295" s="59">
        <f>F1296+F1298</f>
        <v>239.3</v>
      </c>
      <c r="G1295" s="200"/>
    </row>
    <row r="1296" spans="1:7" s="3" customFormat="1" hidden="1">
      <c r="A1296" s="31" t="s">
        <v>692</v>
      </c>
      <c r="B1296" s="26" t="s">
        <v>677</v>
      </c>
      <c r="C1296" s="26" t="s">
        <v>216</v>
      </c>
      <c r="D1296" s="26" t="s">
        <v>220</v>
      </c>
      <c r="E1296" s="26" t="s">
        <v>135</v>
      </c>
      <c r="F1296" s="59">
        <f>F1297</f>
        <v>0</v>
      </c>
      <c r="G1296" s="200"/>
    </row>
    <row r="1297" spans="1:7" s="3" customFormat="1" hidden="1">
      <c r="A1297" s="31" t="s">
        <v>696</v>
      </c>
      <c r="B1297" s="26" t="s">
        <v>677</v>
      </c>
      <c r="C1297" s="26" t="s">
        <v>216</v>
      </c>
      <c r="D1297" s="26" t="s">
        <v>220</v>
      </c>
      <c r="E1297" s="26" t="s">
        <v>697</v>
      </c>
      <c r="F1297" s="59"/>
      <c r="G1297" s="200"/>
    </row>
    <row r="1298" spans="1:7" s="3" customFormat="1">
      <c r="A1298" s="31" t="s">
        <v>35</v>
      </c>
      <c r="B1298" s="26" t="s">
        <v>677</v>
      </c>
      <c r="C1298" s="26" t="s">
        <v>216</v>
      </c>
      <c r="D1298" s="26" t="s">
        <v>220</v>
      </c>
      <c r="E1298" s="26" t="s">
        <v>184</v>
      </c>
      <c r="F1298" s="59">
        <f>F1299</f>
        <v>239.3</v>
      </c>
      <c r="G1298" s="200"/>
    </row>
    <row r="1299" spans="1:7" s="3" customFormat="1">
      <c r="A1299" s="31" t="s">
        <v>55</v>
      </c>
      <c r="B1299" s="26" t="s">
        <v>677</v>
      </c>
      <c r="C1299" s="26" t="s">
        <v>216</v>
      </c>
      <c r="D1299" s="26" t="s">
        <v>220</v>
      </c>
      <c r="E1299" s="26" t="s">
        <v>260</v>
      </c>
      <c r="F1299" s="96">
        <v>239.3</v>
      </c>
      <c r="G1299" s="200"/>
    </row>
    <row r="1300" spans="1:7" s="23" customFormat="1">
      <c r="A1300" s="20" t="s">
        <v>223</v>
      </c>
      <c r="B1300" s="21" t="s">
        <v>677</v>
      </c>
      <c r="C1300" s="12" t="s">
        <v>224</v>
      </c>
      <c r="D1300" s="21"/>
      <c r="E1300" s="21"/>
      <c r="F1300" s="13">
        <f>F1301+F1314+F1354</f>
        <v>29330.899999999998</v>
      </c>
      <c r="G1300" s="113"/>
    </row>
    <row r="1301" spans="1:7" s="49" customFormat="1" ht="30.6" customHeight="1">
      <c r="A1301" s="63" t="s">
        <v>237</v>
      </c>
      <c r="B1301" s="42">
        <v>992</v>
      </c>
      <c r="C1301" s="41" t="s">
        <v>236</v>
      </c>
      <c r="D1301" s="42" t="s">
        <v>238</v>
      </c>
      <c r="E1301" s="42"/>
      <c r="F1301" s="165">
        <f>F1302</f>
        <v>1871.1999999999998</v>
      </c>
      <c r="G1301" s="113"/>
    </row>
    <row r="1302" spans="1:7" s="126" customFormat="1" ht="31.5">
      <c r="A1302" s="77" t="s">
        <v>478</v>
      </c>
      <c r="B1302" s="47">
        <v>992</v>
      </c>
      <c r="C1302" s="46" t="s">
        <v>236</v>
      </c>
      <c r="D1302" s="47" t="s">
        <v>479</v>
      </c>
      <c r="E1302" s="47"/>
      <c r="F1302" s="166">
        <f>F1303+F1307</f>
        <v>1871.1999999999998</v>
      </c>
      <c r="G1302" s="200"/>
    </row>
    <row r="1303" spans="1:7" s="126" customFormat="1" ht="47.25">
      <c r="A1303" s="77" t="s">
        <v>698</v>
      </c>
      <c r="B1303" s="47">
        <v>992</v>
      </c>
      <c r="C1303" s="46" t="s">
        <v>236</v>
      </c>
      <c r="D1303" s="47" t="s">
        <v>699</v>
      </c>
      <c r="E1303" s="47"/>
      <c r="F1303" s="167">
        <f>F1304</f>
        <v>60</v>
      </c>
      <c r="G1303" s="200"/>
    </row>
    <row r="1304" spans="1:7" s="157" customFormat="1" ht="47.25">
      <c r="A1304" s="25" t="s">
        <v>700</v>
      </c>
      <c r="B1304" s="27">
        <v>992</v>
      </c>
      <c r="C1304" s="26" t="s">
        <v>236</v>
      </c>
      <c r="D1304" s="27" t="s">
        <v>701</v>
      </c>
      <c r="E1304" s="27"/>
      <c r="F1304" s="55">
        <f>F1305</f>
        <v>60</v>
      </c>
      <c r="G1304" s="200"/>
    </row>
    <row r="1305" spans="1:7" s="157" customFormat="1">
      <c r="A1305" s="31" t="s">
        <v>692</v>
      </c>
      <c r="B1305" s="27">
        <v>992</v>
      </c>
      <c r="C1305" s="26" t="s">
        <v>236</v>
      </c>
      <c r="D1305" s="27" t="s">
        <v>701</v>
      </c>
      <c r="E1305" s="27">
        <v>500</v>
      </c>
      <c r="F1305" s="55">
        <f>F1306</f>
        <v>60</v>
      </c>
      <c r="G1305" s="200"/>
    </row>
    <row r="1306" spans="1:7" s="157" customFormat="1">
      <c r="A1306" s="31" t="s">
        <v>696</v>
      </c>
      <c r="B1306" s="27">
        <v>992</v>
      </c>
      <c r="C1306" s="26" t="s">
        <v>236</v>
      </c>
      <c r="D1306" s="27" t="s">
        <v>701</v>
      </c>
      <c r="E1306" s="27">
        <v>540</v>
      </c>
      <c r="F1306" s="55">
        <v>60</v>
      </c>
      <c r="G1306" s="200"/>
    </row>
    <row r="1307" spans="1:7" s="157" customFormat="1" ht="47.25">
      <c r="A1307" s="25" t="s">
        <v>702</v>
      </c>
      <c r="B1307" s="27">
        <v>992</v>
      </c>
      <c r="C1307" s="26" t="s">
        <v>236</v>
      </c>
      <c r="D1307" s="27" t="s">
        <v>703</v>
      </c>
      <c r="E1307" s="27"/>
      <c r="F1307" s="167">
        <f>F1308+F1311</f>
        <v>1811.1999999999998</v>
      </c>
      <c r="G1307" s="200"/>
    </row>
    <row r="1308" spans="1:7" s="157" customFormat="1">
      <c r="A1308" s="25" t="s">
        <v>482</v>
      </c>
      <c r="B1308" s="27">
        <v>992</v>
      </c>
      <c r="C1308" s="26" t="s">
        <v>236</v>
      </c>
      <c r="D1308" s="27" t="s">
        <v>704</v>
      </c>
      <c r="E1308" s="27"/>
      <c r="F1308" s="55">
        <f>F1309</f>
        <v>1308.3</v>
      </c>
      <c r="G1308" s="200"/>
    </row>
    <row r="1309" spans="1:7" s="157" customFormat="1">
      <c r="A1309" s="31" t="s">
        <v>692</v>
      </c>
      <c r="B1309" s="27">
        <v>992</v>
      </c>
      <c r="C1309" s="26" t="s">
        <v>236</v>
      </c>
      <c r="D1309" s="27" t="s">
        <v>704</v>
      </c>
      <c r="E1309" s="27">
        <v>500</v>
      </c>
      <c r="F1309" s="55">
        <f>F1310</f>
        <v>1308.3</v>
      </c>
      <c r="G1309" s="200"/>
    </row>
    <row r="1310" spans="1:7" s="157" customFormat="1">
      <c r="A1310" s="31" t="s">
        <v>696</v>
      </c>
      <c r="B1310" s="27">
        <v>992</v>
      </c>
      <c r="C1310" s="26" t="s">
        <v>236</v>
      </c>
      <c r="D1310" s="27" t="s">
        <v>704</v>
      </c>
      <c r="E1310" s="27">
        <v>540</v>
      </c>
      <c r="F1310" s="55">
        <v>1308.3</v>
      </c>
      <c r="G1310" s="200"/>
    </row>
    <row r="1311" spans="1:7" s="157" customFormat="1">
      <c r="A1311" s="31" t="s">
        <v>482</v>
      </c>
      <c r="B1311" s="27">
        <v>992</v>
      </c>
      <c r="C1311" s="26" t="s">
        <v>236</v>
      </c>
      <c r="D1311" s="27" t="s">
        <v>705</v>
      </c>
      <c r="E1311" s="27"/>
      <c r="F1311" s="55">
        <f>F1312</f>
        <v>502.9</v>
      </c>
      <c r="G1311" s="200"/>
    </row>
    <row r="1312" spans="1:7" s="157" customFormat="1">
      <c r="A1312" s="31" t="s">
        <v>692</v>
      </c>
      <c r="B1312" s="27">
        <v>992</v>
      </c>
      <c r="C1312" s="26" t="s">
        <v>236</v>
      </c>
      <c r="D1312" s="27" t="s">
        <v>705</v>
      </c>
      <c r="E1312" s="27">
        <v>500</v>
      </c>
      <c r="F1312" s="55">
        <f>F1313</f>
        <v>502.9</v>
      </c>
      <c r="G1312" s="200"/>
    </row>
    <row r="1313" spans="1:7" s="157" customFormat="1">
      <c r="A1313" s="31" t="s">
        <v>696</v>
      </c>
      <c r="B1313" s="27">
        <v>992</v>
      </c>
      <c r="C1313" s="26" t="s">
        <v>236</v>
      </c>
      <c r="D1313" s="27" t="s">
        <v>705</v>
      </c>
      <c r="E1313" s="27">
        <v>540</v>
      </c>
      <c r="F1313" s="55">
        <f>402.9+100</f>
        <v>502.9</v>
      </c>
      <c r="G1313" s="200"/>
    </row>
    <row r="1314" spans="1:7" s="23" customFormat="1">
      <c r="A1314" s="28" t="s">
        <v>266</v>
      </c>
      <c r="B1314" s="29" t="s">
        <v>677</v>
      </c>
      <c r="C1314" s="29" t="s">
        <v>267</v>
      </c>
      <c r="D1314" s="29"/>
      <c r="E1314" s="35"/>
      <c r="F1314" s="30">
        <f>F1315+F1327+F1343+F1330</f>
        <v>27459.699999999997</v>
      </c>
      <c r="G1314" s="113"/>
    </row>
    <row r="1315" spans="1:7" s="23" customFormat="1" ht="31.5">
      <c r="A1315" s="11" t="s">
        <v>270</v>
      </c>
      <c r="B1315" s="12" t="s">
        <v>677</v>
      </c>
      <c r="C1315" s="12" t="s">
        <v>267</v>
      </c>
      <c r="D1315" s="21" t="s">
        <v>271</v>
      </c>
      <c r="E1315" s="21"/>
      <c r="F1315" s="164">
        <f>F1316</f>
        <v>25605.199999999997</v>
      </c>
      <c r="G1315" s="113"/>
    </row>
    <row r="1316" spans="1:7" s="23" customFormat="1" ht="31.5">
      <c r="A1316" s="31" t="s">
        <v>272</v>
      </c>
      <c r="B1316" s="26" t="s">
        <v>677</v>
      </c>
      <c r="C1316" s="26" t="s">
        <v>267</v>
      </c>
      <c r="D1316" s="27" t="s">
        <v>273</v>
      </c>
      <c r="E1316" s="27"/>
      <c r="F1316" s="59">
        <f>F1317+F1321</f>
        <v>25605.199999999997</v>
      </c>
      <c r="G1316" s="113"/>
    </row>
    <row r="1317" spans="1:7" s="23" customFormat="1" ht="47.25" hidden="1">
      <c r="A1317" s="31" t="s">
        <v>706</v>
      </c>
      <c r="B1317" s="26" t="s">
        <v>677</v>
      </c>
      <c r="C1317" s="26" t="s">
        <v>267</v>
      </c>
      <c r="D1317" s="27" t="s">
        <v>707</v>
      </c>
      <c r="E1317" s="27"/>
      <c r="F1317" s="59">
        <f>F1318</f>
        <v>0</v>
      </c>
      <c r="G1317" s="113"/>
    </row>
    <row r="1318" spans="1:7" s="23" customFormat="1" ht="78.75" hidden="1">
      <c r="A1318" s="31" t="s">
        <v>708</v>
      </c>
      <c r="B1318" s="26" t="s">
        <v>677</v>
      </c>
      <c r="C1318" s="26" t="s">
        <v>267</v>
      </c>
      <c r="D1318" s="27" t="s">
        <v>709</v>
      </c>
      <c r="E1318" s="27"/>
      <c r="F1318" s="59">
        <f>F1319</f>
        <v>0</v>
      </c>
      <c r="G1318" s="113"/>
    </row>
    <row r="1319" spans="1:7" s="23" customFormat="1" hidden="1">
      <c r="A1319" s="31" t="s">
        <v>692</v>
      </c>
      <c r="B1319" s="26" t="s">
        <v>677</v>
      </c>
      <c r="C1319" s="26" t="s">
        <v>267</v>
      </c>
      <c r="D1319" s="27" t="s">
        <v>709</v>
      </c>
      <c r="E1319" s="27">
        <v>500</v>
      </c>
      <c r="F1319" s="59">
        <f>F1320</f>
        <v>0</v>
      </c>
      <c r="G1319" s="113"/>
    </row>
    <row r="1320" spans="1:7" s="23" customFormat="1" hidden="1">
      <c r="A1320" s="31" t="s">
        <v>696</v>
      </c>
      <c r="B1320" s="26" t="s">
        <v>677</v>
      </c>
      <c r="C1320" s="26" t="s">
        <v>267</v>
      </c>
      <c r="D1320" s="27" t="s">
        <v>709</v>
      </c>
      <c r="E1320" s="27">
        <v>540</v>
      </c>
      <c r="F1320" s="59">
        <f>17768.4-17768.4</f>
        <v>0</v>
      </c>
      <c r="G1320" s="113"/>
    </row>
    <row r="1321" spans="1:7" s="23" customFormat="1" ht="47.25">
      <c r="A1321" s="31" t="s">
        <v>274</v>
      </c>
      <c r="B1321" s="26" t="s">
        <v>677</v>
      </c>
      <c r="C1321" s="26" t="s">
        <v>267</v>
      </c>
      <c r="D1321" s="27" t="s">
        <v>275</v>
      </c>
      <c r="E1321" s="27"/>
      <c r="F1321" s="59">
        <f>F1322</f>
        <v>25605.199999999997</v>
      </c>
      <c r="G1321" s="113"/>
    </row>
    <row r="1322" spans="1:7" s="23" customFormat="1" ht="47.25">
      <c r="A1322" s="31" t="s">
        <v>276</v>
      </c>
      <c r="B1322" s="26" t="s">
        <v>677</v>
      </c>
      <c r="C1322" s="26" t="s">
        <v>267</v>
      </c>
      <c r="D1322" s="26" t="s">
        <v>277</v>
      </c>
      <c r="E1322" s="27"/>
      <c r="F1322" s="59">
        <f>F1323+F1325</f>
        <v>25605.199999999997</v>
      </c>
      <c r="G1322" s="113"/>
    </row>
    <row r="1323" spans="1:7" s="23" customFormat="1">
      <c r="A1323" s="31" t="s">
        <v>692</v>
      </c>
      <c r="B1323" s="26" t="s">
        <v>677</v>
      </c>
      <c r="C1323" s="26" t="s">
        <v>267</v>
      </c>
      <c r="D1323" s="26" t="s">
        <v>277</v>
      </c>
      <c r="E1323" s="27">
        <v>500</v>
      </c>
      <c r="F1323" s="59">
        <f>F1324</f>
        <v>25127.1</v>
      </c>
      <c r="G1323" s="113"/>
    </row>
    <row r="1324" spans="1:7" s="23" customFormat="1">
      <c r="A1324" s="31" t="s">
        <v>696</v>
      </c>
      <c r="B1324" s="26" t="s">
        <v>677</v>
      </c>
      <c r="C1324" s="26" t="s">
        <v>267</v>
      </c>
      <c r="D1324" s="26" t="s">
        <v>277</v>
      </c>
      <c r="E1324" s="27">
        <v>540</v>
      </c>
      <c r="F1324" s="59">
        <v>25127.1</v>
      </c>
      <c r="G1324" s="113"/>
    </row>
    <row r="1325" spans="1:7" s="23" customFormat="1">
      <c r="A1325" s="31" t="s">
        <v>35</v>
      </c>
      <c r="B1325" s="26" t="s">
        <v>677</v>
      </c>
      <c r="C1325" s="26" t="s">
        <v>267</v>
      </c>
      <c r="D1325" s="27" t="s">
        <v>277</v>
      </c>
      <c r="E1325" s="27">
        <v>800</v>
      </c>
      <c r="F1325" s="59">
        <f>F1326</f>
        <v>478.1</v>
      </c>
      <c r="G1325" s="113"/>
    </row>
    <row r="1326" spans="1:7" s="23" customFormat="1">
      <c r="A1326" s="31" t="s">
        <v>55</v>
      </c>
      <c r="B1326" s="26" t="s">
        <v>677</v>
      </c>
      <c r="C1326" s="26" t="s">
        <v>267</v>
      </c>
      <c r="D1326" s="27" t="s">
        <v>277</v>
      </c>
      <c r="E1326" s="27">
        <v>870</v>
      </c>
      <c r="F1326" s="59">
        <v>478.1</v>
      </c>
      <c r="G1326" s="113"/>
    </row>
    <row r="1327" spans="1:7" s="23" customFormat="1" ht="47.25" hidden="1">
      <c r="A1327" s="11" t="s">
        <v>219</v>
      </c>
      <c r="B1327" s="12" t="s">
        <v>677</v>
      </c>
      <c r="C1327" s="12" t="s">
        <v>267</v>
      </c>
      <c r="D1327" s="12" t="s">
        <v>221</v>
      </c>
      <c r="E1327" s="21"/>
      <c r="F1327" s="164">
        <f>F1328</f>
        <v>0</v>
      </c>
      <c r="G1327" s="113"/>
    </row>
    <row r="1328" spans="1:7" s="23" customFormat="1" hidden="1">
      <c r="A1328" s="31" t="s">
        <v>692</v>
      </c>
      <c r="B1328" s="26" t="s">
        <v>677</v>
      </c>
      <c r="C1328" s="26" t="s">
        <v>267</v>
      </c>
      <c r="D1328" s="26" t="s">
        <v>221</v>
      </c>
      <c r="E1328" s="26" t="s">
        <v>135</v>
      </c>
      <c r="F1328" s="59">
        <f>F1329</f>
        <v>0</v>
      </c>
      <c r="G1328" s="113"/>
    </row>
    <row r="1329" spans="1:7" s="23" customFormat="1" hidden="1">
      <c r="A1329" s="31" t="s">
        <v>696</v>
      </c>
      <c r="B1329" s="26" t="s">
        <v>677</v>
      </c>
      <c r="C1329" s="26" t="s">
        <v>267</v>
      </c>
      <c r="D1329" s="26" t="s">
        <v>221</v>
      </c>
      <c r="E1329" s="26" t="s">
        <v>697</v>
      </c>
      <c r="F1329" s="59"/>
      <c r="G1329" s="113"/>
    </row>
    <row r="1330" spans="1:7" s="23" customFormat="1">
      <c r="A1330" s="11" t="s">
        <v>710</v>
      </c>
      <c r="B1330" s="12" t="s">
        <v>677</v>
      </c>
      <c r="C1330" s="12" t="s">
        <v>267</v>
      </c>
      <c r="D1330" s="12" t="s">
        <v>711</v>
      </c>
      <c r="E1330" s="12"/>
      <c r="F1330" s="164">
        <f>F1331</f>
        <v>500</v>
      </c>
      <c r="G1330" s="113"/>
    </row>
    <row r="1331" spans="1:7" s="23" customFormat="1" ht="47.25">
      <c r="A1331" s="31" t="s">
        <v>712</v>
      </c>
      <c r="B1331" s="26" t="s">
        <v>677</v>
      </c>
      <c r="C1331" s="26" t="s">
        <v>267</v>
      </c>
      <c r="D1331" s="26" t="s">
        <v>713</v>
      </c>
      <c r="E1331" s="26"/>
      <c r="F1331" s="59">
        <f>F1332+F1337+F1340</f>
        <v>500</v>
      </c>
      <c r="G1331" s="113"/>
    </row>
    <row r="1332" spans="1:7" s="23" customFormat="1" ht="47.25">
      <c r="A1332" s="31" t="s">
        <v>891</v>
      </c>
      <c r="B1332" s="26" t="s">
        <v>677</v>
      </c>
      <c r="C1332" s="26" t="s">
        <v>267</v>
      </c>
      <c r="D1332" s="26" t="s">
        <v>714</v>
      </c>
      <c r="E1332" s="26"/>
      <c r="F1332" s="59">
        <f>F1333+F1335</f>
        <v>340</v>
      </c>
      <c r="G1332" s="113"/>
    </row>
    <row r="1333" spans="1:7" s="23" customFormat="1">
      <c r="A1333" s="31" t="s">
        <v>692</v>
      </c>
      <c r="B1333" s="26" t="s">
        <v>677</v>
      </c>
      <c r="C1333" s="26" t="s">
        <v>267</v>
      </c>
      <c r="D1333" s="26" t="s">
        <v>714</v>
      </c>
      <c r="E1333" s="26" t="s">
        <v>135</v>
      </c>
      <c r="F1333" s="59">
        <f>F1334</f>
        <v>318.3</v>
      </c>
      <c r="G1333" s="113"/>
    </row>
    <row r="1334" spans="1:7" s="23" customFormat="1">
      <c r="A1334" s="31" t="s">
        <v>696</v>
      </c>
      <c r="B1334" s="26" t="s">
        <v>677</v>
      </c>
      <c r="C1334" s="26" t="s">
        <v>267</v>
      </c>
      <c r="D1334" s="26" t="s">
        <v>714</v>
      </c>
      <c r="E1334" s="26" t="s">
        <v>697</v>
      </c>
      <c r="F1334" s="59">
        <f>321.2-2.9</f>
        <v>318.3</v>
      </c>
      <c r="G1334" s="113"/>
    </row>
    <row r="1335" spans="1:7" s="23" customFormat="1">
      <c r="A1335" s="31" t="s">
        <v>35</v>
      </c>
      <c r="B1335" s="26" t="s">
        <v>677</v>
      </c>
      <c r="C1335" s="26" t="s">
        <v>267</v>
      </c>
      <c r="D1335" s="26" t="s">
        <v>714</v>
      </c>
      <c r="E1335" s="27">
        <v>800</v>
      </c>
      <c r="F1335" s="59">
        <f>F1336</f>
        <v>21.7</v>
      </c>
      <c r="G1335" s="113"/>
    </row>
    <row r="1336" spans="1:7" s="23" customFormat="1">
      <c r="A1336" s="31" t="s">
        <v>55</v>
      </c>
      <c r="B1336" s="26" t="s">
        <v>677</v>
      </c>
      <c r="C1336" s="26" t="s">
        <v>267</v>
      </c>
      <c r="D1336" s="26" t="s">
        <v>714</v>
      </c>
      <c r="E1336" s="27">
        <v>870</v>
      </c>
      <c r="F1336" s="59">
        <f>18.8+2.9</f>
        <v>21.7</v>
      </c>
      <c r="G1336" s="113"/>
    </row>
    <row r="1337" spans="1:7" s="23" customFormat="1" ht="47.25">
      <c r="A1337" s="31" t="s">
        <v>715</v>
      </c>
      <c r="B1337" s="26" t="s">
        <v>677</v>
      </c>
      <c r="C1337" s="26" t="s">
        <v>267</v>
      </c>
      <c r="D1337" s="26" t="s">
        <v>716</v>
      </c>
      <c r="E1337" s="27"/>
      <c r="F1337" s="168">
        <f>F1338</f>
        <v>160</v>
      </c>
      <c r="G1337" s="113"/>
    </row>
    <row r="1338" spans="1:7" s="23" customFormat="1">
      <c r="A1338" s="31" t="s">
        <v>692</v>
      </c>
      <c r="B1338" s="26" t="s">
        <v>677</v>
      </c>
      <c r="C1338" s="26" t="s">
        <v>267</v>
      </c>
      <c r="D1338" s="26" t="s">
        <v>716</v>
      </c>
      <c r="E1338" s="27">
        <v>500</v>
      </c>
      <c r="F1338" s="59">
        <f>F1339</f>
        <v>160</v>
      </c>
      <c r="G1338" s="113"/>
    </row>
    <row r="1339" spans="1:7" s="23" customFormat="1">
      <c r="A1339" s="31" t="s">
        <v>696</v>
      </c>
      <c r="B1339" s="26" t="s">
        <v>677</v>
      </c>
      <c r="C1339" s="26" t="s">
        <v>267</v>
      </c>
      <c r="D1339" s="26" t="s">
        <v>716</v>
      </c>
      <c r="E1339" s="27">
        <v>540</v>
      </c>
      <c r="F1339" s="59">
        <v>160</v>
      </c>
      <c r="G1339" s="113"/>
    </row>
    <row r="1340" spans="1:7" s="23" customFormat="1" ht="31.5" hidden="1">
      <c r="A1340" s="31" t="s">
        <v>290</v>
      </c>
      <c r="B1340" s="26" t="s">
        <v>677</v>
      </c>
      <c r="C1340" s="26" t="s">
        <v>267</v>
      </c>
      <c r="D1340" s="26" t="s">
        <v>825</v>
      </c>
      <c r="E1340" s="27"/>
      <c r="F1340" s="168">
        <f>F1341</f>
        <v>0</v>
      </c>
      <c r="G1340" s="113"/>
    </row>
    <row r="1341" spans="1:7" s="23" customFormat="1" hidden="1">
      <c r="A1341" s="31" t="s">
        <v>692</v>
      </c>
      <c r="B1341" s="26" t="s">
        <v>677</v>
      </c>
      <c r="C1341" s="26" t="s">
        <v>267</v>
      </c>
      <c r="D1341" s="26" t="s">
        <v>825</v>
      </c>
      <c r="E1341" s="27">
        <v>500</v>
      </c>
      <c r="F1341" s="59">
        <f>F1342</f>
        <v>0</v>
      </c>
      <c r="G1341" s="113"/>
    </row>
    <row r="1342" spans="1:7" s="23" customFormat="1" hidden="1">
      <c r="A1342" s="31" t="s">
        <v>696</v>
      </c>
      <c r="B1342" s="26" t="s">
        <v>677</v>
      </c>
      <c r="C1342" s="26" t="s">
        <v>267</v>
      </c>
      <c r="D1342" s="26" t="s">
        <v>825</v>
      </c>
      <c r="E1342" s="27">
        <v>540</v>
      </c>
      <c r="F1342" s="59">
        <f>24.9-24.9</f>
        <v>0</v>
      </c>
      <c r="G1342" s="113"/>
    </row>
    <row r="1343" spans="1:7" s="3" customFormat="1">
      <c r="A1343" s="20" t="s">
        <v>186</v>
      </c>
      <c r="B1343" s="12" t="s">
        <v>677</v>
      </c>
      <c r="C1343" s="12" t="s">
        <v>267</v>
      </c>
      <c r="D1343" s="12" t="s">
        <v>187</v>
      </c>
      <c r="E1343" s="21"/>
      <c r="F1343" s="22">
        <f>F1344+F1351</f>
        <v>1354.5</v>
      </c>
      <c r="G1343" s="200"/>
    </row>
    <row r="1344" spans="1:7" s="3" customFormat="1" ht="47.25">
      <c r="A1344" s="57" t="s">
        <v>286</v>
      </c>
      <c r="B1344" s="34" t="s">
        <v>677</v>
      </c>
      <c r="C1344" s="34" t="s">
        <v>267</v>
      </c>
      <c r="D1344" s="34" t="s">
        <v>287</v>
      </c>
      <c r="E1344" s="53"/>
      <c r="F1344" s="36">
        <f>F1345</f>
        <v>1354.5</v>
      </c>
      <c r="G1344" s="200"/>
    </row>
    <row r="1345" spans="1:7" s="3" customFormat="1" ht="63">
      <c r="A1345" s="25" t="s">
        <v>717</v>
      </c>
      <c r="B1345" s="26" t="s">
        <v>677</v>
      </c>
      <c r="C1345" s="26" t="s">
        <v>267</v>
      </c>
      <c r="D1345" s="26" t="s">
        <v>289</v>
      </c>
      <c r="E1345" s="27"/>
      <c r="F1345" s="24">
        <f>F1346</f>
        <v>1354.5</v>
      </c>
      <c r="G1345" s="200"/>
    </row>
    <row r="1346" spans="1:7" s="3" customFormat="1" ht="31.5">
      <c r="A1346" s="25" t="s">
        <v>290</v>
      </c>
      <c r="B1346" s="26" t="s">
        <v>677</v>
      </c>
      <c r="C1346" s="26" t="s">
        <v>267</v>
      </c>
      <c r="D1346" s="26" t="s">
        <v>291</v>
      </c>
      <c r="E1346" s="27"/>
      <c r="F1346" s="24">
        <f>F1347+F1349</f>
        <v>1354.5</v>
      </c>
      <c r="G1346" s="200"/>
    </row>
    <row r="1347" spans="1:7" s="3" customFormat="1">
      <c r="A1347" s="31" t="s">
        <v>692</v>
      </c>
      <c r="B1347" s="26" t="s">
        <v>677</v>
      </c>
      <c r="C1347" s="26" t="s">
        <v>267</v>
      </c>
      <c r="D1347" s="26" t="s">
        <v>291</v>
      </c>
      <c r="E1347" s="27">
        <v>500</v>
      </c>
      <c r="F1347" s="24">
        <f>F1348</f>
        <v>1353.5</v>
      </c>
      <c r="G1347" s="200"/>
    </row>
    <row r="1348" spans="1:7" s="23" customFormat="1" ht="20.25" customHeight="1">
      <c r="A1348" s="31" t="s">
        <v>696</v>
      </c>
      <c r="B1348" s="26" t="s">
        <v>677</v>
      </c>
      <c r="C1348" s="26" t="s">
        <v>267</v>
      </c>
      <c r="D1348" s="26" t="s">
        <v>291</v>
      </c>
      <c r="E1348" s="27">
        <v>540</v>
      </c>
      <c r="F1348" s="24">
        <f>1351.9+2.6-1</f>
        <v>1353.5</v>
      </c>
      <c r="G1348" s="113"/>
    </row>
    <row r="1349" spans="1:7" s="23" customFormat="1">
      <c r="A1349" s="31" t="s">
        <v>35</v>
      </c>
      <c r="B1349" s="26" t="s">
        <v>677</v>
      </c>
      <c r="C1349" s="26" t="s">
        <v>267</v>
      </c>
      <c r="D1349" s="26" t="s">
        <v>291</v>
      </c>
      <c r="E1349" s="27">
        <v>800</v>
      </c>
      <c r="F1349" s="24">
        <f>F1350</f>
        <v>1</v>
      </c>
      <c r="G1349" s="113"/>
    </row>
    <row r="1350" spans="1:7" s="23" customFormat="1">
      <c r="A1350" s="31" t="s">
        <v>55</v>
      </c>
      <c r="B1350" s="26" t="s">
        <v>677</v>
      </c>
      <c r="C1350" s="26" t="s">
        <v>267</v>
      </c>
      <c r="D1350" s="26" t="s">
        <v>291</v>
      </c>
      <c r="E1350" s="27">
        <v>870</v>
      </c>
      <c r="F1350" s="24">
        <f>1</f>
        <v>1</v>
      </c>
      <c r="G1350" s="113"/>
    </row>
    <row r="1351" spans="1:7" s="23" customFormat="1" ht="47.25" hidden="1">
      <c r="A1351" s="31" t="s">
        <v>718</v>
      </c>
      <c r="B1351" s="26" t="s">
        <v>677</v>
      </c>
      <c r="C1351" s="26" t="s">
        <v>267</v>
      </c>
      <c r="D1351" s="26" t="s">
        <v>719</v>
      </c>
      <c r="E1351" s="27"/>
      <c r="F1351" s="55">
        <f>F1352</f>
        <v>0</v>
      </c>
      <c r="G1351" s="113"/>
    </row>
    <row r="1352" spans="1:7" s="23" customFormat="1" hidden="1">
      <c r="A1352" s="31" t="s">
        <v>692</v>
      </c>
      <c r="B1352" s="26" t="s">
        <v>677</v>
      </c>
      <c r="C1352" s="26" t="s">
        <v>267</v>
      </c>
      <c r="D1352" s="26" t="s">
        <v>719</v>
      </c>
      <c r="E1352" s="27">
        <v>500</v>
      </c>
      <c r="F1352" s="55">
        <f>F1353</f>
        <v>0</v>
      </c>
      <c r="G1352" s="113"/>
    </row>
    <row r="1353" spans="1:7" s="23" customFormat="1" hidden="1">
      <c r="A1353" s="31" t="s">
        <v>696</v>
      </c>
      <c r="B1353" s="26" t="s">
        <v>677</v>
      </c>
      <c r="C1353" s="26" t="s">
        <v>267</v>
      </c>
      <c r="D1353" s="26" t="s">
        <v>719</v>
      </c>
      <c r="E1353" s="27">
        <v>540</v>
      </c>
      <c r="F1353" s="55">
        <f>310.9-310.9</f>
        <v>0</v>
      </c>
      <c r="G1353" s="113"/>
    </row>
    <row r="1354" spans="1:7" s="23" customFormat="1" hidden="1">
      <c r="A1354" s="11" t="s">
        <v>293</v>
      </c>
      <c r="B1354" s="12" t="s">
        <v>677</v>
      </c>
      <c r="C1354" s="12" t="s">
        <v>294</v>
      </c>
      <c r="D1354" s="12"/>
      <c r="E1354" s="21"/>
      <c r="F1354" s="13">
        <f>F1355+F1366</f>
        <v>0</v>
      </c>
      <c r="G1354" s="113"/>
    </row>
    <row r="1355" spans="1:7" s="49" customFormat="1" ht="47.25" hidden="1">
      <c r="A1355" s="89" t="s">
        <v>312</v>
      </c>
      <c r="B1355" s="41" t="s">
        <v>677</v>
      </c>
      <c r="C1355" s="41" t="s">
        <v>294</v>
      </c>
      <c r="D1355" s="41" t="s">
        <v>110</v>
      </c>
      <c r="E1355" s="41"/>
      <c r="F1355" s="87">
        <f>F1356</f>
        <v>0</v>
      </c>
      <c r="G1355" s="113"/>
    </row>
    <row r="1356" spans="1:7" s="23" customFormat="1" ht="31.5" hidden="1">
      <c r="A1356" s="37" t="s">
        <v>313</v>
      </c>
      <c r="B1356" s="26" t="s">
        <v>677</v>
      </c>
      <c r="C1356" s="26" t="s">
        <v>294</v>
      </c>
      <c r="D1356" s="26" t="s">
        <v>314</v>
      </c>
      <c r="E1356" s="26"/>
      <c r="F1356" s="62">
        <f>F1357</f>
        <v>0</v>
      </c>
      <c r="G1356" s="113"/>
    </row>
    <row r="1357" spans="1:7" s="23" customFormat="1" ht="47.25" hidden="1">
      <c r="A1357" s="37" t="s">
        <v>315</v>
      </c>
      <c r="B1357" s="26" t="s">
        <v>677</v>
      </c>
      <c r="C1357" s="26" t="s">
        <v>294</v>
      </c>
      <c r="D1357" s="26" t="s">
        <v>316</v>
      </c>
      <c r="E1357" s="26"/>
      <c r="F1357" s="62">
        <f>F1358+F1361</f>
        <v>0</v>
      </c>
      <c r="G1357" s="113"/>
    </row>
    <row r="1358" spans="1:7" s="23" customFormat="1" ht="31.5" hidden="1">
      <c r="A1358" s="37" t="s">
        <v>317</v>
      </c>
      <c r="B1358" s="26" t="s">
        <v>677</v>
      </c>
      <c r="C1358" s="26" t="s">
        <v>294</v>
      </c>
      <c r="D1358" s="26" t="s">
        <v>318</v>
      </c>
      <c r="E1358" s="26"/>
      <c r="F1358" s="62">
        <f>F1359</f>
        <v>0</v>
      </c>
      <c r="G1358" s="113"/>
    </row>
    <row r="1359" spans="1:7" s="23" customFormat="1" hidden="1">
      <c r="A1359" s="31" t="s">
        <v>692</v>
      </c>
      <c r="B1359" s="26" t="s">
        <v>677</v>
      </c>
      <c r="C1359" s="26" t="s">
        <v>294</v>
      </c>
      <c r="D1359" s="26" t="s">
        <v>318</v>
      </c>
      <c r="E1359" s="26" t="s">
        <v>135</v>
      </c>
      <c r="F1359" s="62">
        <f>F1360</f>
        <v>0</v>
      </c>
      <c r="G1359" s="113"/>
    </row>
    <row r="1360" spans="1:7" s="23" customFormat="1" hidden="1">
      <c r="A1360" s="31" t="s">
        <v>696</v>
      </c>
      <c r="B1360" s="26" t="s">
        <v>677</v>
      </c>
      <c r="C1360" s="26" t="s">
        <v>294</v>
      </c>
      <c r="D1360" s="26" t="s">
        <v>318</v>
      </c>
      <c r="E1360" s="26" t="s">
        <v>697</v>
      </c>
      <c r="F1360" s="62"/>
      <c r="G1360" s="113"/>
    </row>
    <row r="1361" spans="1:7" s="23" customFormat="1" ht="47.25" hidden="1">
      <c r="A1361" s="37" t="s">
        <v>319</v>
      </c>
      <c r="B1361" s="26" t="s">
        <v>677</v>
      </c>
      <c r="C1361" s="26" t="s">
        <v>294</v>
      </c>
      <c r="D1361" s="26" t="s">
        <v>320</v>
      </c>
      <c r="E1361" s="26"/>
      <c r="F1361" s="62">
        <f>F1362+F1364</f>
        <v>0</v>
      </c>
      <c r="G1361" s="113"/>
    </row>
    <row r="1362" spans="1:7" s="23" customFormat="1" hidden="1">
      <c r="A1362" s="31" t="s">
        <v>692</v>
      </c>
      <c r="B1362" s="26" t="s">
        <v>677</v>
      </c>
      <c r="C1362" s="26" t="s">
        <v>294</v>
      </c>
      <c r="D1362" s="26" t="s">
        <v>320</v>
      </c>
      <c r="E1362" s="26" t="s">
        <v>135</v>
      </c>
      <c r="F1362" s="62">
        <f>F1363</f>
        <v>0</v>
      </c>
      <c r="G1362" s="113"/>
    </row>
    <row r="1363" spans="1:7" s="23" customFormat="1" hidden="1">
      <c r="A1363" s="31" t="s">
        <v>696</v>
      </c>
      <c r="B1363" s="26" t="s">
        <v>677</v>
      </c>
      <c r="C1363" s="26" t="s">
        <v>294</v>
      </c>
      <c r="D1363" s="26" t="s">
        <v>320</v>
      </c>
      <c r="E1363" s="26" t="s">
        <v>697</v>
      </c>
      <c r="F1363" s="62"/>
      <c r="G1363" s="113"/>
    </row>
    <row r="1364" spans="1:7" s="23" customFormat="1" hidden="1">
      <c r="A1364" s="61" t="s">
        <v>35</v>
      </c>
      <c r="B1364" s="26" t="s">
        <v>677</v>
      </c>
      <c r="C1364" s="26" t="s">
        <v>294</v>
      </c>
      <c r="D1364" s="26" t="s">
        <v>320</v>
      </c>
      <c r="E1364" s="26" t="s">
        <v>184</v>
      </c>
      <c r="F1364" s="62">
        <f>F1365</f>
        <v>0</v>
      </c>
      <c r="G1364" s="113"/>
    </row>
    <row r="1365" spans="1:7" s="23" customFormat="1" hidden="1">
      <c r="A1365" s="61" t="s">
        <v>55</v>
      </c>
      <c r="B1365" s="26" t="s">
        <v>677</v>
      </c>
      <c r="C1365" s="26" t="s">
        <v>294</v>
      </c>
      <c r="D1365" s="26" t="s">
        <v>320</v>
      </c>
      <c r="E1365" s="26" t="s">
        <v>260</v>
      </c>
      <c r="F1365" s="62"/>
      <c r="G1365" s="113"/>
    </row>
    <row r="1366" spans="1:7" s="38" customFormat="1" ht="31.5" hidden="1">
      <c r="A1366" s="20" t="s">
        <v>321</v>
      </c>
      <c r="B1366" s="12" t="s">
        <v>677</v>
      </c>
      <c r="C1366" s="12" t="s">
        <v>294</v>
      </c>
      <c r="D1366" s="12" t="s">
        <v>322</v>
      </c>
      <c r="E1366" s="21"/>
      <c r="F1366" s="22">
        <f>F1367</f>
        <v>0</v>
      </c>
      <c r="G1366" s="72"/>
    </row>
    <row r="1367" spans="1:7" s="23" customFormat="1" ht="31.5" hidden="1">
      <c r="A1367" s="25" t="s">
        <v>325</v>
      </c>
      <c r="B1367" s="26" t="s">
        <v>677</v>
      </c>
      <c r="C1367" s="26" t="s">
        <v>294</v>
      </c>
      <c r="D1367" s="26" t="s">
        <v>326</v>
      </c>
      <c r="E1367" s="27"/>
      <c r="F1367" s="24">
        <f>F1368+F1373</f>
        <v>0</v>
      </c>
      <c r="G1367" s="113"/>
    </row>
    <row r="1368" spans="1:7" s="23" customFormat="1" ht="49.5" hidden="1" customHeight="1">
      <c r="A1368" s="25" t="s">
        <v>327</v>
      </c>
      <c r="B1368" s="26" t="s">
        <v>677</v>
      </c>
      <c r="C1368" s="26" t="s">
        <v>294</v>
      </c>
      <c r="D1368" s="26" t="s">
        <v>328</v>
      </c>
      <c r="E1368" s="27"/>
      <c r="F1368" s="24">
        <f>F1369+F1371</f>
        <v>0</v>
      </c>
      <c r="G1368" s="113"/>
    </row>
    <row r="1369" spans="1:7" s="23" customFormat="1" hidden="1">
      <c r="A1369" s="31" t="s">
        <v>692</v>
      </c>
      <c r="B1369" s="26" t="s">
        <v>677</v>
      </c>
      <c r="C1369" s="26" t="s">
        <v>294</v>
      </c>
      <c r="D1369" s="26" t="s">
        <v>328</v>
      </c>
      <c r="E1369" s="27">
        <v>500</v>
      </c>
      <c r="F1369" s="24">
        <f>F1370</f>
        <v>0</v>
      </c>
      <c r="G1369" s="113"/>
    </row>
    <row r="1370" spans="1:7" s="23" customFormat="1" hidden="1">
      <c r="A1370" s="31" t="s">
        <v>696</v>
      </c>
      <c r="B1370" s="26" t="s">
        <v>677</v>
      </c>
      <c r="C1370" s="26" t="s">
        <v>294</v>
      </c>
      <c r="D1370" s="26" t="s">
        <v>328</v>
      </c>
      <c r="E1370" s="27">
        <v>540</v>
      </c>
      <c r="F1370" s="24"/>
      <c r="G1370" s="113"/>
    </row>
    <row r="1371" spans="1:7" s="23" customFormat="1" hidden="1">
      <c r="A1371" s="61" t="s">
        <v>35</v>
      </c>
      <c r="B1371" s="26" t="s">
        <v>677</v>
      </c>
      <c r="C1371" s="26" t="s">
        <v>294</v>
      </c>
      <c r="D1371" s="26" t="s">
        <v>328</v>
      </c>
      <c r="E1371" s="27">
        <v>800</v>
      </c>
      <c r="F1371" s="24">
        <f>F1372</f>
        <v>0</v>
      </c>
      <c r="G1371" s="113"/>
    </row>
    <row r="1372" spans="1:7" s="23" customFormat="1" hidden="1">
      <c r="A1372" s="61" t="s">
        <v>55</v>
      </c>
      <c r="B1372" s="26" t="s">
        <v>677</v>
      </c>
      <c r="C1372" s="26" t="s">
        <v>294</v>
      </c>
      <c r="D1372" s="26" t="s">
        <v>328</v>
      </c>
      <c r="E1372" s="27">
        <v>870</v>
      </c>
      <c r="F1372" s="24"/>
      <c r="G1372" s="113"/>
    </row>
    <row r="1373" spans="1:7" s="23" customFormat="1" ht="63" hidden="1">
      <c r="A1373" s="25" t="s">
        <v>329</v>
      </c>
      <c r="B1373" s="26" t="s">
        <v>677</v>
      </c>
      <c r="C1373" s="26" t="s">
        <v>294</v>
      </c>
      <c r="D1373" s="26" t="s">
        <v>330</v>
      </c>
      <c r="E1373" s="27"/>
      <c r="F1373" s="24">
        <f>F1374+F1376</f>
        <v>0</v>
      </c>
      <c r="G1373" s="113"/>
    </row>
    <row r="1374" spans="1:7" s="23" customFormat="1" hidden="1">
      <c r="A1374" s="31" t="s">
        <v>692</v>
      </c>
      <c r="B1374" s="26" t="s">
        <v>677</v>
      </c>
      <c r="C1374" s="26" t="s">
        <v>294</v>
      </c>
      <c r="D1374" s="26" t="s">
        <v>330</v>
      </c>
      <c r="E1374" s="27">
        <v>500</v>
      </c>
      <c r="F1374" s="24">
        <f>F1375</f>
        <v>0</v>
      </c>
      <c r="G1374" s="113"/>
    </row>
    <row r="1375" spans="1:7" s="23" customFormat="1" hidden="1">
      <c r="A1375" s="31" t="s">
        <v>696</v>
      </c>
      <c r="B1375" s="26" t="s">
        <v>677</v>
      </c>
      <c r="C1375" s="26" t="s">
        <v>294</v>
      </c>
      <c r="D1375" s="26" t="s">
        <v>330</v>
      </c>
      <c r="E1375" s="27">
        <v>540</v>
      </c>
      <c r="F1375" s="24"/>
      <c r="G1375" s="113"/>
    </row>
    <row r="1376" spans="1:7" s="23" customFormat="1" hidden="1">
      <c r="A1376" s="61" t="s">
        <v>35</v>
      </c>
      <c r="B1376" s="26" t="s">
        <v>677</v>
      </c>
      <c r="C1376" s="26" t="s">
        <v>294</v>
      </c>
      <c r="D1376" s="26" t="s">
        <v>330</v>
      </c>
      <c r="E1376" s="27">
        <v>800</v>
      </c>
      <c r="F1376" s="24">
        <f>F1377</f>
        <v>0</v>
      </c>
      <c r="G1376" s="113"/>
    </row>
    <row r="1377" spans="1:7" s="23" customFormat="1" hidden="1">
      <c r="A1377" s="61" t="s">
        <v>55</v>
      </c>
      <c r="B1377" s="26" t="s">
        <v>677</v>
      </c>
      <c r="C1377" s="26" t="s">
        <v>294</v>
      </c>
      <c r="D1377" s="26" t="s">
        <v>330</v>
      </c>
      <c r="E1377" s="27">
        <v>870</v>
      </c>
      <c r="F1377" s="24"/>
      <c r="G1377" s="113"/>
    </row>
    <row r="1378" spans="1:7" s="23" customFormat="1">
      <c r="A1378" s="20" t="s">
        <v>337</v>
      </c>
      <c r="B1378" s="21" t="s">
        <v>677</v>
      </c>
      <c r="C1378" s="12" t="s">
        <v>338</v>
      </c>
      <c r="D1378" s="21"/>
      <c r="E1378" s="21"/>
      <c r="F1378" s="13">
        <f>F1379+F1397+F1449</f>
        <v>29137</v>
      </c>
      <c r="G1378" s="113"/>
    </row>
    <row r="1379" spans="1:7" s="83" customFormat="1">
      <c r="A1379" s="28" t="s">
        <v>339</v>
      </c>
      <c r="B1379" s="29" t="s">
        <v>677</v>
      </c>
      <c r="C1379" s="29" t="s">
        <v>340</v>
      </c>
      <c r="D1379" s="29"/>
      <c r="E1379" s="29"/>
      <c r="F1379" s="162">
        <f>F1380+F1388+F1393</f>
        <v>13900</v>
      </c>
      <c r="G1379" s="201"/>
    </row>
    <row r="1380" spans="1:7" s="38" customFormat="1" ht="47.25" hidden="1">
      <c r="A1380" s="11" t="s">
        <v>109</v>
      </c>
      <c r="B1380" s="12" t="s">
        <v>677</v>
      </c>
      <c r="C1380" s="12" t="s">
        <v>340</v>
      </c>
      <c r="D1380" s="21" t="s">
        <v>110</v>
      </c>
      <c r="E1380" s="21"/>
      <c r="F1380" s="164">
        <f>F1381</f>
        <v>0</v>
      </c>
      <c r="G1380" s="72"/>
    </row>
    <row r="1381" spans="1:7" s="3" customFormat="1" ht="37.15" hidden="1" customHeight="1">
      <c r="A1381" s="31" t="s">
        <v>341</v>
      </c>
      <c r="B1381" s="26" t="s">
        <v>677</v>
      </c>
      <c r="C1381" s="26" t="s">
        <v>340</v>
      </c>
      <c r="D1381" s="27" t="s">
        <v>342</v>
      </c>
      <c r="E1381" s="27"/>
      <c r="F1381" s="59">
        <f>F1382</f>
        <v>0</v>
      </c>
      <c r="G1381" s="200"/>
    </row>
    <row r="1382" spans="1:7" s="3" customFormat="1" ht="47.25" hidden="1">
      <c r="A1382" s="57" t="s">
        <v>343</v>
      </c>
      <c r="B1382" s="34" t="s">
        <v>677</v>
      </c>
      <c r="C1382" s="34" t="s">
        <v>340</v>
      </c>
      <c r="D1382" s="53" t="s">
        <v>344</v>
      </c>
      <c r="E1382" s="27"/>
      <c r="F1382" s="163">
        <f>F1383</f>
        <v>0</v>
      </c>
      <c r="G1382" s="200"/>
    </row>
    <row r="1383" spans="1:7" s="3" customFormat="1" ht="33.75" hidden="1" customHeight="1">
      <c r="A1383" s="31" t="s">
        <v>345</v>
      </c>
      <c r="B1383" s="34" t="s">
        <v>677</v>
      </c>
      <c r="C1383" s="34" t="s">
        <v>340</v>
      </c>
      <c r="D1383" s="27" t="s">
        <v>720</v>
      </c>
      <c r="E1383" s="53"/>
      <c r="F1383" s="59">
        <f>F1384+F1386</f>
        <v>0</v>
      </c>
      <c r="G1383" s="200"/>
    </row>
    <row r="1384" spans="1:7" s="3" customFormat="1" ht="15.75" hidden="1" customHeight="1">
      <c r="A1384" s="31" t="s">
        <v>692</v>
      </c>
      <c r="B1384" s="26" t="s">
        <v>677</v>
      </c>
      <c r="C1384" s="26" t="s">
        <v>340</v>
      </c>
      <c r="D1384" s="27" t="s">
        <v>346</v>
      </c>
      <c r="E1384" s="26" t="s">
        <v>135</v>
      </c>
      <c r="F1384" s="59">
        <f>F1385</f>
        <v>0</v>
      </c>
      <c r="G1384" s="200"/>
    </row>
    <row r="1385" spans="1:7" s="23" customFormat="1" ht="17.25" hidden="1" customHeight="1">
      <c r="A1385" s="31" t="s">
        <v>696</v>
      </c>
      <c r="B1385" s="26" t="s">
        <v>677</v>
      </c>
      <c r="C1385" s="26" t="s">
        <v>340</v>
      </c>
      <c r="D1385" s="27" t="s">
        <v>346</v>
      </c>
      <c r="E1385" s="26" t="s">
        <v>697</v>
      </c>
      <c r="F1385" s="59">
        <f>43.7-43.7</f>
        <v>0</v>
      </c>
      <c r="G1385" s="113"/>
    </row>
    <row r="1386" spans="1:7" s="23" customFormat="1" ht="17.25" hidden="1" customHeight="1">
      <c r="A1386" s="31" t="s">
        <v>35</v>
      </c>
      <c r="B1386" s="26" t="s">
        <v>677</v>
      </c>
      <c r="C1386" s="26" t="s">
        <v>340</v>
      </c>
      <c r="D1386" s="27" t="s">
        <v>720</v>
      </c>
      <c r="E1386" s="26" t="s">
        <v>184</v>
      </c>
      <c r="F1386" s="59">
        <f>F1387</f>
        <v>0</v>
      </c>
      <c r="G1386" s="113"/>
    </row>
    <row r="1387" spans="1:7" s="23" customFormat="1" ht="18.75" hidden="1" customHeight="1">
      <c r="A1387" s="31" t="s">
        <v>55</v>
      </c>
      <c r="B1387" s="26" t="s">
        <v>677</v>
      </c>
      <c r="C1387" s="26" t="s">
        <v>340</v>
      </c>
      <c r="D1387" s="27" t="s">
        <v>720</v>
      </c>
      <c r="E1387" s="26" t="s">
        <v>260</v>
      </c>
      <c r="F1387" s="59">
        <v>0</v>
      </c>
      <c r="G1387" s="113"/>
    </row>
    <row r="1388" spans="1:7" s="23" customFormat="1" ht="18.75" customHeight="1">
      <c r="A1388" s="20" t="s">
        <v>710</v>
      </c>
      <c r="B1388" s="12" t="s">
        <v>677</v>
      </c>
      <c r="C1388" s="12" t="s">
        <v>340</v>
      </c>
      <c r="D1388" s="21" t="s">
        <v>711</v>
      </c>
      <c r="E1388" s="12"/>
      <c r="F1388" s="164">
        <f>F1389</f>
        <v>13100</v>
      </c>
      <c r="G1388" s="113"/>
    </row>
    <row r="1389" spans="1:7" s="23" customFormat="1" ht="47.25">
      <c r="A1389" s="25" t="s">
        <v>712</v>
      </c>
      <c r="B1389" s="26" t="s">
        <v>677</v>
      </c>
      <c r="C1389" s="26" t="s">
        <v>340</v>
      </c>
      <c r="D1389" s="26" t="s">
        <v>713</v>
      </c>
      <c r="E1389" s="26"/>
      <c r="F1389" s="59">
        <f>F1390</f>
        <v>13100</v>
      </c>
      <c r="G1389" s="113"/>
    </row>
    <row r="1390" spans="1:7" s="23" customFormat="1" ht="63">
      <c r="A1390" s="31" t="s">
        <v>721</v>
      </c>
      <c r="B1390" s="26" t="s">
        <v>677</v>
      </c>
      <c r="C1390" s="26" t="s">
        <v>340</v>
      </c>
      <c r="D1390" s="27" t="s">
        <v>722</v>
      </c>
      <c r="E1390" s="26"/>
      <c r="F1390" s="59">
        <f>F1391</f>
        <v>13100</v>
      </c>
      <c r="G1390" s="113"/>
    </row>
    <row r="1391" spans="1:7" s="23" customFormat="1" ht="18.75" customHeight="1">
      <c r="A1391" s="31" t="s">
        <v>692</v>
      </c>
      <c r="B1391" s="26" t="s">
        <v>677</v>
      </c>
      <c r="C1391" s="26" t="s">
        <v>340</v>
      </c>
      <c r="D1391" s="27" t="s">
        <v>722</v>
      </c>
      <c r="E1391" s="26" t="s">
        <v>135</v>
      </c>
      <c r="F1391" s="59">
        <f>F1392</f>
        <v>13100</v>
      </c>
      <c r="G1391" s="113"/>
    </row>
    <row r="1392" spans="1:7" s="23" customFormat="1" ht="18.75" customHeight="1">
      <c r="A1392" s="31" t="s">
        <v>696</v>
      </c>
      <c r="B1392" s="26" t="s">
        <v>677</v>
      </c>
      <c r="C1392" s="26" t="s">
        <v>340</v>
      </c>
      <c r="D1392" s="27" t="s">
        <v>722</v>
      </c>
      <c r="E1392" s="26" t="s">
        <v>697</v>
      </c>
      <c r="F1392" s="62">
        <v>13100</v>
      </c>
      <c r="G1392" s="113"/>
    </row>
    <row r="1393" spans="1:7" s="23" customFormat="1">
      <c r="A1393" s="51" t="s">
        <v>127</v>
      </c>
      <c r="B1393" s="12" t="s">
        <v>677</v>
      </c>
      <c r="C1393" s="12" t="s">
        <v>340</v>
      </c>
      <c r="D1393" s="12" t="s">
        <v>128</v>
      </c>
      <c r="E1393" s="21"/>
      <c r="F1393" s="88">
        <f>F1394</f>
        <v>800</v>
      </c>
      <c r="G1393" s="113"/>
    </row>
    <row r="1394" spans="1:7" s="23" customFormat="1" ht="31.5">
      <c r="A1394" s="37" t="s">
        <v>470</v>
      </c>
      <c r="B1394" s="26" t="s">
        <v>677</v>
      </c>
      <c r="C1394" s="26" t="s">
        <v>340</v>
      </c>
      <c r="D1394" s="26" t="s">
        <v>471</v>
      </c>
      <c r="E1394" s="27"/>
      <c r="F1394" s="62">
        <f>F1395</f>
        <v>800</v>
      </c>
      <c r="G1394" s="113"/>
    </row>
    <row r="1395" spans="1:7" s="23" customFormat="1">
      <c r="A1395" s="31" t="s">
        <v>692</v>
      </c>
      <c r="B1395" s="26" t="s">
        <v>677</v>
      </c>
      <c r="C1395" s="26" t="s">
        <v>340</v>
      </c>
      <c r="D1395" s="26" t="s">
        <v>471</v>
      </c>
      <c r="E1395" s="27">
        <v>500</v>
      </c>
      <c r="F1395" s="62">
        <f>F1396</f>
        <v>800</v>
      </c>
      <c r="G1395" s="113"/>
    </row>
    <row r="1396" spans="1:7" s="23" customFormat="1">
      <c r="A1396" s="31" t="s">
        <v>696</v>
      </c>
      <c r="B1396" s="26" t="s">
        <v>677</v>
      </c>
      <c r="C1396" s="26" t="s">
        <v>340</v>
      </c>
      <c r="D1396" s="26" t="s">
        <v>471</v>
      </c>
      <c r="E1396" s="27">
        <v>540</v>
      </c>
      <c r="F1396" s="62">
        <v>800</v>
      </c>
      <c r="G1396" s="113"/>
    </row>
    <row r="1397" spans="1:7" s="157" customFormat="1">
      <c r="A1397" s="99" t="s">
        <v>347</v>
      </c>
      <c r="B1397" s="12" t="s">
        <v>677</v>
      </c>
      <c r="C1397" s="12" t="s">
        <v>348</v>
      </c>
      <c r="D1397" s="12"/>
      <c r="E1397" s="21"/>
      <c r="F1397" s="22">
        <f>F1398+F1403+F1425+F1442+F1414</f>
        <v>2772.8</v>
      </c>
      <c r="G1397" s="200"/>
    </row>
    <row r="1398" spans="1:7" s="3" customFormat="1">
      <c r="A1398" s="81" t="s">
        <v>74</v>
      </c>
      <c r="B1398" s="29" t="s">
        <v>677</v>
      </c>
      <c r="C1398" s="29" t="s">
        <v>348</v>
      </c>
      <c r="D1398" s="29" t="s">
        <v>152</v>
      </c>
      <c r="E1398" s="29"/>
      <c r="F1398" s="56">
        <f>F1399</f>
        <v>60</v>
      </c>
      <c r="G1398" s="200"/>
    </row>
    <row r="1399" spans="1:7" s="3" customFormat="1">
      <c r="A1399" s="52" t="s">
        <v>39</v>
      </c>
      <c r="B1399" s="34" t="s">
        <v>677</v>
      </c>
      <c r="C1399" s="34" t="s">
        <v>348</v>
      </c>
      <c r="D1399" s="34" t="s">
        <v>153</v>
      </c>
      <c r="E1399" s="29"/>
      <c r="F1399" s="58">
        <f>F1400</f>
        <v>60</v>
      </c>
      <c r="G1399" s="200"/>
    </row>
    <row r="1400" spans="1:7" s="23" customFormat="1" ht="31.5">
      <c r="A1400" s="31" t="s">
        <v>263</v>
      </c>
      <c r="B1400" s="26" t="s">
        <v>677</v>
      </c>
      <c r="C1400" s="26" t="s">
        <v>348</v>
      </c>
      <c r="D1400" s="26" t="s">
        <v>155</v>
      </c>
      <c r="E1400" s="26"/>
      <c r="F1400" s="62">
        <f>F1401</f>
        <v>60</v>
      </c>
      <c r="G1400" s="113"/>
    </row>
    <row r="1401" spans="1:7" s="38" customFormat="1">
      <c r="A1401" s="31" t="s">
        <v>692</v>
      </c>
      <c r="B1401" s="26" t="s">
        <v>677</v>
      </c>
      <c r="C1401" s="26" t="s">
        <v>348</v>
      </c>
      <c r="D1401" s="26" t="s">
        <v>155</v>
      </c>
      <c r="E1401" s="26" t="s">
        <v>135</v>
      </c>
      <c r="F1401" s="62">
        <f>F1402</f>
        <v>60</v>
      </c>
      <c r="G1401" s="72"/>
    </row>
    <row r="1402" spans="1:7" s="3" customFormat="1" ht="17.25" customHeight="1">
      <c r="A1402" s="31" t="s">
        <v>696</v>
      </c>
      <c r="B1402" s="26" t="s">
        <v>677</v>
      </c>
      <c r="C1402" s="26" t="s">
        <v>348</v>
      </c>
      <c r="D1402" s="26" t="s">
        <v>155</v>
      </c>
      <c r="E1402" s="26" t="s">
        <v>697</v>
      </c>
      <c r="F1402" s="62">
        <v>60</v>
      </c>
      <c r="G1402" s="200"/>
    </row>
    <row r="1403" spans="1:7" s="23" customFormat="1" ht="47.25" hidden="1">
      <c r="A1403" s="11" t="s">
        <v>237</v>
      </c>
      <c r="B1403" s="12" t="s">
        <v>677</v>
      </c>
      <c r="C1403" s="12" t="s">
        <v>348</v>
      </c>
      <c r="D1403" s="12" t="s">
        <v>238</v>
      </c>
      <c r="E1403" s="12"/>
      <c r="F1403" s="88">
        <f>F1404</f>
        <v>0</v>
      </c>
      <c r="G1403" s="113"/>
    </row>
    <row r="1404" spans="1:7" s="3" customFormat="1" ht="31.5" hidden="1">
      <c r="A1404" s="31" t="s">
        <v>478</v>
      </c>
      <c r="B1404" s="26" t="s">
        <v>677</v>
      </c>
      <c r="C1404" s="26" t="s">
        <v>348</v>
      </c>
      <c r="D1404" s="26" t="s">
        <v>479</v>
      </c>
      <c r="E1404" s="26"/>
      <c r="F1404" s="62">
        <f>F1405</f>
        <v>0</v>
      </c>
      <c r="G1404" s="200"/>
    </row>
    <row r="1405" spans="1:7" s="3" customFormat="1" ht="31.5" hidden="1">
      <c r="A1405" s="31" t="s">
        <v>723</v>
      </c>
      <c r="B1405" s="26" t="s">
        <v>677</v>
      </c>
      <c r="C1405" s="26" t="s">
        <v>348</v>
      </c>
      <c r="D1405" s="26" t="s">
        <v>724</v>
      </c>
      <c r="E1405" s="26"/>
      <c r="F1405" s="62">
        <f>F1406+F1420</f>
        <v>0</v>
      </c>
      <c r="G1405" s="200"/>
    </row>
    <row r="1406" spans="1:7" s="3" customFormat="1" ht="31.5" hidden="1">
      <c r="A1406" s="31" t="s">
        <v>725</v>
      </c>
      <c r="B1406" s="26" t="s">
        <v>677</v>
      </c>
      <c r="C1406" s="26" t="s">
        <v>348</v>
      </c>
      <c r="D1406" s="26" t="s">
        <v>726</v>
      </c>
      <c r="E1406" s="26"/>
      <c r="F1406" s="62">
        <f>F1407+F1411</f>
        <v>0</v>
      </c>
      <c r="G1406" s="200"/>
    </row>
    <row r="1407" spans="1:7" s="3" customFormat="1" hidden="1">
      <c r="A1407" s="31" t="s">
        <v>692</v>
      </c>
      <c r="B1407" s="26" t="s">
        <v>677</v>
      </c>
      <c r="C1407" s="26" t="s">
        <v>348</v>
      </c>
      <c r="D1407" s="26" t="s">
        <v>726</v>
      </c>
      <c r="E1407" s="26" t="s">
        <v>135</v>
      </c>
      <c r="F1407" s="62">
        <f>F1408</f>
        <v>0</v>
      </c>
      <c r="G1407" s="200"/>
    </row>
    <row r="1408" spans="1:7" s="3" customFormat="1" hidden="1">
      <c r="A1408" s="31" t="s">
        <v>696</v>
      </c>
      <c r="B1408" s="26" t="s">
        <v>677</v>
      </c>
      <c r="C1408" s="26" t="s">
        <v>348</v>
      </c>
      <c r="D1408" s="26" t="s">
        <v>726</v>
      </c>
      <c r="E1408" s="26" t="s">
        <v>697</v>
      </c>
      <c r="F1408" s="62">
        <v>0</v>
      </c>
      <c r="G1408" s="200"/>
    </row>
    <row r="1409" spans="1:7" s="3" customFormat="1" ht="25.5" hidden="1">
      <c r="A1409" s="169" t="s">
        <v>727</v>
      </c>
      <c r="B1409" s="170" t="s">
        <v>677</v>
      </c>
      <c r="C1409" s="170" t="s">
        <v>348</v>
      </c>
      <c r="D1409" s="170" t="s">
        <v>726</v>
      </c>
      <c r="E1409" s="170" t="s">
        <v>697</v>
      </c>
      <c r="F1409" s="171">
        <v>0</v>
      </c>
      <c r="G1409" s="200"/>
    </row>
    <row r="1410" spans="1:7" s="3" customFormat="1" ht="31.5" hidden="1">
      <c r="A1410" s="31" t="s">
        <v>725</v>
      </c>
      <c r="B1410" s="26" t="s">
        <v>677</v>
      </c>
      <c r="C1410" s="26" t="s">
        <v>348</v>
      </c>
      <c r="D1410" s="26" t="s">
        <v>728</v>
      </c>
      <c r="E1410" s="170"/>
      <c r="F1410" s="171"/>
      <c r="G1410" s="200"/>
    </row>
    <row r="1411" spans="1:7" s="3" customFormat="1" hidden="1">
      <c r="A1411" s="31" t="s">
        <v>692</v>
      </c>
      <c r="B1411" s="26" t="s">
        <v>677</v>
      </c>
      <c r="C1411" s="26" t="s">
        <v>348</v>
      </c>
      <c r="D1411" s="26" t="s">
        <v>728</v>
      </c>
      <c r="E1411" s="26" t="s">
        <v>135</v>
      </c>
      <c r="F1411" s="62">
        <f>F1412</f>
        <v>0</v>
      </c>
      <c r="G1411" s="200"/>
    </row>
    <row r="1412" spans="1:7" s="3" customFormat="1" hidden="1">
      <c r="A1412" s="31" t="s">
        <v>696</v>
      </c>
      <c r="B1412" s="26" t="s">
        <v>677</v>
      </c>
      <c r="C1412" s="26" t="s">
        <v>348</v>
      </c>
      <c r="D1412" s="26" t="s">
        <v>728</v>
      </c>
      <c r="E1412" s="26" t="s">
        <v>697</v>
      </c>
      <c r="F1412" s="62">
        <v>0</v>
      </c>
      <c r="G1412" s="200"/>
    </row>
    <row r="1413" spans="1:7" s="3" customFormat="1" ht="25.5" hidden="1">
      <c r="A1413" s="169" t="s">
        <v>727</v>
      </c>
      <c r="B1413" s="170" t="s">
        <v>677</v>
      </c>
      <c r="C1413" s="170" t="s">
        <v>348</v>
      </c>
      <c r="D1413" s="170" t="s">
        <v>728</v>
      </c>
      <c r="E1413" s="170" t="s">
        <v>697</v>
      </c>
      <c r="F1413" s="171">
        <v>0</v>
      </c>
      <c r="G1413" s="200"/>
    </row>
    <row r="1414" spans="1:7" s="3" customFormat="1" ht="47.25">
      <c r="A1414" s="11" t="s">
        <v>361</v>
      </c>
      <c r="B1414" s="26" t="s">
        <v>677</v>
      </c>
      <c r="C1414" s="26" t="s">
        <v>348</v>
      </c>
      <c r="D1414" s="12" t="s">
        <v>362</v>
      </c>
      <c r="E1414" s="170"/>
      <c r="F1414" s="58">
        <f>F1415</f>
        <v>1578</v>
      </c>
      <c r="G1414" s="200"/>
    </row>
    <row r="1415" spans="1:7" s="3" customFormat="1" ht="31.5">
      <c r="A1415" s="31" t="s">
        <v>363</v>
      </c>
      <c r="B1415" s="26" t="s">
        <v>677</v>
      </c>
      <c r="C1415" s="26" t="s">
        <v>348</v>
      </c>
      <c r="D1415" s="26" t="s">
        <v>364</v>
      </c>
      <c r="E1415" s="170"/>
      <c r="F1415" s="62">
        <f>F1416</f>
        <v>1578</v>
      </c>
      <c r="G1415" s="200"/>
    </row>
    <row r="1416" spans="1:7" s="3" customFormat="1" ht="47.25">
      <c r="A1416" s="31" t="s">
        <v>365</v>
      </c>
      <c r="B1416" s="26" t="s">
        <v>677</v>
      </c>
      <c r="C1416" s="26" t="s">
        <v>348</v>
      </c>
      <c r="D1416" s="26" t="s">
        <v>366</v>
      </c>
      <c r="E1416" s="170"/>
      <c r="F1416" s="62">
        <f>F1417</f>
        <v>1578</v>
      </c>
      <c r="G1416" s="200"/>
    </row>
    <row r="1417" spans="1:7" s="3" customFormat="1" ht="63">
      <c r="A1417" s="31" t="s">
        <v>367</v>
      </c>
      <c r="B1417" s="26" t="s">
        <v>677</v>
      </c>
      <c r="C1417" s="26" t="s">
        <v>348</v>
      </c>
      <c r="D1417" s="26" t="s">
        <v>368</v>
      </c>
      <c r="E1417" s="170"/>
      <c r="F1417" s="62">
        <f>F1418</f>
        <v>1578</v>
      </c>
      <c r="G1417" s="200"/>
    </row>
    <row r="1418" spans="1:7" s="3" customFormat="1">
      <c r="A1418" s="31" t="s">
        <v>692</v>
      </c>
      <c r="B1418" s="26" t="s">
        <v>677</v>
      </c>
      <c r="C1418" s="26" t="s">
        <v>348</v>
      </c>
      <c r="D1418" s="26" t="s">
        <v>368</v>
      </c>
      <c r="E1418" s="26" t="s">
        <v>135</v>
      </c>
      <c r="F1418" s="62">
        <f>F1419</f>
        <v>1578</v>
      </c>
      <c r="G1418" s="200"/>
    </row>
    <row r="1419" spans="1:7" s="3" customFormat="1">
      <c r="A1419" s="31" t="s">
        <v>696</v>
      </c>
      <c r="B1419" s="26" t="s">
        <v>677</v>
      </c>
      <c r="C1419" s="26" t="s">
        <v>348</v>
      </c>
      <c r="D1419" s="26" t="s">
        <v>368</v>
      </c>
      <c r="E1419" s="26" t="s">
        <v>697</v>
      </c>
      <c r="F1419" s="62">
        <v>1578</v>
      </c>
      <c r="G1419" s="200"/>
    </row>
    <row r="1420" spans="1:7" s="3" customFormat="1" ht="31.5" hidden="1">
      <c r="A1420" s="31" t="s">
        <v>729</v>
      </c>
      <c r="B1420" s="26" t="s">
        <v>677</v>
      </c>
      <c r="C1420" s="26" t="s">
        <v>348</v>
      </c>
      <c r="D1420" s="26" t="s">
        <v>730</v>
      </c>
      <c r="E1420" s="26"/>
      <c r="F1420" s="62">
        <f>F1421+F1423</f>
        <v>0</v>
      </c>
      <c r="G1420" s="200"/>
    </row>
    <row r="1421" spans="1:7" s="3" customFormat="1" hidden="1">
      <c r="A1421" s="31" t="s">
        <v>692</v>
      </c>
      <c r="B1421" s="26" t="s">
        <v>677</v>
      </c>
      <c r="C1421" s="26" t="s">
        <v>348</v>
      </c>
      <c r="D1421" s="26" t="s">
        <v>730</v>
      </c>
      <c r="E1421" s="26" t="s">
        <v>135</v>
      </c>
      <c r="F1421" s="62">
        <f>F1422</f>
        <v>0</v>
      </c>
      <c r="G1421" s="200"/>
    </row>
    <row r="1422" spans="1:7" s="3" customFormat="1" hidden="1">
      <c r="A1422" s="31" t="s">
        <v>696</v>
      </c>
      <c r="B1422" s="26" t="s">
        <v>677</v>
      </c>
      <c r="C1422" s="26" t="s">
        <v>348</v>
      </c>
      <c r="D1422" s="26" t="s">
        <v>730</v>
      </c>
      <c r="E1422" s="26" t="s">
        <v>697</v>
      </c>
      <c r="F1422" s="62"/>
      <c r="G1422" s="200"/>
    </row>
    <row r="1423" spans="1:7" s="3" customFormat="1" ht="17.25" hidden="1" customHeight="1">
      <c r="A1423" s="61" t="s">
        <v>35</v>
      </c>
      <c r="B1423" s="26" t="s">
        <v>677</v>
      </c>
      <c r="C1423" s="26" t="s">
        <v>348</v>
      </c>
      <c r="D1423" s="26" t="s">
        <v>730</v>
      </c>
      <c r="E1423" s="26" t="s">
        <v>184</v>
      </c>
      <c r="F1423" s="62">
        <f>F1424</f>
        <v>0</v>
      </c>
      <c r="G1423" s="200"/>
    </row>
    <row r="1424" spans="1:7" s="3" customFormat="1" ht="17.25" hidden="1" customHeight="1">
      <c r="A1424" s="61" t="s">
        <v>55</v>
      </c>
      <c r="B1424" s="26" t="s">
        <v>677</v>
      </c>
      <c r="C1424" s="26" t="s">
        <v>348</v>
      </c>
      <c r="D1424" s="26" t="s">
        <v>730</v>
      </c>
      <c r="E1424" s="26" t="s">
        <v>260</v>
      </c>
      <c r="F1424" s="62">
        <v>0</v>
      </c>
      <c r="G1424" s="200"/>
    </row>
    <row r="1425" spans="1:7" s="3" customFormat="1" ht="17.25" customHeight="1">
      <c r="A1425" s="20" t="s">
        <v>710</v>
      </c>
      <c r="B1425" s="12" t="s">
        <v>677</v>
      </c>
      <c r="C1425" s="12" t="s">
        <v>348</v>
      </c>
      <c r="D1425" s="12" t="s">
        <v>711</v>
      </c>
      <c r="E1425" s="21"/>
      <c r="F1425" s="22">
        <f>F1426+F1439</f>
        <v>470.3</v>
      </c>
      <c r="G1425" s="200"/>
    </row>
    <row r="1426" spans="1:7" s="3" customFormat="1" ht="47.25">
      <c r="A1426" s="25" t="s">
        <v>712</v>
      </c>
      <c r="B1426" s="26" t="s">
        <v>677</v>
      </c>
      <c r="C1426" s="26" t="s">
        <v>348</v>
      </c>
      <c r="D1426" s="26" t="s">
        <v>713</v>
      </c>
      <c r="E1426" s="27"/>
      <c r="F1426" s="24">
        <f>F1427+F1430+F1436+F1433</f>
        <v>310</v>
      </c>
      <c r="G1426" s="200"/>
    </row>
    <row r="1427" spans="1:7" s="3" customFormat="1" ht="47.25" hidden="1">
      <c r="A1427" s="25" t="s">
        <v>731</v>
      </c>
      <c r="B1427" s="26" t="s">
        <v>677</v>
      </c>
      <c r="C1427" s="26" t="s">
        <v>348</v>
      </c>
      <c r="D1427" s="26" t="s">
        <v>732</v>
      </c>
      <c r="E1427" s="26"/>
      <c r="F1427" s="62">
        <f>F1429</f>
        <v>0</v>
      </c>
      <c r="G1427" s="200"/>
    </row>
    <row r="1428" spans="1:7" s="3" customFormat="1" hidden="1">
      <c r="A1428" s="31" t="s">
        <v>692</v>
      </c>
      <c r="B1428" s="26" t="s">
        <v>677</v>
      </c>
      <c r="C1428" s="26" t="s">
        <v>348</v>
      </c>
      <c r="D1428" s="26" t="s">
        <v>732</v>
      </c>
      <c r="E1428" s="26" t="s">
        <v>135</v>
      </c>
      <c r="F1428" s="62">
        <f>F1429</f>
        <v>0</v>
      </c>
      <c r="G1428" s="200"/>
    </row>
    <row r="1429" spans="1:7" s="3" customFormat="1" hidden="1">
      <c r="A1429" s="31" t="s">
        <v>696</v>
      </c>
      <c r="B1429" s="26" t="s">
        <v>677</v>
      </c>
      <c r="C1429" s="26" t="s">
        <v>348</v>
      </c>
      <c r="D1429" s="26" t="s">
        <v>732</v>
      </c>
      <c r="E1429" s="26" t="s">
        <v>697</v>
      </c>
      <c r="F1429" s="62"/>
      <c r="G1429" s="200"/>
    </row>
    <row r="1430" spans="1:7" s="3" customFormat="1" ht="63" hidden="1" customHeight="1">
      <c r="A1430" s="25" t="s">
        <v>733</v>
      </c>
      <c r="B1430" s="26" t="s">
        <v>677</v>
      </c>
      <c r="C1430" s="26" t="s">
        <v>348</v>
      </c>
      <c r="D1430" s="26" t="s">
        <v>716</v>
      </c>
      <c r="E1430" s="26"/>
      <c r="F1430" s="62">
        <f>F1431</f>
        <v>0</v>
      </c>
      <c r="G1430" s="200"/>
    </row>
    <row r="1431" spans="1:7" s="3" customFormat="1" hidden="1">
      <c r="A1431" s="31" t="s">
        <v>692</v>
      </c>
      <c r="B1431" s="26" t="s">
        <v>677</v>
      </c>
      <c r="C1431" s="26" t="s">
        <v>348</v>
      </c>
      <c r="D1431" s="26" t="s">
        <v>716</v>
      </c>
      <c r="E1431" s="26" t="s">
        <v>135</v>
      </c>
      <c r="F1431" s="62">
        <f>F1432</f>
        <v>0</v>
      </c>
      <c r="G1431" s="200"/>
    </row>
    <row r="1432" spans="1:7" s="3" customFormat="1" hidden="1">
      <c r="A1432" s="31" t="s">
        <v>696</v>
      </c>
      <c r="B1432" s="26" t="s">
        <v>677</v>
      </c>
      <c r="C1432" s="26" t="s">
        <v>348</v>
      </c>
      <c r="D1432" s="26" t="s">
        <v>716</v>
      </c>
      <c r="E1432" s="26" t="s">
        <v>697</v>
      </c>
      <c r="F1432" s="62"/>
      <c r="G1432" s="200"/>
    </row>
    <row r="1433" spans="1:7" s="3" customFormat="1" ht="47.25" hidden="1">
      <c r="A1433" s="25" t="s">
        <v>734</v>
      </c>
      <c r="B1433" s="26" t="s">
        <v>677</v>
      </c>
      <c r="C1433" s="26" t="s">
        <v>348</v>
      </c>
      <c r="D1433" s="26" t="s">
        <v>735</v>
      </c>
      <c r="E1433" s="26"/>
      <c r="F1433" s="62">
        <f>F1434</f>
        <v>0</v>
      </c>
      <c r="G1433" s="200"/>
    </row>
    <row r="1434" spans="1:7" s="3" customFormat="1" hidden="1">
      <c r="A1434" s="31" t="s">
        <v>692</v>
      </c>
      <c r="B1434" s="26" t="s">
        <v>677</v>
      </c>
      <c r="C1434" s="26" t="s">
        <v>348</v>
      </c>
      <c r="D1434" s="26" t="s">
        <v>735</v>
      </c>
      <c r="E1434" s="26" t="s">
        <v>135</v>
      </c>
      <c r="F1434" s="62">
        <f>F1435</f>
        <v>0</v>
      </c>
      <c r="G1434" s="200"/>
    </row>
    <row r="1435" spans="1:7" s="3" customFormat="1" hidden="1">
      <c r="A1435" s="31" t="s">
        <v>696</v>
      </c>
      <c r="B1435" s="26" t="s">
        <v>677</v>
      </c>
      <c r="C1435" s="26" t="s">
        <v>348</v>
      </c>
      <c r="D1435" s="26" t="s">
        <v>735</v>
      </c>
      <c r="E1435" s="26" t="s">
        <v>697</v>
      </c>
      <c r="F1435" s="62"/>
      <c r="G1435" s="200"/>
    </row>
    <row r="1436" spans="1:7" s="3" customFormat="1" ht="47.25">
      <c r="A1436" s="25" t="s">
        <v>736</v>
      </c>
      <c r="B1436" s="26" t="s">
        <v>677</v>
      </c>
      <c r="C1436" s="26" t="s">
        <v>348</v>
      </c>
      <c r="D1436" s="26" t="s">
        <v>737</v>
      </c>
      <c r="E1436" s="26"/>
      <c r="F1436" s="62">
        <f>F1437</f>
        <v>310</v>
      </c>
      <c r="G1436" s="200"/>
    </row>
    <row r="1437" spans="1:7" s="3" customFormat="1">
      <c r="A1437" s="31" t="s">
        <v>692</v>
      </c>
      <c r="B1437" s="26" t="s">
        <v>677</v>
      </c>
      <c r="C1437" s="26" t="s">
        <v>348</v>
      </c>
      <c r="D1437" s="26" t="s">
        <v>737</v>
      </c>
      <c r="E1437" s="26" t="s">
        <v>135</v>
      </c>
      <c r="F1437" s="62">
        <f>F1438</f>
        <v>310</v>
      </c>
      <c r="G1437" s="200"/>
    </row>
    <row r="1438" spans="1:7" s="3" customFormat="1">
      <c r="A1438" s="31" t="s">
        <v>696</v>
      </c>
      <c r="B1438" s="26" t="s">
        <v>677</v>
      </c>
      <c r="C1438" s="26" t="s">
        <v>348</v>
      </c>
      <c r="D1438" s="26" t="s">
        <v>737</v>
      </c>
      <c r="E1438" s="26" t="s">
        <v>697</v>
      </c>
      <c r="F1438" s="62">
        <f>470.3-160.3</f>
        <v>310</v>
      </c>
      <c r="G1438" s="200"/>
    </row>
    <row r="1439" spans="1:7" s="3" customFormat="1" ht="47.25">
      <c r="A1439" s="77" t="s">
        <v>738</v>
      </c>
      <c r="B1439" s="26" t="s">
        <v>677</v>
      </c>
      <c r="C1439" s="26" t="s">
        <v>348</v>
      </c>
      <c r="D1439" s="26" t="s">
        <v>739</v>
      </c>
      <c r="E1439" s="26"/>
      <c r="F1439" s="62">
        <f>F1440</f>
        <v>160.30000000000001</v>
      </c>
      <c r="G1439" s="200"/>
    </row>
    <row r="1440" spans="1:7" s="3" customFormat="1">
      <c r="A1440" s="31" t="s">
        <v>692</v>
      </c>
      <c r="B1440" s="26" t="s">
        <v>677</v>
      </c>
      <c r="C1440" s="26" t="s">
        <v>348</v>
      </c>
      <c r="D1440" s="26" t="s">
        <v>739</v>
      </c>
      <c r="E1440" s="26" t="s">
        <v>135</v>
      </c>
      <c r="F1440" s="62">
        <f>F1441</f>
        <v>160.30000000000001</v>
      </c>
      <c r="G1440" s="200"/>
    </row>
    <row r="1441" spans="1:7" s="3" customFormat="1">
      <c r="A1441" s="31" t="s">
        <v>696</v>
      </c>
      <c r="B1441" s="26" t="s">
        <v>677</v>
      </c>
      <c r="C1441" s="26" t="s">
        <v>348</v>
      </c>
      <c r="D1441" s="26" t="s">
        <v>739</v>
      </c>
      <c r="E1441" s="26" t="s">
        <v>697</v>
      </c>
      <c r="F1441" s="62">
        <v>160.30000000000001</v>
      </c>
      <c r="G1441" s="200"/>
    </row>
    <row r="1442" spans="1:7" s="3" customFormat="1">
      <c r="A1442" s="20" t="s">
        <v>186</v>
      </c>
      <c r="B1442" s="12" t="s">
        <v>677</v>
      </c>
      <c r="C1442" s="12" t="s">
        <v>348</v>
      </c>
      <c r="D1442" s="12" t="s">
        <v>187</v>
      </c>
      <c r="E1442" s="21"/>
      <c r="F1442" s="22">
        <f>F1443+F1446</f>
        <v>664.5</v>
      </c>
      <c r="G1442" s="200"/>
    </row>
    <row r="1443" spans="1:7" s="3" customFormat="1" ht="47.25">
      <c r="A1443" s="52" t="s">
        <v>384</v>
      </c>
      <c r="B1443" s="34" t="s">
        <v>677</v>
      </c>
      <c r="C1443" s="34" t="s">
        <v>348</v>
      </c>
      <c r="D1443" s="26" t="s">
        <v>385</v>
      </c>
      <c r="E1443" s="53"/>
      <c r="F1443" s="36">
        <f>F1444</f>
        <v>401.8</v>
      </c>
      <c r="G1443" s="200"/>
    </row>
    <row r="1444" spans="1:7" s="3" customFormat="1">
      <c r="A1444" s="31" t="s">
        <v>692</v>
      </c>
      <c r="B1444" s="26" t="s">
        <v>677</v>
      </c>
      <c r="C1444" s="26" t="s">
        <v>348</v>
      </c>
      <c r="D1444" s="26" t="s">
        <v>385</v>
      </c>
      <c r="E1444" s="27">
        <v>500</v>
      </c>
      <c r="F1444" s="24">
        <f>F1445</f>
        <v>401.8</v>
      </c>
      <c r="G1444" s="200"/>
    </row>
    <row r="1445" spans="1:7" s="3" customFormat="1">
      <c r="A1445" s="31" t="s">
        <v>696</v>
      </c>
      <c r="B1445" s="26" t="s">
        <v>677</v>
      </c>
      <c r="C1445" s="26" t="s">
        <v>348</v>
      </c>
      <c r="D1445" s="69" t="s">
        <v>385</v>
      </c>
      <c r="E1445" s="27">
        <v>540</v>
      </c>
      <c r="F1445" s="24">
        <v>401.8</v>
      </c>
      <c r="G1445" s="200"/>
    </row>
    <row r="1446" spans="1:7" s="3" customFormat="1" ht="31.15" customHeight="1">
      <c r="A1446" s="100" t="s">
        <v>378</v>
      </c>
      <c r="B1446" s="26" t="s">
        <v>14</v>
      </c>
      <c r="C1446" s="26" t="s">
        <v>348</v>
      </c>
      <c r="D1446" s="26" t="s">
        <v>386</v>
      </c>
      <c r="E1446" s="27"/>
      <c r="F1446" s="24">
        <f>F1447</f>
        <v>262.7</v>
      </c>
      <c r="G1446" s="157"/>
    </row>
    <row r="1447" spans="1:7" s="3" customFormat="1" ht="16.5" customHeight="1">
      <c r="A1447" s="31" t="s">
        <v>692</v>
      </c>
      <c r="B1447" s="26" t="s">
        <v>14</v>
      </c>
      <c r="C1447" s="26" t="s">
        <v>348</v>
      </c>
      <c r="D1447" s="26" t="s">
        <v>386</v>
      </c>
      <c r="E1447" s="27">
        <v>500</v>
      </c>
      <c r="F1447" s="24">
        <f>F1448</f>
        <v>262.7</v>
      </c>
      <c r="G1447" s="200"/>
    </row>
    <row r="1448" spans="1:7" s="3" customFormat="1" ht="18.75" customHeight="1">
      <c r="A1448" s="31" t="s">
        <v>696</v>
      </c>
      <c r="B1448" s="26" t="s">
        <v>14</v>
      </c>
      <c r="C1448" s="26" t="s">
        <v>348</v>
      </c>
      <c r="D1448" s="26" t="s">
        <v>386</v>
      </c>
      <c r="E1448" s="27">
        <v>540</v>
      </c>
      <c r="F1448" s="24">
        <v>262.7</v>
      </c>
      <c r="G1448" s="200"/>
    </row>
    <row r="1449" spans="1:7" s="38" customFormat="1">
      <c r="A1449" s="20" t="s">
        <v>391</v>
      </c>
      <c r="B1449" s="12" t="s">
        <v>677</v>
      </c>
      <c r="C1449" s="12" t="s">
        <v>392</v>
      </c>
      <c r="D1449" s="26"/>
      <c r="E1449" s="27"/>
      <c r="F1449" s="22">
        <f>F1452+F1455+F1461+F1468+F1472+F1477+0.1</f>
        <v>12464.2</v>
      </c>
      <c r="G1449" s="72"/>
    </row>
    <row r="1450" spans="1:7" s="174" customFormat="1">
      <c r="A1450" s="172" t="s">
        <v>74</v>
      </c>
      <c r="B1450" s="109" t="s">
        <v>677</v>
      </c>
      <c r="C1450" s="109" t="s">
        <v>392</v>
      </c>
      <c r="D1450" s="109" t="s">
        <v>152</v>
      </c>
      <c r="E1450" s="109" t="s">
        <v>10</v>
      </c>
      <c r="F1450" s="173">
        <f>F1451</f>
        <v>96.1</v>
      </c>
    </row>
    <row r="1451" spans="1:7" s="64" customFormat="1">
      <c r="A1451" s="31" t="s">
        <v>39</v>
      </c>
      <c r="B1451" s="26" t="s">
        <v>677</v>
      </c>
      <c r="C1451" s="26" t="s">
        <v>392</v>
      </c>
      <c r="D1451" s="26" t="s">
        <v>153</v>
      </c>
      <c r="E1451" s="26" t="s">
        <v>10</v>
      </c>
      <c r="F1451" s="59">
        <f>F1452</f>
        <v>96.1</v>
      </c>
      <c r="G1451" s="174"/>
    </row>
    <row r="1452" spans="1:7" s="64" customFormat="1" ht="31.5">
      <c r="A1452" s="57" t="s">
        <v>263</v>
      </c>
      <c r="B1452" s="34" t="s">
        <v>677</v>
      </c>
      <c r="C1452" s="34" t="s">
        <v>392</v>
      </c>
      <c r="D1452" s="34" t="s">
        <v>155</v>
      </c>
      <c r="E1452" s="34"/>
      <c r="F1452" s="163">
        <f>F1453</f>
        <v>96.1</v>
      </c>
      <c r="G1452" s="174"/>
    </row>
    <row r="1453" spans="1:7" s="64" customFormat="1">
      <c r="A1453" s="31" t="s">
        <v>692</v>
      </c>
      <c r="B1453" s="26" t="s">
        <v>677</v>
      </c>
      <c r="C1453" s="26" t="s">
        <v>392</v>
      </c>
      <c r="D1453" s="26" t="s">
        <v>155</v>
      </c>
      <c r="E1453" s="26" t="s">
        <v>135</v>
      </c>
      <c r="F1453" s="59">
        <f>F1454</f>
        <v>96.1</v>
      </c>
      <c r="G1453" s="174"/>
    </row>
    <row r="1454" spans="1:7" s="64" customFormat="1">
      <c r="A1454" s="31" t="s">
        <v>696</v>
      </c>
      <c r="B1454" s="26" t="s">
        <v>677</v>
      </c>
      <c r="C1454" s="26" t="s">
        <v>392</v>
      </c>
      <c r="D1454" s="26" t="s">
        <v>155</v>
      </c>
      <c r="E1454" s="26" t="s">
        <v>697</v>
      </c>
      <c r="F1454" s="59">
        <v>96.1</v>
      </c>
      <c r="G1454" s="174"/>
    </row>
    <row r="1455" spans="1:7" s="38" customFormat="1" ht="31.5">
      <c r="A1455" s="20" t="s">
        <v>395</v>
      </c>
      <c r="B1455" s="12" t="s">
        <v>677</v>
      </c>
      <c r="C1455" s="12" t="s">
        <v>392</v>
      </c>
      <c r="D1455" s="175" t="s">
        <v>396</v>
      </c>
      <c r="E1455" s="176"/>
      <c r="F1455" s="22">
        <f>F1456</f>
        <v>954</v>
      </c>
      <c r="G1455" s="72"/>
    </row>
    <row r="1456" spans="1:7" s="38" customFormat="1" ht="31.5">
      <c r="A1456" s="25" t="s">
        <v>397</v>
      </c>
      <c r="B1456" s="159" t="s">
        <v>677</v>
      </c>
      <c r="C1456" s="159" t="s">
        <v>392</v>
      </c>
      <c r="D1456" s="159" t="s">
        <v>398</v>
      </c>
      <c r="E1456" s="27"/>
      <c r="F1456" s="24">
        <f>F1457</f>
        <v>954</v>
      </c>
      <c r="G1456" s="72"/>
    </row>
    <row r="1457" spans="1:7" s="38" customFormat="1" ht="31.5">
      <c r="A1457" s="25" t="s">
        <v>399</v>
      </c>
      <c r="B1457" s="159" t="s">
        <v>677</v>
      </c>
      <c r="C1457" s="159" t="s">
        <v>392</v>
      </c>
      <c r="D1457" s="159" t="s">
        <v>400</v>
      </c>
      <c r="E1457" s="27"/>
      <c r="F1457" s="24">
        <f>F1458</f>
        <v>954</v>
      </c>
      <c r="G1457" s="72"/>
    </row>
    <row r="1458" spans="1:7" s="38" customFormat="1" ht="31.5">
      <c r="A1458" s="25" t="s">
        <v>890</v>
      </c>
      <c r="B1458" s="159" t="s">
        <v>677</v>
      </c>
      <c r="C1458" s="159" t="s">
        <v>392</v>
      </c>
      <c r="D1458" s="159" t="s">
        <v>740</v>
      </c>
      <c r="E1458" s="27"/>
      <c r="F1458" s="24">
        <f>F1459</f>
        <v>954</v>
      </c>
      <c r="G1458" s="72"/>
    </row>
    <row r="1459" spans="1:7" s="38" customFormat="1">
      <c r="A1459" s="31" t="s">
        <v>692</v>
      </c>
      <c r="B1459" s="159" t="s">
        <v>677</v>
      </c>
      <c r="C1459" s="159" t="s">
        <v>392</v>
      </c>
      <c r="D1459" s="159" t="s">
        <v>740</v>
      </c>
      <c r="E1459" s="27">
        <v>500</v>
      </c>
      <c r="F1459" s="24">
        <f>F1460</f>
        <v>954</v>
      </c>
      <c r="G1459" s="72"/>
    </row>
    <row r="1460" spans="1:7" s="38" customFormat="1">
      <c r="A1460" s="31" t="s">
        <v>696</v>
      </c>
      <c r="B1460" s="159" t="s">
        <v>677</v>
      </c>
      <c r="C1460" s="159" t="s">
        <v>392</v>
      </c>
      <c r="D1460" s="159" t="s">
        <v>740</v>
      </c>
      <c r="E1460" s="27">
        <v>540</v>
      </c>
      <c r="F1460" s="24">
        <v>954</v>
      </c>
      <c r="G1460" s="72"/>
    </row>
    <row r="1461" spans="1:7" s="67" customFormat="1" ht="47.25">
      <c r="A1461" s="63" t="s">
        <v>741</v>
      </c>
      <c r="B1461" s="41" t="s">
        <v>677</v>
      </c>
      <c r="C1461" s="41" t="s">
        <v>392</v>
      </c>
      <c r="D1461" s="41" t="s">
        <v>742</v>
      </c>
      <c r="E1461" s="42"/>
      <c r="F1461" s="43">
        <f>F1462</f>
        <v>8958.7000000000007</v>
      </c>
      <c r="G1461" s="72"/>
    </row>
    <row r="1462" spans="1:7" s="67" customFormat="1" ht="31.5">
      <c r="A1462" s="95" t="s">
        <v>743</v>
      </c>
      <c r="B1462" s="46" t="s">
        <v>677</v>
      </c>
      <c r="C1462" s="46" t="s">
        <v>392</v>
      </c>
      <c r="D1462" s="46" t="s">
        <v>744</v>
      </c>
      <c r="E1462" s="47"/>
      <c r="F1462" s="48">
        <f>F1463</f>
        <v>8958.7000000000007</v>
      </c>
      <c r="G1462" s="72"/>
    </row>
    <row r="1463" spans="1:7" s="67" customFormat="1" ht="31.5">
      <c r="A1463" s="95" t="s">
        <v>745</v>
      </c>
      <c r="B1463" s="46" t="s">
        <v>677</v>
      </c>
      <c r="C1463" s="46" t="s">
        <v>392</v>
      </c>
      <c r="D1463" s="46" t="s">
        <v>746</v>
      </c>
      <c r="E1463" s="47"/>
      <c r="F1463" s="48">
        <f>F1464</f>
        <v>8958.7000000000007</v>
      </c>
      <c r="G1463" s="72"/>
    </row>
    <row r="1464" spans="1:7" s="67" customFormat="1" ht="31.5">
      <c r="A1464" s="95" t="s">
        <v>747</v>
      </c>
      <c r="B1464" s="46" t="s">
        <v>677</v>
      </c>
      <c r="C1464" s="46" t="s">
        <v>392</v>
      </c>
      <c r="D1464" s="46" t="s">
        <v>748</v>
      </c>
      <c r="E1464" s="47"/>
      <c r="F1464" s="48">
        <f>F1465</f>
        <v>8958.7000000000007</v>
      </c>
      <c r="G1464" s="72"/>
    </row>
    <row r="1465" spans="1:7" s="67" customFormat="1">
      <c r="A1465" s="95" t="s">
        <v>692</v>
      </c>
      <c r="B1465" s="46" t="s">
        <v>677</v>
      </c>
      <c r="C1465" s="46" t="s">
        <v>392</v>
      </c>
      <c r="D1465" s="46" t="s">
        <v>748</v>
      </c>
      <c r="E1465" s="47">
        <v>500</v>
      </c>
      <c r="F1465" s="48">
        <f>F1466</f>
        <v>8958.7000000000007</v>
      </c>
      <c r="G1465" s="72"/>
    </row>
    <row r="1466" spans="1:7" s="67" customFormat="1">
      <c r="A1466" s="95" t="s">
        <v>696</v>
      </c>
      <c r="B1466" s="46" t="s">
        <v>677</v>
      </c>
      <c r="C1466" s="46" t="s">
        <v>392</v>
      </c>
      <c r="D1466" s="46" t="s">
        <v>748</v>
      </c>
      <c r="E1466" s="47">
        <v>540</v>
      </c>
      <c r="F1466" s="48">
        <v>8958.7000000000007</v>
      </c>
      <c r="G1466" s="72"/>
    </row>
    <row r="1467" spans="1:7" s="67" customFormat="1" hidden="1">
      <c r="A1467" s="177" t="s">
        <v>391</v>
      </c>
      <c r="B1467" s="29" t="s">
        <v>677</v>
      </c>
      <c r="C1467" s="29" t="s">
        <v>392</v>
      </c>
      <c r="D1467" s="91"/>
      <c r="E1467" s="115"/>
      <c r="F1467" s="144"/>
      <c r="G1467" s="72"/>
    </row>
    <row r="1468" spans="1:7" s="38" customFormat="1">
      <c r="A1468" s="20" t="s">
        <v>186</v>
      </c>
      <c r="B1468" s="12" t="s">
        <v>677</v>
      </c>
      <c r="C1468" s="12" t="s">
        <v>392</v>
      </c>
      <c r="D1468" s="41" t="s">
        <v>744</v>
      </c>
      <c r="E1468" s="27"/>
      <c r="F1468" s="22">
        <f>F1469</f>
        <v>46.9</v>
      </c>
      <c r="G1468" s="72"/>
    </row>
    <row r="1469" spans="1:7" s="49" customFormat="1" ht="47.25">
      <c r="A1469" s="79" t="s">
        <v>749</v>
      </c>
      <c r="B1469" s="46" t="s">
        <v>677</v>
      </c>
      <c r="C1469" s="46" t="s">
        <v>392</v>
      </c>
      <c r="D1469" s="46" t="s">
        <v>744</v>
      </c>
      <c r="E1469" s="46"/>
      <c r="F1469" s="48">
        <f>F1470</f>
        <v>46.9</v>
      </c>
      <c r="G1469" s="113"/>
    </row>
    <row r="1470" spans="1:7" s="49" customFormat="1">
      <c r="A1470" s="31" t="s">
        <v>692</v>
      </c>
      <c r="B1470" s="46" t="s">
        <v>677</v>
      </c>
      <c r="C1470" s="46" t="s">
        <v>392</v>
      </c>
      <c r="D1470" s="46" t="s">
        <v>748</v>
      </c>
      <c r="E1470" s="26" t="s">
        <v>135</v>
      </c>
      <c r="F1470" s="48">
        <f>F1471</f>
        <v>46.9</v>
      </c>
      <c r="G1470" s="113"/>
    </row>
    <row r="1471" spans="1:7" s="49" customFormat="1">
      <c r="A1471" s="31" t="s">
        <v>696</v>
      </c>
      <c r="B1471" s="46" t="s">
        <v>677</v>
      </c>
      <c r="C1471" s="46" t="s">
        <v>392</v>
      </c>
      <c r="D1471" s="46" t="s">
        <v>748</v>
      </c>
      <c r="E1471" s="26" t="s">
        <v>697</v>
      </c>
      <c r="F1471" s="48">
        <f>30+16.9</f>
        <v>46.9</v>
      </c>
      <c r="G1471" s="113"/>
    </row>
    <row r="1472" spans="1:7" s="49" customFormat="1">
      <c r="A1472" s="20" t="s">
        <v>710</v>
      </c>
      <c r="B1472" s="12" t="s">
        <v>677</v>
      </c>
      <c r="C1472" s="12" t="s">
        <v>392</v>
      </c>
      <c r="D1472" s="12" t="s">
        <v>711</v>
      </c>
      <c r="E1472" s="26"/>
      <c r="F1472" s="43">
        <f>F1473</f>
        <v>1354.4</v>
      </c>
      <c r="G1472" s="113"/>
    </row>
    <row r="1473" spans="1:7" s="49" customFormat="1" ht="47.25">
      <c r="A1473" s="25" t="s">
        <v>712</v>
      </c>
      <c r="B1473" s="26" t="s">
        <v>677</v>
      </c>
      <c r="C1473" s="26" t="s">
        <v>392</v>
      </c>
      <c r="D1473" s="26" t="s">
        <v>713</v>
      </c>
      <c r="E1473" s="26"/>
      <c r="F1473" s="48">
        <f>F1474</f>
        <v>1354.4</v>
      </c>
      <c r="G1473" s="113"/>
    </row>
    <row r="1474" spans="1:7" s="49" customFormat="1" ht="47.25">
      <c r="A1474" s="25" t="s">
        <v>750</v>
      </c>
      <c r="B1474" s="26" t="s">
        <v>677</v>
      </c>
      <c r="C1474" s="26" t="s">
        <v>392</v>
      </c>
      <c r="D1474" s="26" t="s">
        <v>732</v>
      </c>
      <c r="E1474" s="26"/>
      <c r="F1474" s="48">
        <f>F1475</f>
        <v>1354.4</v>
      </c>
      <c r="G1474" s="113"/>
    </row>
    <row r="1475" spans="1:7" s="49" customFormat="1">
      <c r="A1475" s="31" t="s">
        <v>692</v>
      </c>
      <c r="B1475" s="26" t="s">
        <v>677</v>
      </c>
      <c r="C1475" s="26" t="s">
        <v>392</v>
      </c>
      <c r="D1475" s="26" t="s">
        <v>732</v>
      </c>
      <c r="E1475" s="26" t="s">
        <v>135</v>
      </c>
      <c r="F1475" s="48">
        <f>F1476</f>
        <v>1354.4</v>
      </c>
      <c r="G1475" s="113"/>
    </row>
    <row r="1476" spans="1:7" s="49" customFormat="1">
      <c r="A1476" s="31" t="s">
        <v>696</v>
      </c>
      <c r="B1476" s="26" t="s">
        <v>677</v>
      </c>
      <c r="C1476" s="26" t="s">
        <v>392</v>
      </c>
      <c r="D1476" s="26" t="s">
        <v>732</v>
      </c>
      <c r="E1476" s="26" t="s">
        <v>697</v>
      </c>
      <c r="F1476" s="48">
        <f>1206+148.4</f>
        <v>1354.4</v>
      </c>
      <c r="G1476" s="113"/>
    </row>
    <row r="1477" spans="1:7" s="72" customFormat="1">
      <c r="A1477" s="108" t="s">
        <v>186</v>
      </c>
      <c r="B1477" s="109" t="s">
        <v>677</v>
      </c>
      <c r="C1477" s="109" t="s">
        <v>392</v>
      </c>
      <c r="D1477" s="109" t="s">
        <v>187</v>
      </c>
      <c r="E1477" s="70"/>
      <c r="F1477" s="110">
        <f>F1478</f>
        <v>1054</v>
      </c>
    </row>
    <row r="1478" spans="1:7" s="72" customFormat="1" ht="31.5">
      <c r="A1478" s="111" t="s">
        <v>402</v>
      </c>
      <c r="B1478" s="178" t="s">
        <v>677</v>
      </c>
      <c r="C1478" s="178" t="s">
        <v>392</v>
      </c>
      <c r="D1478" s="178" t="s">
        <v>403</v>
      </c>
      <c r="E1478" s="179"/>
      <c r="F1478" s="180">
        <f>F1483+F1481+F1479</f>
        <v>1054</v>
      </c>
    </row>
    <row r="1479" spans="1:7" s="72" customFormat="1">
      <c r="A1479" s="31" t="s">
        <v>692</v>
      </c>
      <c r="B1479" s="181" t="s">
        <v>677</v>
      </c>
      <c r="C1479" s="181" t="s">
        <v>392</v>
      </c>
      <c r="D1479" s="181" t="s">
        <v>403</v>
      </c>
      <c r="E1479" s="26" t="s">
        <v>135</v>
      </c>
      <c r="F1479" s="180">
        <f>F1480</f>
        <v>100</v>
      </c>
    </row>
    <row r="1480" spans="1:7" s="72" customFormat="1">
      <c r="A1480" s="31" t="s">
        <v>696</v>
      </c>
      <c r="B1480" s="181" t="s">
        <v>677</v>
      </c>
      <c r="C1480" s="181" t="s">
        <v>392</v>
      </c>
      <c r="D1480" s="181" t="s">
        <v>403</v>
      </c>
      <c r="E1480" s="26" t="s">
        <v>697</v>
      </c>
      <c r="F1480" s="180">
        <v>100</v>
      </c>
    </row>
    <row r="1481" spans="1:7" s="72" customFormat="1" hidden="1">
      <c r="A1481" s="112" t="s">
        <v>35</v>
      </c>
      <c r="B1481" s="69" t="s">
        <v>677</v>
      </c>
      <c r="C1481" s="69" t="s">
        <v>392</v>
      </c>
      <c r="D1481" s="69" t="s">
        <v>403</v>
      </c>
      <c r="E1481" s="69" t="s">
        <v>184</v>
      </c>
      <c r="F1481" s="71">
        <f>F1482</f>
        <v>0</v>
      </c>
    </row>
    <row r="1482" spans="1:7" s="113" customFormat="1" hidden="1">
      <c r="A1482" s="112" t="s">
        <v>55</v>
      </c>
      <c r="B1482" s="69" t="s">
        <v>677</v>
      </c>
      <c r="C1482" s="69" t="s">
        <v>392</v>
      </c>
      <c r="D1482" s="69" t="s">
        <v>403</v>
      </c>
      <c r="E1482" s="69" t="s">
        <v>260</v>
      </c>
      <c r="F1482" s="71">
        <v>0</v>
      </c>
    </row>
    <row r="1483" spans="1:7" s="72" customFormat="1" ht="34.15" customHeight="1">
      <c r="A1483" s="68" t="s">
        <v>751</v>
      </c>
      <c r="B1483" s="181" t="s">
        <v>677</v>
      </c>
      <c r="C1483" s="181" t="s">
        <v>392</v>
      </c>
      <c r="D1483" s="181" t="s">
        <v>752</v>
      </c>
      <c r="E1483" s="182"/>
      <c r="F1483" s="71">
        <f>F1484</f>
        <v>954</v>
      </c>
    </row>
    <row r="1484" spans="1:7" s="72" customFormat="1">
      <c r="A1484" s="183" t="s">
        <v>692</v>
      </c>
      <c r="B1484" s="69" t="s">
        <v>677</v>
      </c>
      <c r="C1484" s="69" t="s">
        <v>392</v>
      </c>
      <c r="D1484" s="69" t="s">
        <v>752</v>
      </c>
      <c r="E1484" s="69" t="s">
        <v>135</v>
      </c>
      <c r="F1484" s="71">
        <f>F1485</f>
        <v>954</v>
      </c>
    </row>
    <row r="1485" spans="1:7" s="72" customFormat="1">
      <c r="A1485" s="183" t="s">
        <v>696</v>
      </c>
      <c r="B1485" s="69" t="s">
        <v>677</v>
      </c>
      <c r="C1485" s="69" t="s">
        <v>392</v>
      </c>
      <c r="D1485" s="69" t="s">
        <v>752</v>
      </c>
      <c r="E1485" s="69" t="s">
        <v>697</v>
      </c>
      <c r="F1485" s="71">
        <f>558+396</f>
        <v>954</v>
      </c>
    </row>
    <row r="1486" spans="1:7" s="38" customFormat="1" hidden="1">
      <c r="A1486" s="51" t="s">
        <v>127</v>
      </c>
      <c r="B1486" s="12" t="s">
        <v>677</v>
      </c>
      <c r="C1486" s="12" t="s">
        <v>392</v>
      </c>
      <c r="D1486" s="12" t="s">
        <v>128</v>
      </c>
      <c r="E1486" s="21"/>
      <c r="F1486" s="88">
        <f>F1487</f>
        <v>0</v>
      </c>
      <c r="G1486" s="72"/>
    </row>
    <row r="1487" spans="1:7" s="38" customFormat="1" ht="31.5" hidden="1">
      <c r="A1487" s="37" t="s">
        <v>470</v>
      </c>
      <c r="B1487" s="26" t="s">
        <v>677</v>
      </c>
      <c r="C1487" s="26" t="s">
        <v>392</v>
      </c>
      <c r="D1487" s="26" t="s">
        <v>471</v>
      </c>
      <c r="E1487" s="27"/>
      <c r="F1487" s="62">
        <f>F1488</f>
        <v>0</v>
      </c>
      <c r="G1487" s="72"/>
    </row>
    <row r="1488" spans="1:7" s="38" customFormat="1" hidden="1">
      <c r="A1488" s="31" t="s">
        <v>692</v>
      </c>
      <c r="B1488" s="26" t="s">
        <v>677</v>
      </c>
      <c r="C1488" s="26" t="s">
        <v>392</v>
      </c>
      <c r="D1488" s="26" t="s">
        <v>471</v>
      </c>
      <c r="E1488" s="27">
        <v>500</v>
      </c>
      <c r="F1488" s="62">
        <f>F1489</f>
        <v>0</v>
      </c>
      <c r="G1488" s="72"/>
    </row>
    <row r="1489" spans="1:7" s="38" customFormat="1" hidden="1">
      <c r="A1489" s="31" t="s">
        <v>696</v>
      </c>
      <c r="B1489" s="26" t="s">
        <v>753</v>
      </c>
      <c r="C1489" s="26" t="s">
        <v>392</v>
      </c>
      <c r="D1489" s="26" t="s">
        <v>471</v>
      </c>
      <c r="E1489" s="27">
        <v>540</v>
      </c>
      <c r="F1489" s="62"/>
      <c r="G1489" s="72"/>
    </row>
    <row r="1490" spans="1:7" s="38" customFormat="1">
      <c r="A1490" s="20" t="s">
        <v>406</v>
      </c>
      <c r="B1490" s="12" t="s">
        <v>677</v>
      </c>
      <c r="C1490" s="12" t="s">
        <v>407</v>
      </c>
      <c r="D1490" s="12"/>
      <c r="E1490" s="12"/>
      <c r="F1490" s="94">
        <f>F1491+F1496</f>
        <v>91.7</v>
      </c>
      <c r="G1490" s="72"/>
    </row>
    <row r="1491" spans="1:7" s="38" customFormat="1">
      <c r="A1491" s="28" t="s">
        <v>554</v>
      </c>
      <c r="B1491" s="29" t="s">
        <v>677</v>
      </c>
      <c r="C1491" s="29" t="s">
        <v>409</v>
      </c>
      <c r="D1491" s="29"/>
      <c r="E1491" s="29"/>
      <c r="F1491" s="162">
        <f>F1492</f>
        <v>91.7</v>
      </c>
      <c r="G1491" s="72"/>
    </row>
    <row r="1492" spans="1:7" s="38" customFormat="1" ht="15.75" customHeight="1">
      <c r="A1492" s="142" t="s">
        <v>576</v>
      </c>
      <c r="B1492" s="12" t="s">
        <v>677</v>
      </c>
      <c r="C1492" s="12" t="s">
        <v>409</v>
      </c>
      <c r="D1492" s="21" t="s">
        <v>577</v>
      </c>
      <c r="E1492" s="26"/>
      <c r="F1492" s="88">
        <f>F1493</f>
        <v>91.7</v>
      </c>
      <c r="G1492" s="72"/>
    </row>
    <row r="1493" spans="1:7" s="3" customFormat="1" ht="31.5">
      <c r="A1493" s="149" t="s">
        <v>136</v>
      </c>
      <c r="B1493" s="26" t="s">
        <v>677</v>
      </c>
      <c r="C1493" s="26" t="s">
        <v>409</v>
      </c>
      <c r="D1493" s="27" t="s">
        <v>578</v>
      </c>
      <c r="E1493" s="26"/>
      <c r="F1493" s="62">
        <f>F1494</f>
        <v>91.7</v>
      </c>
      <c r="G1493" s="200"/>
    </row>
    <row r="1494" spans="1:7" s="3" customFormat="1">
      <c r="A1494" s="61" t="s">
        <v>35</v>
      </c>
      <c r="B1494" s="26" t="s">
        <v>677</v>
      </c>
      <c r="C1494" s="26" t="s">
        <v>409</v>
      </c>
      <c r="D1494" s="27" t="s">
        <v>578</v>
      </c>
      <c r="E1494" s="26" t="s">
        <v>184</v>
      </c>
      <c r="F1494" s="62">
        <f>F1495</f>
        <v>91.7</v>
      </c>
      <c r="G1494" s="200"/>
    </row>
    <row r="1495" spans="1:7" s="3" customFormat="1">
      <c r="A1495" s="61" t="s">
        <v>55</v>
      </c>
      <c r="B1495" s="26" t="s">
        <v>677</v>
      </c>
      <c r="C1495" s="26" t="s">
        <v>409</v>
      </c>
      <c r="D1495" s="27" t="s">
        <v>578</v>
      </c>
      <c r="E1495" s="26" t="s">
        <v>260</v>
      </c>
      <c r="F1495" s="62">
        <v>91.7</v>
      </c>
      <c r="G1495" s="200"/>
    </row>
    <row r="1496" spans="1:7" s="23" customFormat="1" hidden="1">
      <c r="A1496" s="28" t="s">
        <v>580</v>
      </c>
      <c r="B1496" s="29" t="s">
        <v>677</v>
      </c>
      <c r="C1496" s="29" t="s">
        <v>581</v>
      </c>
      <c r="D1496" s="29"/>
      <c r="E1496" s="29"/>
      <c r="F1496" s="162">
        <f>F1497</f>
        <v>0</v>
      </c>
      <c r="G1496" s="113"/>
    </row>
    <row r="1497" spans="1:7" s="23" customFormat="1" ht="31.5" hidden="1">
      <c r="A1497" s="20" t="s">
        <v>754</v>
      </c>
      <c r="B1497" s="12" t="s">
        <v>677</v>
      </c>
      <c r="C1497" s="12" t="s">
        <v>581</v>
      </c>
      <c r="D1497" s="21" t="s">
        <v>755</v>
      </c>
      <c r="E1497" s="21"/>
      <c r="F1497" s="164">
        <f>F1498</f>
        <v>0</v>
      </c>
      <c r="G1497" s="113"/>
    </row>
    <row r="1498" spans="1:7" s="3" customFormat="1" ht="31.5" hidden="1">
      <c r="A1498" s="25" t="s">
        <v>136</v>
      </c>
      <c r="B1498" s="26" t="s">
        <v>677</v>
      </c>
      <c r="C1498" s="26" t="s">
        <v>581</v>
      </c>
      <c r="D1498" s="27" t="s">
        <v>756</v>
      </c>
      <c r="E1498" s="21"/>
      <c r="F1498" s="59">
        <f>F1499</f>
        <v>0</v>
      </c>
      <c r="G1498" s="200"/>
    </row>
    <row r="1499" spans="1:7" s="3" customFormat="1" hidden="1">
      <c r="A1499" s="31" t="s">
        <v>35</v>
      </c>
      <c r="B1499" s="26" t="s">
        <v>677</v>
      </c>
      <c r="C1499" s="26" t="s">
        <v>581</v>
      </c>
      <c r="D1499" s="27" t="s">
        <v>756</v>
      </c>
      <c r="E1499" s="27">
        <v>800</v>
      </c>
      <c r="F1499" s="59">
        <f>F1500</f>
        <v>0</v>
      </c>
      <c r="G1499" s="200"/>
    </row>
    <row r="1500" spans="1:7" s="3" customFormat="1" hidden="1">
      <c r="A1500" s="31" t="s">
        <v>55</v>
      </c>
      <c r="B1500" s="26" t="s">
        <v>677</v>
      </c>
      <c r="C1500" s="26" t="s">
        <v>581</v>
      </c>
      <c r="D1500" s="27" t="s">
        <v>756</v>
      </c>
      <c r="E1500" s="27">
        <v>870</v>
      </c>
      <c r="F1500" s="59"/>
      <c r="G1500" s="200"/>
    </row>
    <row r="1501" spans="1:7" s="3" customFormat="1">
      <c r="A1501" s="20" t="s">
        <v>474</v>
      </c>
      <c r="B1501" s="12" t="s">
        <v>677</v>
      </c>
      <c r="C1501" s="12" t="s">
        <v>475</v>
      </c>
      <c r="D1501" s="29"/>
      <c r="E1501" s="29"/>
      <c r="F1501" s="56">
        <f>F1502+F1512</f>
        <v>8447.2000000000007</v>
      </c>
      <c r="G1501" s="200"/>
    </row>
    <row r="1502" spans="1:7" s="23" customFormat="1" ht="31.5">
      <c r="A1502" s="11" t="s">
        <v>83</v>
      </c>
      <c r="B1502" s="12" t="s">
        <v>677</v>
      </c>
      <c r="C1502" s="12" t="s">
        <v>477</v>
      </c>
      <c r="D1502" s="21" t="s">
        <v>84</v>
      </c>
      <c r="E1502" s="12"/>
      <c r="F1502" s="13">
        <f>F1503</f>
        <v>100</v>
      </c>
      <c r="G1502" s="113"/>
    </row>
    <row r="1503" spans="1:7" s="64" customFormat="1" ht="31.5" customHeight="1">
      <c r="A1503" s="31" t="s">
        <v>85</v>
      </c>
      <c r="B1503" s="26" t="s">
        <v>677</v>
      </c>
      <c r="C1503" s="26" t="s">
        <v>477</v>
      </c>
      <c r="D1503" s="27" t="s">
        <v>86</v>
      </c>
      <c r="E1503" s="26" t="s">
        <v>10</v>
      </c>
      <c r="F1503" s="55">
        <f>F1504</f>
        <v>100</v>
      </c>
      <c r="G1503" s="174"/>
    </row>
    <row r="1504" spans="1:7" s="3" customFormat="1" ht="51.75" customHeight="1">
      <c r="A1504" s="31" t="s">
        <v>87</v>
      </c>
      <c r="B1504" s="26" t="s">
        <v>677</v>
      </c>
      <c r="C1504" s="26" t="s">
        <v>477</v>
      </c>
      <c r="D1504" s="27" t="s">
        <v>88</v>
      </c>
      <c r="E1504" s="26"/>
      <c r="F1504" s="55">
        <f>F1505</f>
        <v>100</v>
      </c>
      <c r="G1504" s="200"/>
    </row>
    <row r="1505" spans="1:7" s="3" customFormat="1" ht="191.45" customHeight="1">
      <c r="A1505" s="184" t="s">
        <v>757</v>
      </c>
      <c r="B1505" s="26" t="s">
        <v>677</v>
      </c>
      <c r="C1505" s="26" t="s">
        <v>477</v>
      </c>
      <c r="D1505" s="27" t="s">
        <v>758</v>
      </c>
      <c r="E1505" s="26"/>
      <c r="F1505" s="55">
        <f>F1506+F1508+F1510</f>
        <v>100</v>
      </c>
      <c r="G1505" s="200"/>
    </row>
    <row r="1506" spans="1:7" s="3" customFormat="1">
      <c r="A1506" s="31" t="s">
        <v>692</v>
      </c>
      <c r="B1506" s="26" t="s">
        <v>677</v>
      </c>
      <c r="C1506" s="26" t="s">
        <v>477</v>
      </c>
      <c r="D1506" s="27" t="s">
        <v>758</v>
      </c>
      <c r="E1506" s="26" t="s">
        <v>135</v>
      </c>
      <c r="F1506" s="55">
        <f>F1507</f>
        <v>97.8</v>
      </c>
      <c r="G1506" s="200"/>
    </row>
    <row r="1507" spans="1:7" s="3" customFormat="1">
      <c r="A1507" s="31" t="s">
        <v>696</v>
      </c>
      <c r="B1507" s="26" t="s">
        <v>677</v>
      </c>
      <c r="C1507" s="26" t="s">
        <v>477</v>
      </c>
      <c r="D1507" s="27" t="s">
        <v>758</v>
      </c>
      <c r="E1507" s="26" t="s">
        <v>697</v>
      </c>
      <c r="F1507" s="55">
        <v>97.8</v>
      </c>
      <c r="G1507" s="200"/>
    </row>
    <row r="1508" spans="1:7" s="3" customFormat="1">
      <c r="A1508" s="61" t="s">
        <v>35</v>
      </c>
      <c r="B1508" s="26" t="s">
        <v>677</v>
      </c>
      <c r="C1508" s="26" t="s">
        <v>477</v>
      </c>
      <c r="D1508" s="27" t="s">
        <v>758</v>
      </c>
      <c r="E1508" s="26" t="s">
        <v>184</v>
      </c>
      <c r="F1508" s="55">
        <f>F1509</f>
        <v>2.2000000000000002</v>
      </c>
      <c r="G1508" s="200"/>
    </row>
    <row r="1509" spans="1:7" s="3" customFormat="1">
      <c r="A1509" s="61" t="s">
        <v>55</v>
      </c>
      <c r="B1509" s="26" t="s">
        <v>677</v>
      </c>
      <c r="C1509" s="26" t="s">
        <v>477</v>
      </c>
      <c r="D1509" s="27" t="s">
        <v>758</v>
      </c>
      <c r="E1509" s="26" t="s">
        <v>260</v>
      </c>
      <c r="F1509" s="55">
        <v>2.2000000000000002</v>
      </c>
      <c r="G1509" s="200"/>
    </row>
    <row r="1510" spans="1:7" s="23" customFormat="1" hidden="1">
      <c r="A1510" s="134" t="s">
        <v>35</v>
      </c>
      <c r="B1510" s="26" t="s">
        <v>677</v>
      </c>
      <c r="C1510" s="26" t="s">
        <v>477</v>
      </c>
      <c r="D1510" s="27" t="s">
        <v>758</v>
      </c>
      <c r="E1510" s="27">
        <v>800</v>
      </c>
      <c r="F1510" s="24">
        <f>F1511</f>
        <v>0</v>
      </c>
      <c r="G1510" s="113"/>
    </row>
    <row r="1511" spans="1:7" s="38" customFormat="1" hidden="1">
      <c r="A1511" s="134" t="s">
        <v>55</v>
      </c>
      <c r="B1511" s="26" t="s">
        <v>677</v>
      </c>
      <c r="C1511" s="26" t="s">
        <v>477</v>
      </c>
      <c r="D1511" s="27" t="s">
        <v>758</v>
      </c>
      <c r="E1511" s="27">
        <v>870</v>
      </c>
      <c r="F1511" s="24">
        <f>500-500</f>
        <v>0</v>
      </c>
      <c r="G1511" s="72"/>
    </row>
    <row r="1512" spans="1:7" s="44" customFormat="1">
      <c r="A1512" s="90" t="s">
        <v>490</v>
      </c>
      <c r="B1512" s="91" t="s">
        <v>677</v>
      </c>
      <c r="C1512" s="91">
        <v>1004</v>
      </c>
      <c r="D1512" s="91"/>
      <c r="E1512" s="115"/>
      <c r="F1512" s="144">
        <f>F1513+F1538</f>
        <v>8347.2000000000007</v>
      </c>
      <c r="G1512" s="200"/>
    </row>
    <row r="1513" spans="1:7" s="3" customFormat="1" ht="15.75" customHeight="1">
      <c r="A1513" s="11" t="s">
        <v>91</v>
      </c>
      <c r="B1513" s="12" t="s">
        <v>677</v>
      </c>
      <c r="C1513" s="12" t="s">
        <v>491</v>
      </c>
      <c r="D1513" s="21" t="s">
        <v>92</v>
      </c>
      <c r="E1513" s="12"/>
      <c r="F1513" s="13">
        <f>F1514</f>
        <v>6871.5</v>
      </c>
      <c r="G1513" s="200"/>
    </row>
    <row r="1514" spans="1:7" s="3" customFormat="1" ht="15.75" customHeight="1">
      <c r="A1514" s="31" t="s">
        <v>99</v>
      </c>
      <c r="B1514" s="26" t="s">
        <v>677</v>
      </c>
      <c r="C1514" s="26" t="s">
        <v>491</v>
      </c>
      <c r="D1514" s="27" t="s">
        <v>100</v>
      </c>
      <c r="E1514" s="26"/>
      <c r="F1514" s="55">
        <f>F1515+F1519</f>
        <v>6871.5</v>
      </c>
      <c r="G1514" s="200"/>
    </row>
    <row r="1515" spans="1:7" s="3" customFormat="1" ht="47.25" hidden="1">
      <c r="A1515" s="31" t="s">
        <v>101</v>
      </c>
      <c r="B1515" s="26" t="s">
        <v>677</v>
      </c>
      <c r="C1515" s="26" t="s">
        <v>491</v>
      </c>
      <c r="D1515" s="27" t="s">
        <v>102</v>
      </c>
      <c r="E1515" s="26"/>
      <c r="F1515" s="55">
        <f>F1516</f>
        <v>0</v>
      </c>
      <c r="G1515" s="200"/>
    </row>
    <row r="1516" spans="1:7" s="3" customFormat="1" ht="47.25" hidden="1">
      <c r="A1516" s="31" t="s">
        <v>759</v>
      </c>
      <c r="B1516" s="26" t="s">
        <v>677</v>
      </c>
      <c r="C1516" s="26" t="s">
        <v>491</v>
      </c>
      <c r="D1516" s="27" t="s">
        <v>498</v>
      </c>
      <c r="E1516" s="26"/>
      <c r="F1516" s="55">
        <f>F1517</f>
        <v>0</v>
      </c>
      <c r="G1516" s="200"/>
    </row>
    <row r="1517" spans="1:7" s="3" customFormat="1" ht="15.75" hidden="1" customHeight="1">
      <c r="A1517" s="31" t="s">
        <v>35</v>
      </c>
      <c r="B1517" s="26" t="s">
        <v>677</v>
      </c>
      <c r="C1517" s="26" t="s">
        <v>491</v>
      </c>
      <c r="D1517" s="27" t="s">
        <v>498</v>
      </c>
      <c r="E1517" s="26" t="s">
        <v>184</v>
      </c>
      <c r="F1517" s="55">
        <f>F1518</f>
        <v>0</v>
      </c>
      <c r="G1517" s="200"/>
    </row>
    <row r="1518" spans="1:7" s="3" customFormat="1" ht="15.75" hidden="1" customHeight="1">
      <c r="A1518" s="31" t="s">
        <v>55</v>
      </c>
      <c r="B1518" s="26" t="s">
        <v>677</v>
      </c>
      <c r="C1518" s="26" t="s">
        <v>491</v>
      </c>
      <c r="D1518" s="27" t="s">
        <v>498</v>
      </c>
      <c r="E1518" s="26">
        <v>870</v>
      </c>
      <c r="F1518" s="55">
        <f>97.2-97.2</f>
        <v>0</v>
      </c>
      <c r="G1518" s="200"/>
    </row>
    <row r="1519" spans="1:7" s="3" customFormat="1" ht="63">
      <c r="A1519" s="57" t="s">
        <v>105</v>
      </c>
      <c r="B1519" s="34" t="s">
        <v>677</v>
      </c>
      <c r="C1519" s="34" t="s">
        <v>491</v>
      </c>
      <c r="D1519" s="27" t="s">
        <v>106</v>
      </c>
      <c r="E1519" s="34"/>
      <c r="F1519" s="54">
        <f>F1520+F1525</f>
        <v>6871.5</v>
      </c>
      <c r="G1519" s="200"/>
    </row>
    <row r="1520" spans="1:7" s="3" customFormat="1" ht="50.45" customHeight="1">
      <c r="A1520" s="31" t="s">
        <v>107</v>
      </c>
      <c r="B1520" s="26" t="s">
        <v>677</v>
      </c>
      <c r="C1520" s="26" t="s">
        <v>491</v>
      </c>
      <c r="D1520" s="27" t="s">
        <v>108</v>
      </c>
      <c r="E1520" s="26"/>
      <c r="F1520" s="55">
        <f>F1521+F1523</f>
        <v>5837.8</v>
      </c>
      <c r="G1520" s="200"/>
    </row>
    <row r="1521" spans="1:7" s="3" customFormat="1">
      <c r="A1521" s="31" t="s">
        <v>692</v>
      </c>
      <c r="B1521" s="26" t="s">
        <v>677</v>
      </c>
      <c r="C1521" s="26" t="s">
        <v>491</v>
      </c>
      <c r="D1521" s="27" t="s">
        <v>108</v>
      </c>
      <c r="E1521" s="26" t="s">
        <v>135</v>
      </c>
      <c r="F1521" s="55">
        <f>F1522</f>
        <v>5837.8</v>
      </c>
      <c r="G1521" s="200"/>
    </row>
    <row r="1522" spans="1:7" s="3" customFormat="1">
      <c r="A1522" s="31" t="s">
        <v>693</v>
      </c>
      <c r="B1522" s="26" t="s">
        <v>677</v>
      </c>
      <c r="C1522" s="26" t="s">
        <v>491</v>
      </c>
      <c r="D1522" s="27" t="s">
        <v>108</v>
      </c>
      <c r="E1522" s="26" t="s">
        <v>694</v>
      </c>
      <c r="F1522" s="55">
        <v>5837.8</v>
      </c>
      <c r="G1522" s="200"/>
    </row>
    <row r="1523" spans="1:7" s="3" customFormat="1">
      <c r="A1523" s="31" t="s">
        <v>35</v>
      </c>
      <c r="B1523" s="26" t="s">
        <v>677</v>
      </c>
      <c r="C1523" s="26" t="s">
        <v>491</v>
      </c>
      <c r="D1523" s="27" t="s">
        <v>108</v>
      </c>
      <c r="E1523" s="26" t="s">
        <v>184</v>
      </c>
      <c r="F1523" s="55">
        <f>F1524</f>
        <v>0</v>
      </c>
      <c r="G1523" s="200"/>
    </row>
    <row r="1524" spans="1:7" s="3" customFormat="1">
      <c r="A1524" s="31" t="s">
        <v>55</v>
      </c>
      <c r="B1524" s="26" t="s">
        <v>677</v>
      </c>
      <c r="C1524" s="26" t="s">
        <v>491</v>
      </c>
      <c r="D1524" s="27" t="s">
        <v>108</v>
      </c>
      <c r="E1524" s="26" t="s">
        <v>260</v>
      </c>
      <c r="F1524" s="55">
        <v>0</v>
      </c>
      <c r="G1524" s="200"/>
    </row>
    <row r="1525" spans="1:7" s="3" customFormat="1" ht="50.45" customHeight="1">
      <c r="A1525" s="31" t="s">
        <v>107</v>
      </c>
      <c r="B1525" s="26" t="s">
        <v>677</v>
      </c>
      <c r="C1525" s="26" t="s">
        <v>491</v>
      </c>
      <c r="D1525" s="27" t="s">
        <v>760</v>
      </c>
      <c r="E1525" s="26"/>
      <c r="F1525" s="55">
        <f>F1526+F1528</f>
        <v>1033.7</v>
      </c>
      <c r="G1525" s="200"/>
    </row>
    <row r="1526" spans="1:7" s="3" customFormat="1">
      <c r="A1526" s="31" t="s">
        <v>692</v>
      </c>
      <c r="B1526" s="26" t="s">
        <v>677</v>
      </c>
      <c r="C1526" s="26" t="s">
        <v>491</v>
      </c>
      <c r="D1526" s="27" t="s">
        <v>760</v>
      </c>
      <c r="E1526" s="26" t="s">
        <v>135</v>
      </c>
      <c r="F1526" s="55">
        <f>F1527</f>
        <v>1033.7</v>
      </c>
      <c r="G1526" s="200"/>
    </row>
    <row r="1527" spans="1:7" s="3" customFormat="1">
      <c r="A1527" s="31" t="s">
        <v>693</v>
      </c>
      <c r="B1527" s="26" t="s">
        <v>677</v>
      </c>
      <c r="C1527" s="26" t="s">
        <v>491</v>
      </c>
      <c r="D1527" s="27" t="s">
        <v>760</v>
      </c>
      <c r="E1527" s="26" t="s">
        <v>694</v>
      </c>
      <c r="F1527" s="55">
        <v>1033.7</v>
      </c>
      <c r="G1527" s="200"/>
    </row>
    <row r="1528" spans="1:7" s="3" customFormat="1" ht="15.75" hidden="1" customHeight="1">
      <c r="A1528" s="31" t="s">
        <v>35</v>
      </c>
      <c r="B1528" s="26" t="s">
        <v>677</v>
      </c>
      <c r="C1528" s="26" t="s">
        <v>491</v>
      </c>
      <c r="D1528" s="27" t="s">
        <v>760</v>
      </c>
      <c r="E1528" s="26" t="s">
        <v>184</v>
      </c>
      <c r="F1528" s="55">
        <f>F1529</f>
        <v>0</v>
      </c>
      <c r="G1528" s="200"/>
    </row>
    <row r="1529" spans="1:7" s="3" customFormat="1" ht="15.75" hidden="1" customHeight="1">
      <c r="A1529" s="31" t="s">
        <v>55</v>
      </c>
      <c r="B1529" s="26" t="s">
        <v>677</v>
      </c>
      <c r="C1529" s="26" t="s">
        <v>491</v>
      </c>
      <c r="D1529" s="27" t="s">
        <v>760</v>
      </c>
      <c r="E1529" s="26" t="s">
        <v>260</v>
      </c>
      <c r="F1529" s="55">
        <f>858+175.7-1033.7</f>
        <v>0</v>
      </c>
      <c r="G1529" s="200"/>
    </row>
    <row r="1530" spans="1:7" s="3" customFormat="1" ht="63" hidden="1">
      <c r="A1530" s="31" t="s">
        <v>107</v>
      </c>
      <c r="B1530" s="26" t="s">
        <v>677</v>
      </c>
      <c r="C1530" s="26" t="s">
        <v>491</v>
      </c>
      <c r="D1530" s="27" t="s">
        <v>761</v>
      </c>
      <c r="E1530" s="34"/>
      <c r="F1530" s="24">
        <f>F1531</f>
        <v>0</v>
      </c>
      <c r="G1530" s="200"/>
    </row>
    <row r="1531" spans="1:7" s="3" customFormat="1" hidden="1">
      <c r="A1531" s="31" t="s">
        <v>35</v>
      </c>
      <c r="B1531" s="26" t="s">
        <v>677</v>
      </c>
      <c r="C1531" s="26" t="s">
        <v>491</v>
      </c>
      <c r="D1531" s="27" t="s">
        <v>761</v>
      </c>
      <c r="E1531" s="26" t="s">
        <v>184</v>
      </c>
      <c r="F1531" s="24">
        <f>F1532</f>
        <v>0</v>
      </c>
      <c r="G1531" s="200"/>
    </row>
    <row r="1532" spans="1:7" s="3" customFormat="1" hidden="1">
      <c r="A1532" s="31" t="s">
        <v>55</v>
      </c>
      <c r="B1532" s="26" t="s">
        <v>677</v>
      </c>
      <c r="C1532" s="26" t="s">
        <v>491</v>
      </c>
      <c r="D1532" s="27" t="s">
        <v>761</v>
      </c>
      <c r="E1532" s="26">
        <v>870</v>
      </c>
      <c r="F1532" s="24"/>
      <c r="G1532" s="200"/>
    </row>
    <row r="1533" spans="1:7" s="3" customFormat="1" ht="63" hidden="1">
      <c r="A1533" s="31" t="s">
        <v>107</v>
      </c>
      <c r="B1533" s="26" t="s">
        <v>677</v>
      </c>
      <c r="C1533" s="26" t="s">
        <v>491</v>
      </c>
      <c r="D1533" s="27" t="s">
        <v>762</v>
      </c>
      <c r="E1533" s="26"/>
      <c r="F1533" s="55">
        <f>F1534+F1536</f>
        <v>0</v>
      </c>
      <c r="G1533" s="200"/>
    </row>
    <row r="1534" spans="1:7" s="3" customFormat="1" hidden="1">
      <c r="A1534" s="31" t="s">
        <v>692</v>
      </c>
      <c r="B1534" s="26" t="s">
        <v>677</v>
      </c>
      <c r="C1534" s="26" t="s">
        <v>491</v>
      </c>
      <c r="D1534" s="27" t="s">
        <v>762</v>
      </c>
      <c r="E1534" s="26" t="s">
        <v>135</v>
      </c>
      <c r="F1534" s="55">
        <f>F1535</f>
        <v>0</v>
      </c>
      <c r="G1534" s="200"/>
    </row>
    <row r="1535" spans="1:7" s="3" customFormat="1" hidden="1">
      <c r="A1535" s="31" t="s">
        <v>693</v>
      </c>
      <c r="B1535" s="26" t="s">
        <v>677</v>
      </c>
      <c r="C1535" s="26" t="s">
        <v>491</v>
      </c>
      <c r="D1535" s="27" t="s">
        <v>762</v>
      </c>
      <c r="E1535" s="26" t="s">
        <v>694</v>
      </c>
      <c r="F1535" s="55"/>
      <c r="G1535" s="200"/>
    </row>
    <row r="1536" spans="1:7" s="23" customFormat="1" hidden="1">
      <c r="A1536" s="31" t="s">
        <v>35</v>
      </c>
      <c r="B1536" s="26" t="s">
        <v>677</v>
      </c>
      <c r="C1536" s="26" t="s">
        <v>491</v>
      </c>
      <c r="D1536" s="27" t="s">
        <v>762</v>
      </c>
      <c r="E1536" s="26" t="s">
        <v>184</v>
      </c>
      <c r="F1536" s="55">
        <f>F1537</f>
        <v>0</v>
      </c>
      <c r="G1536" s="113"/>
    </row>
    <row r="1537" spans="1:7" s="38" customFormat="1" hidden="1">
      <c r="A1537" s="31" t="s">
        <v>55</v>
      </c>
      <c r="B1537" s="26" t="s">
        <v>677</v>
      </c>
      <c r="C1537" s="26" t="s">
        <v>491</v>
      </c>
      <c r="D1537" s="27" t="s">
        <v>762</v>
      </c>
      <c r="E1537" s="26">
        <v>870</v>
      </c>
      <c r="F1537" s="55">
        <v>0</v>
      </c>
      <c r="G1537" s="72"/>
    </row>
    <row r="1538" spans="1:7" s="38" customFormat="1">
      <c r="A1538" s="51" t="s">
        <v>127</v>
      </c>
      <c r="B1538" s="12" t="s">
        <v>677</v>
      </c>
      <c r="C1538" s="12" t="s">
        <v>491</v>
      </c>
      <c r="D1538" s="12" t="s">
        <v>128</v>
      </c>
      <c r="E1538" s="21"/>
      <c r="F1538" s="88">
        <f>F1539</f>
        <v>1475.7</v>
      </c>
      <c r="G1538" s="72"/>
    </row>
    <row r="1539" spans="1:7" s="38" customFormat="1">
      <c r="A1539" s="31" t="s">
        <v>36</v>
      </c>
      <c r="B1539" s="26" t="s">
        <v>677</v>
      </c>
      <c r="C1539" s="26" t="s">
        <v>491</v>
      </c>
      <c r="D1539" s="27" t="s">
        <v>763</v>
      </c>
      <c r="E1539" s="26"/>
      <c r="F1539" s="55">
        <f>F1540</f>
        <v>1475.7</v>
      </c>
      <c r="G1539" s="72"/>
    </row>
    <row r="1540" spans="1:7" s="38" customFormat="1">
      <c r="A1540" s="31" t="s">
        <v>764</v>
      </c>
      <c r="B1540" s="26" t="s">
        <v>677</v>
      </c>
      <c r="C1540" s="26" t="s">
        <v>491</v>
      </c>
      <c r="D1540" s="27" t="s">
        <v>765</v>
      </c>
      <c r="E1540" s="26"/>
      <c r="F1540" s="55">
        <f>F1541</f>
        <v>1475.7</v>
      </c>
      <c r="G1540" s="72"/>
    </row>
    <row r="1541" spans="1:7" s="38" customFormat="1">
      <c r="A1541" s="31" t="s">
        <v>692</v>
      </c>
      <c r="B1541" s="26" t="s">
        <v>677</v>
      </c>
      <c r="C1541" s="26" t="s">
        <v>491</v>
      </c>
      <c r="D1541" s="27" t="s">
        <v>765</v>
      </c>
      <c r="E1541" s="26" t="s">
        <v>135</v>
      </c>
      <c r="F1541" s="55">
        <f>F1542</f>
        <v>1475.7</v>
      </c>
      <c r="G1541" s="72"/>
    </row>
    <row r="1542" spans="1:7" s="38" customFormat="1">
      <c r="A1542" s="31" t="s">
        <v>696</v>
      </c>
      <c r="B1542" s="26" t="s">
        <v>677</v>
      </c>
      <c r="C1542" s="26" t="s">
        <v>491</v>
      </c>
      <c r="D1542" s="27" t="s">
        <v>765</v>
      </c>
      <c r="E1542" s="26" t="s">
        <v>697</v>
      </c>
      <c r="F1542" s="55">
        <v>1475.7</v>
      </c>
      <c r="G1542" s="72"/>
    </row>
    <row r="1543" spans="1:7" s="38" customFormat="1" ht="31.5">
      <c r="A1543" s="11" t="s">
        <v>766</v>
      </c>
      <c r="B1543" s="12" t="s">
        <v>677</v>
      </c>
      <c r="C1543" s="12" t="s">
        <v>767</v>
      </c>
      <c r="D1543" s="21"/>
      <c r="E1543" s="12"/>
      <c r="F1543" s="185">
        <f>F1544</f>
        <v>98.100000000000009</v>
      </c>
      <c r="G1543" s="72"/>
    </row>
    <row r="1544" spans="1:7" s="38" customFormat="1" ht="31.5">
      <c r="A1544" s="31" t="s">
        <v>768</v>
      </c>
      <c r="B1544" s="26" t="s">
        <v>677</v>
      </c>
      <c r="C1544" s="26" t="s">
        <v>769</v>
      </c>
      <c r="D1544" s="27"/>
      <c r="E1544" s="26"/>
      <c r="F1544" s="55">
        <f>F1545</f>
        <v>98.100000000000009</v>
      </c>
      <c r="G1544" s="72"/>
    </row>
    <row r="1545" spans="1:7" s="38" customFormat="1">
      <c r="A1545" s="31" t="s">
        <v>770</v>
      </c>
      <c r="B1545" s="26" t="s">
        <v>677</v>
      </c>
      <c r="C1545" s="26" t="s">
        <v>769</v>
      </c>
      <c r="D1545" s="27" t="s">
        <v>550</v>
      </c>
      <c r="E1545" s="26"/>
      <c r="F1545" s="55">
        <f>F1546</f>
        <v>98.100000000000009</v>
      </c>
      <c r="G1545" s="72"/>
    </row>
    <row r="1546" spans="1:7" s="38" customFormat="1" ht="31.5">
      <c r="A1546" s="31" t="s">
        <v>771</v>
      </c>
      <c r="B1546" s="26" t="s">
        <v>677</v>
      </c>
      <c r="C1546" s="26" t="s">
        <v>769</v>
      </c>
      <c r="D1546" s="27" t="s">
        <v>550</v>
      </c>
      <c r="E1546" s="26" t="s">
        <v>772</v>
      </c>
      <c r="F1546" s="55">
        <f>F1547</f>
        <v>98.100000000000009</v>
      </c>
      <c r="G1546" s="72"/>
    </row>
    <row r="1547" spans="1:7" s="38" customFormat="1">
      <c r="A1547" s="31" t="s">
        <v>770</v>
      </c>
      <c r="B1547" s="26" t="s">
        <v>677</v>
      </c>
      <c r="C1547" s="26" t="s">
        <v>769</v>
      </c>
      <c r="D1547" s="27" t="s">
        <v>550</v>
      </c>
      <c r="E1547" s="26" t="s">
        <v>773</v>
      </c>
      <c r="F1547" s="55">
        <f>131.3-33.2</f>
        <v>98.100000000000009</v>
      </c>
      <c r="G1547" s="72"/>
    </row>
    <row r="1548" spans="1:7" s="23" customFormat="1" ht="47.25">
      <c r="A1548" s="20" t="s">
        <v>774</v>
      </c>
      <c r="B1548" s="12" t="s">
        <v>677</v>
      </c>
      <c r="C1548" s="12" t="s">
        <v>775</v>
      </c>
      <c r="D1548" s="12"/>
      <c r="E1548" s="21"/>
      <c r="F1548" s="88">
        <f>F1549+F1561</f>
        <v>39237.800000000003</v>
      </c>
      <c r="G1548" s="113"/>
    </row>
    <row r="1549" spans="1:7" s="38" customFormat="1" ht="47.25">
      <c r="A1549" s="28" t="s">
        <v>776</v>
      </c>
      <c r="B1549" s="29" t="s">
        <v>677</v>
      </c>
      <c r="C1549" s="29" t="s">
        <v>777</v>
      </c>
      <c r="D1549" s="29"/>
      <c r="E1549" s="35"/>
      <c r="F1549" s="30">
        <f>F1556+F1551</f>
        <v>25011</v>
      </c>
      <c r="G1549" s="72"/>
    </row>
    <row r="1550" spans="1:7" s="3" customFormat="1" ht="63">
      <c r="A1550" s="11" t="s">
        <v>778</v>
      </c>
      <c r="B1550" s="12" t="s">
        <v>677</v>
      </c>
      <c r="C1550" s="12" t="s">
        <v>777</v>
      </c>
      <c r="D1550" s="12" t="s">
        <v>685</v>
      </c>
      <c r="E1550" s="12"/>
      <c r="F1550" s="88">
        <f>F1551</f>
        <v>22116</v>
      </c>
      <c r="G1550" s="157"/>
    </row>
    <row r="1551" spans="1:7" s="3" customFormat="1" ht="41.25" customHeight="1">
      <c r="A1551" s="31" t="s">
        <v>686</v>
      </c>
      <c r="B1551" s="26" t="s">
        <v>677</v>
      </c>
      <c r="C1551" s="26" t="s">
        <v>777</v>
      </c>
      <c r="D1551" s="26" t="s">
        <v>687</v>
      </c>
      <c r="E1551" s="26"/>
      <c r="F1551" s="62">
        <f>F1552</f>
        <v>22116</v>
      </c>
      <c r="G1551" s="157"/>
    </row>
    <row r="1552" spans="1:7" s="3" customFormat="1" ht="63">
      <c r="A1552" s="31" t="s">
        <v>779</v>
      </c>
      <c r="B1552" s="26" t="s">
        <v>677</v>
      </c>
      <c r="C1552" s="26" t="s">
        <v>777</v>
      </c>
      <c r="D1552" s="26" t="s">
        <v>780</v>
      </c>
      <c r="E1552" s="26"/>
      <c r="F1552" s="62">
        <f>F1553</f>
        <v>22116</v>
      </c>
      <c r="G1552" s="157"/>
    </row>
    <row r="1553" spans="1:7" s="3" customFormat="1" ht="63">
      <c r="A1553" s="31" t="s">
        <v>781</v>
      </c>
      <c r="B1553" s="26" t="s">
        <v>677</v>
      </c>
      <c r="C1553" s="26" t="s">
        <v>777</v>
      </c>
      <c r="D1553" s="26" t="s">
        <v>782</v>
      </c>
      <c r="E1553" s="26"/>
      <c r="F1553" s="62">
        <f>F1555</f>
        <v>22116</v>
      </c>
      <c r="G1553" s="157"/>
    </row>
    <row r="1554" spans="1:7" s="23" customFormat="1">
      <c r="A1554" s="31" t="s">
        <v>692</v>
      </c>
      <c r="B1554" s="26" t="s">
        <v>677</v>
      </c>
      <c r="C1554" s="26" t="s">
        <v>777</v>
      </c>
      <c r="D1554" s="26" t="s">
        <v>782</v>
      </c>
      <c r="E1554" s="27" t="s">
        <v>135</v>
      </c>
      <c r="F1554" s="62">
        <f>F1555</f>
        <v>22116</v>
      </c>
    </row>
    <row r="1555" spans="1:7" s="23" customFormat="1">
      <c r="A1555" s="31" t="s">
        <v>783</v>
      </c>
      <c r="B1555" s="26" t="s">
        <v>677</v>
      </c>
      <c r="C1555" s="26" t="s">
        <v>777</v>
      </c>
      <c r="D1555" s="26" t="s">
        <v>782</v>
      </c>
      <c r="E1555" s="27" t="s">
        <v>784</v>
      </c>
      <c r="F1555" s="62">
        <v>22116</v>
      </c>
    </row>
    <row r="1556" spans="1:7" s="23" customFormat="1">
      <c r="A1556" s="11" t="s">
        <v>785</v>
      </c>
      <c r="B1556" s="12" t="s">
        <v>677</v>
      </c>
      <c r="C1556" s="12" t="s">
        <v>777</v>
      </c>
      <c r="D1556" s="12" t="s">
        <v>786</v>
      </c>
      <c r="E1556" s="21"/>
      <c r="F1556" s="88">
        <f>F1557</f>
        <v>2895</v>
      </c>
    </row>
    <row r="1557" spans="1:7" s="23" customFormat="1">
      <c r="A1557" s="31" t="s">
        <v>785</v>
      </c>
      <c r="B1557" s="26" t="s">
        <v>677</v>
      </c>
      <c r="C1557" s="26" t="s">
        <v>777</v>
      </c>
      <c r="D1557" s="26" t="s">
        <v>787</v>
      </c>
      <c r="E1557" s="27"/>
      <c r="F1557" s="62">
        <f>F1558</f>
        <v>2895</v>
      </c>
    </row>
    <row r="1558" spans="1:7" s="3" customFormat="1" ht="31.5">
      <c r="A1558" s="31" t="s">
        <v>788</v>
      </c>
      <c r="B1558" s="26" t="s">
        <v>677</v>
      </c>
      <c r="C1558" s="26" t="s">
        <v>777</v>
      </c>
      <c r="D1558" s="26" t="s">
        <v>789</v>
      </c>
      <c r="E1558" s="27"/>
      <c r="F1558" s="62">
        <f>F1560</f>
        <v>2895</v>
      </c>
      <c r="G1558" s="157"/>
    </row>
    <row r="1559" spans="1:7" s="3" customFormat="1" ht="19.5" customHeight="1">
      <c r="A1559" s="31" t="s">
        <v>692</v>
      </c>
      <c r="B1559" s="26" t="s">
        <v>677</v>
      </c>
      <c r="C1559" s="26" t="s">
        <v>777</v>
      </c>
      <c r="D1559" s="26" t="s">
        <v>789</v>
      </c>
      <c r="E1559" s="27">
        <v>500</v>
      </c>
      <c r="F1559" s="62">
        <f>F1560</f>
        <v>2895</v>
      </c>
      <c r="G1559" s="157"/>
    </row>
    <row r="1560" spans="1:7" s="23" customFormat="1" ht="17.25" customHeight="1">
      <c r="A1560" s="31" t="s">
        <v>783</v>
      </c>
      <c r="B1560" s="26" t="s">
        <v>677</v>
      </c>
      <c r="C1560" s="26" t="s">
        <v>777</v>
      </c>
      <c r="D1560" s="26" t="s">
        <v>789</v>
      </c>
      <c r="E1560" s="27" t="s">
        <v>784</v>
      </c>
      <c r="F1560" s="107">
        <v>2895</v>
      </c>
    </row>
    <row r="1561" spans="1:7" s="23" customFormat="1" ht="17.45" customHeight="1">
      <c r="A1561" s="28" t="s">
        <v>790</v>
      </c>
      <c r="B1561" s="29" t="s">
        <v>677</v>
      </c>
      <c r="C1561" s="29" t="s">
        <v>791</v>
      </c>
      <c r="D1561" s="26"/>
      <c r="E1561" s="26"/>
      <c r="F1561" s="56">
        <f>F1562+F1572+F1619+F1632</f>
        <v>14226.800000000001</v>
      </c>
    </row>
    <row r="1562" spans="1:7" s="23" customFormat="1" hidden="1">
      <c r="A1562" s="20" t="s">
        <v>74</v>
      </c>
      <c r="B1562" s="12" t="s">
        <v>677</v>
      </c>
      <c r="C1562" s="12" t="s">
        <v>791</v>
      </c>
      <c r="D1562" s="12" t="s">
        <v>152</v>
      </c>
      <c r="E1562" s="12"/>
      <c r="F1562" s="88">
        <f>F1565</f>
        <v>0</v>
      </c>
    </row>
    <row r="1563" spans="1:7" s="3" customFormat="1" ht="31.5" hidden="1" customHeight="1">
      <c r="A1563" s="25" t="s">
        <v>434</v>
      </c>
      <c r="B1563" s="26" t="s">
        <v>677</v>
      </c>
      <c r="C1563" s="26" t="s">
        <v>791</v>
      </c>
      <c r="D1563" s="26" t="s">
        <v>792</v>
      </c>
      <c r="E1563" s="26"/>
      <c r="F1563" s="62">
        <f>F1564</f>
        <v>0</v>
      </c>
      <c r="G1563" s="157"/>
    </row>
    <row r="1564" spans="1:7" s="3" customFormat="1" ht="15.75" hidden="1" customHeight="1">
      <c r="A1564" s="25" t="s">
        <v>696</v>
      </c>
      <c r="B1564" s="26" t="s">
        <v>677</v>
      </c>
      <c r="C1564" s="26" t="s">
        <v>791</v>
      </c>
      <c r="D1564" s="26" t="s">
        <v>792</v>
      </c>
      <c r="E1564" s="26" t="s">
        <v>697</v>
      </c>
      <c r="F1564" s="62"/>
      <c r="G1564" s="157"/>
    </row>
    <row r="1565" spans="1:7" s="23" customFormat="1" hidden="1">
      <c r="A1565" s="31" t="s">
        <v>39</v>
      </c>
      <c r="B1565" s="26" t="s">
        <v>677</v>
      </c>
      <c r="C1565" s="26" t="s">
        <v>791</v>
      </c>
      <c r="D1565" s="26" t="s">
        <v>153</v>
      </c>
      <c r="E1565" s="35"/>
      <c r="F1565" s="62">
        <f>F1566</f>
        <v>0</v>
      </c>
    </row>
    <row r="1566" spans="1:7" s="3" customFormat="1" ht="31.5" hidden="1">
      <c r="A1566" s="31" t="s">
        <v>263</v>
      </c>
      <c r="B1566" s="26" t="s">
        <v>677</v>
      </c>
      <c r="C1566" s="26" t="s">
        <v>791</v>
      </c>
      <c r="D1566" s="26" t="s">
        <v>155</v>
      </c>
      <c r="E1566" s="35"/>
      <c r="F1566" s="62">
        <f>F1567</f>
        <v>0</v>
      </c>
      <c r="G1566" s="157"/>
    </row>
    <row r="1567" spans="1:7" s="3" customFormat="1" ht="15.75" hidden="1" customHeight="1">
      <c r="A1567" s="31" t="s">
        <v>692</v>
      </c>
      <c r="B1567" s="26" t="s">
        <v>677</v>
      </c>
      <c r="C1567" s="26" t="s">
        <v>791</v>
      </c>
      <c r="D1567" s="26" t="s">
        <v>155</v>
      </c>
      <c r="E1567" s="27">
        <v>500</v>
      </c>
      <c r="F1567" s="62">
        <f>F1568</f>
        <v>0</v>
      </c>
      <c r="G1567" s="157"/>
    </row>
    <row r="1568" spans="1:7" s="3" customFormat="1" hidden="1">
      <c r="A1568" s="31" t="s">
        <v>696</v>
      </c>
      <c r="B1568" s="26" t="s">
        <v>677</v>
      </c>
      <c r="C1568" s="26" t="s">
        <v>791</v>
      </c>
      <c r="D1568" s="26" t="s">
        <v>155</v>
      </c>
      <c r="E1568" s="27">
        <v>540</v>
      </c>
      <c r="F1568" s="62"/>
      <c r="G1568" s="157"/>
    </row>
    <row r="1569" spans="1:7" s="23" customFormat="1" ht="47.25" hidden="1" customHeight="1">
      <c r="A1569" s="25" t="s">
        <v>217</v>
      </c>
      <c r="B1569" s="12" t="s">
        <v>677</v>
      </c>
      <c r="C1569" s="12" t="s">
        <v>791</v>
      </c>
      <c r="D1569" s="12" t="s">
        <v>793</v>
      </c>
      <c r="E1569" s="26"/>
      <c r="F1569" s="88">
        <f>F1570</f>
        <v>0</v>
      </c>
    </row>
    <row r="1570" spans="1:7" s="23" customFormat="1" ht="47.25" hidden="1" customHeight="1">
      <c r="A1570" s="25" t="s">
        <v>219</v>
      </c>
      <c r="B1570" s="26" t="s">
        <v>677</v>
      </c>
      <c r="C1570" s="26" t="s">
        <v>791</v>
      </c>
      <c r="D1570" s="26" t="s">
        <v>221</v>
      </c>
      <c r="E1570" s="26"/>
      <c r="F1570" s="62">
        <f>F1571</f>
        <v>0</v>
      </c>
    </row>
    <row r="1571" spans="1:7" s="23" customFormat="1" ht="15.75" hidden="1" customHeight="1">
      <c r="A1571" s="25" t="s">
        <v>696</v>
      </c>
      <c r="B1571" s="26" t="s">
        <v>677</v>
      </c>
      <c r="C1571" s="26" t="s">
        <v>791</v>
      </c>
      <c r="D1571" s="26" t="s">
        <v>221</v>
      </c>
      <c r="E1571" s="26" t="s">
        <v>697</v>
      </c>
      <c r="F1571" s="62"/>
    </row>
    <row r="1572" spans="1:7" s="23" customFormat="1">
      <c r="A1572" s="20" t="s">
        <v>710</v>
      </c>
      <c r="B1572" s="12" t="s">
        <v>677</v>
      </c>
      <c r="C1572" s="12" t="s">
        <v>791</v>
      </c>
      <c r="D1572" s="12" t="s">
        <v>711</v>
      </c>
      <c r="E1572" s="12"/>
      <c r="F1572" s="88">
        <f>F1573</f>
        <v>13505.7</v>
      </c>
    </row>
    <row r="1573" spans="1:7" s="3" customFormat="1" ht="47.25" customHeight="1">
      <c r="A1573" s="25" t="s">
        <v>712</v>
      </c>
      <c r="B1573" s="26" t="s">
        <v>677</v>
      </c>
      <c r="C1573" s="26" t="s">
        <v>791</v>
      </c>
      <c r="D1573" s="26" t="s">
        <v>713</v>
      </c>
      <c r="E1573" s="26"/>
      <c r="F1573" s="62">
        <f>F1576+F1579+F1582</f>
        <v>13505.7</v>
      </c>
      <c r="G1573" s="157"/>
    </row>
    <row r="1574" spans="1:7" s="23" customFormat="1" ht="47.25">
      <c r="A1574" s="25" t="s">
        <v>794</v>
      </c>
      <c r="B1574" s="26" t="s">
        <v>677</v>
      </c>
      <c r="C1574" s="26" t="s">
        <v>791</v>
      </c>
      <c r="D1574" s="26" t="s">
        <v>795</v>
      </c>
      <c r="E1574" s="26"/>
      <c r="F1574" s="62">
        <f>F1576</f>
        <v>13257.900000000001</v>
      </c>
    </row>
    <row r="1575" spans="1:7" s="23" customFormat="1">
      <c r="A1575" s="31" t="s">
        <v>692</v>
      </c>
      <c r="B1575" s="26" t="s">
        <v>677</v>
      </c>
      <c r="C1575" s="26" t="s">
        <v>791</v>
      </c>
      <c r="D1575" s="26" t="s">
        <v>795</v>
      </c>
      <c r="E1575" s="26" t="s">
        <v>135</v>
      </c>
      <c r="F1575" s="62">
        <f>F1576</f>
        <v>13257.900000000001</v>
      </c>
    </row>
    <row r="1576" spans="1:7" s="3" customFormat="1">
      <c r="A1576" s="31" t="s">
        <v>696</v>
      </c>
      <c r="B1576" s="26" t="s">
        <v>677</v>
      </c>
      <c r="C1576" s="26" t="s">
        <v>791</v>
      </c>
      <c r="D1576" s="26" t="s">
        <v>795</v>
      </c>
      <c r="E1576" s="26" t="s">
        <v>697</v>
      </c>
      <c r="F1576" s="107">
        <f>12324.7+152-25.5+300+338.2+278.5-110</f>
        <v>13257.900000000001</v>
      </c>
      <c r="G1576" s="157"/>
    </row>
    <row r="1577" spans="1:7" s="23" customFormat="1" ht="31.5">
      <c r="A1577" s="25" t="s">
        <v>796</v>
      </c>
      <c r="B1577" s="26" t="s">
        <v>677</v>
      </c>
      <c r="C1577" s="26" t="s">
        <v>791</v>
      </c>
      <c r="D1577" s="26" t="s">
        <v>797</v>
      </c>
      <c r="E1577" s="26"/>
      <c r="F1577" s="62">
        <f>F1579</f>
        <v>150</v>
      </c>
    </row>
    <row r="1578" spans="1:7" s="23" customFormat="1">
      <c r="A1578" s="31" t="s">
        <v>692</v>
      </c>
      <c r="B1578" s="26" t="s">
        <v>677</v>
      </c>
      <c r="C1578" s="26" t="s">
        <v>791</v>
      </c>
      <c r="D1578" s="26" t="s">
        <v>797</v>
      </c>
      <c r="E1578" s="26" t="s">
        <v>135</v>
      </c>
      <c r="F1578" s="62">
        <f>F1579</f>
        <v>150</v>
      </c>
    </row>
    <row r="1579" spans="1:7" s="3" customFormat="1">
      <c r="A1579" s="31" t="s">
        <v>696</v>
      </c>
      <c r="B1579" s="26" t="s">
        <v>677</v>
      </c>
      <c r="C1579" s="26" t="s">
        <v>791</v>
      </c>
      <c r="D1579" s="26" t="s">
        <v>797</v>
      </c>
      <c r="E1579" s="26" t="s">
        <v>697</v>
      </c>
      <c r="F1579" s="62">
        <v>150</v>
      </c>
      <c r="G1579" s="157"/>
    </row>
    <row r="1580" spans="1:7" s="3" customFormat="1" ht="217.9" customHeight="1">
      <c r="A1580" s="145" t="s">
        <v>798</v>
      </c>
      <c r="B1580" s="26" t="s">
        <v>677</v>
      </c>
      <c r="C1580" s="26" t="s">
        <v>791</v>
      </c>
      <c r="D1580" s="26" t="s">
        <v>799</v>
      </c>
      <c r="E1580" s="26"/>
      <c r="F1580" s="62">
        <f>F1581</f>
        <v>97.8</v>
      </c>
      <c r="G1580" s="157"/>
    </row>
    <row r="1581" spans="1:7" s="3" customFormat="1">
      <c r="A1581" s="31" t="s">
        <v>692</v>
      </c>
      <c r="B1581" s="26" t="s">
        <v>677</v>
      </c>
      <c r="C1581" s="26" t="s">
        <v>791</v>
      </c>
      <c r="D1581" s="26" t="s">
        <v>799</v>
      </c>
      <c r="E1581" s="26" t="s">
        <v>135</v>
      </c>
      <c r="F1581" s="62">
        <f>F1582</f>
        <v>97.8</v>
      </c>
      <c r="G1581" s="157"/>
    </row>
    <row r="1582" spans="1:7" s="3" customFormat="1">
      <c r="A1582" s="31" t="s">
        <v>696</v>
      </c>
      <c r="B1582" s="26" t="s">
        <v>677</v>
      </c>
      <c r="C1582" s="26" t="s">
        <v>791</v>
      </c>
      <c r="D1582" s="26" t="s">
        <v>799</v>
      </c>
      <c r="E1582" s="26" t="s">
        <v>697</v>
      </c>
      <c r="F1582" s="62">
        <v>97.8</v>
      </c>
      <c r="G1582" s="157"/>
    </row>
    <row r="1583" spans="1:7" s="3" customFormat="1" ht="47.25" hidden="1">
      <c r="A1583" s="31" t="s">
        <v>800</v>
      </c>
      <c r="B1583" s="26" t="s">
        <v>677</v>
      </c>
      <c r="C1583" s="26" t="s">
        <v>791</v>
      </c>
      <c r="D1583" s="26" t="s">
        <v>801</v>
      </c>
      <c r="E1583" s="26"/>
      <c r="F1583" s="62">
        <f>F1584</f>
        <v>0</v>
      </c>
      <c r="G1583" s="157"/>
    </row>
    <row r="1584" spans="1:7" s="3" customFormat="1" hidden="1">
      <c r="A1584" s="31" t="s">
        <v>692</v>
      </c>
      <c r="B1584" s="26" t="s">
        <v>677</v>
      </c>
      <c r="C1584" s="26" t="s">
        <v>791</v>
      </c>
      <c r="D1584" s="26" t="s">
        <v>801</v>
      </c>
      <c r="E1584" s="26" t="s">
        <v>135</v>
      </c>
      <c r="F1584" s="62">
        <f>F1585</f>
        <v>0</v>
      </c>
      <c r="G1584" s="157"/>
    </row>
    <row r="1585" spans="1:7" s="3" customFormat="1" hidden="1">
      <c r="A1585" s="31" t="s">
        <v>696</v>
      </c>
      <c r="B1585" s="26" t="s">
        <v>677</v>
      </c>
      <c r="C1585" s="26" t="s">
        <v>791</v>
      </c>
      <c r="D1585" s="26" t="s">
        <v>801</v>
      </c>
      <c r="E1585" s="26" t="s">
        <v>697</v>
      </c>
      <c r="F1585" s="62"/>
      <c r="G1585" s="157"/>
    </row>
    <row r="1586" spans="1:7" s="3" customFormat="1" ht="31.5" hidden="1">
      <c r="A1586" s="31" t="s">
        <v>802</v>
      </c>
      <c r="B1586" s="26" t="s">
        <v>677</v>
      </c>
      <c r="C1586" s="26" t="s">
        <v>791</v>
      </c>
      <c r="D1586" s="26" t="s">
        <v>803</v>
      </c>
      <c r="E1586" s="26"/>
      <c r="F1586" s="62">
        <f>F1587</f>
        <v>0</v>
      </c>
      <c r="G1586" s="157"/>
    </row>
    <row r="1587" spans="1:7" s="3" customFormat="1" hidden="1">
      <c r="A1587" s="31" t="s">
        <v>692</v>
      </c>
      <c r="B1587" s="26" t="s">
        <v>677</v>
      </c>
      <c r="C1587" s="26" t="s">
        <v>791</v>
      </c>
      <c r="D1587" s="26" t="s">
        <v>803</v>
      </c>
      <c r="E1587" s="26" t="s">
        <v>135</v>
      </c>
      <c r="F1587" s="62">
        <f>F1588</f>
        <v>0</v>
      </c>
      <c r="G1587" s="157"/>
    </row>
    <row r="1588" spans="1:7" s="3" customFormat="1" hidden="1">
      <c r="A1588" s="31" t="s">
        <v>696</v>
      </c>
      <c r="B1588" s="26" t="s">
        <v>677</v>
      </c>
      <c r="C1588" s="26" t="s">
        <v>791</v>
      </c>
      <c r="D1588" s="26" t="s">
        <v>803</v>
      </c>
      <c r="E1588" s="26" t="s">
        <v>697</v>
      </c>
      <c r="F1588" s="62"/>
      <c r="G1588" s="157"/>
    </row>
    <row r="1589" spans="1:7" s="3" customFormat="1" ht="31.5" hidden="1">
      <c r="A1589" s="31" t="s">
        <v>804</v>
      </c>
      <c r="B1589" s="26" t="s">
        <v>677</v>
      </c>
      <c r="C1589" s="26" t="s">
        <v>791</v>
      </c>
      <c r="D1589" s="26" t="s">
        <v>805</v>
      </c>
      <c r="E1589" s="26"/>
      <c r="F1589" s="62">
        <f>F1590</f>
        <v>0</v>
      </c>
      <c r="G1589" s="157"/>
    </row>
    <row r="1590" spans="1:7" s="3" customFormat="1" hidden="1">
      <c r="A1590" s="31" t="s">
        <v>692</v>
      </c>
      <c r="B1590" s="26" t="s">
        <v>677</v>
      </c>
      <c r="C1590" s="26" t="s">
        <v>791</v>
      </c>
      <c r="D1590" s="26" t="s">
        <v>805</v>
      </c>
      <c r="E1590" s="26" t="s">
        <v>135</v>
      </c>
      <c r="F1590" s="62">
        <f>F1591</f>
        <v>0</v>
      </c>
      <c r="G1590" s="157"/>
    </row>
    <row r="1591" spans="1:7" s="3" customFormat="1" hidden="1">
      <c r="A1591" s="31" t="s">
        <v>696</v>
      </c>
      <c r="B1591" s="26" t="s">
        <v>677</v>
      </c>
      <c r="C1591" s="26" t="s">
        <v>791</v>
      </c>
      <c r="D1591" s="26" t="s">
        <v>805</v>
      </c>
      <c r="E1591" s="26" t="s">
        <v>697</v>
      </c>
      <c r="F1591" s="62"/>
      <c r="G1591" s="157"/>
    </row>
    <row r="1592" spans="1:7" s="3" customFormat="1" ht="31.5" hidden="1">
      <c r="A1592" s="31" t="s">
        <v>806</v>
      </c>
      <c r="B1592" s="26" t="s">
        <v>677</v>
      </c>
      <c r="C1592" s="26" t="s">
        <v>791</v>
      </c>
      <c r="D1592" s="26" t="s">
        <v>807</v>
      </c>
      <c r="E1592" s="26"/>
      <c r="F1592" s="62">
        <f>F1593</f>
        <v>0</v>
      </c>
      <c r="G1592" s="157"/>
    </row>
    <row r="1593" spans="1:7" s="3" customFormat="1" hidden="1">
      <c r="A1593" s="31" t="s">
        <v>692</v>
      </c>
      <c r="B1593" s="26" t="s">
        <v>677</v>
      </c>
      <c r="C1593" s="26" t="s">
        <v>791</v>
      </c>
      <c r="D1593" s="26" t="s">
        <v>807</v>
      </c>
      <c r="E1593" s="26" t="s">
        <v>135</v>
      </c>
      <c r="F1593" s="62">
        <f>F1594</f>
        <v>0</v>
      </c>
      <c r="G1593" s="157"/>
    </row>
    <row r="1594" spans="1:7" s="3" customFormat="1" hidden="1">
      <c r="A1594" s="31" t="s">
        <v>696</v>
      </c>
      <c r="B1594" s="26" t="s">
        <v>677</v>
      </c>
      <c r="C1594" s="26" t="s">
        <v>791</v>
      </c>
      <c r="D1594" s="26" t="s">
        <v>807</v>
      </c>
      <c r="E1594" s="26" t="s">
        <v>697</v>
      </c>
      <c r="F1594" s="62"/>
      <c r="G1594" s="157"/>
    </row>
    <row r="1595" spans="1:7" s="3" customFormat="1" ht="63" hidden="1">
      <c r="A1595" s="31" t="s">
        <v>721</v>
      </c>
      <c r="B1595" s="26" t="s">
        <v>677</v>
      </c>
      <c r="C1595" s="26" t="s">
        <v>791</v>
      </c>
      <c r="D1595" s="26" t="s">
        <v>722</v>
      </c>
      <c r="E1595" s="26"/>
      <c r="F1595" s="62">
        <f>F1596</f>
        <v>0</v>
      </c>
      <c r="G1595" s="157"/>
    </row>
    <row r="1596" spans="1:7" s="3" customFormat="1" hidden="1">
      <c r="A1596" s="31" t="s">
        <v>692</v>
      </c>
      <c r="B1596" s="26" t="s">
        <v>677</v>
      </c>
      <c r="C1596" s="26" t="s">
        <v>791</v>
      </c>
      <c r="D1596" s="26" t="s">
        <v>722</v>
      </c>
      <c r="E1596" s="26" t="s">
        <v>135</v>
      </c>
      <c r="F1596" s="62">
        <f>F1597</f>
        <v>0</v>
      </c>
      <c r="G1596" s="157"/>
    </row>
    <row r="1597" spans="1:7" s="3" customFormat="1" hidden="1">
      <c r="A1597" s="31" t="s">
        <v>696</v>
      </c>
      <c r="B1597" s="26" t="s">
        <v>677</v>
      </c>
      <c r="C1597" s="26" t="s">
        <v>791</v>
      </c>
      <c r="D1597" s="26" t="s">
        <v>722</v>
      </c>
      <c r="E1597" s="26" t="s">
        <v>697</v>
      </c>
      <c r="F1597" s="62">
        <v>0</v>
      </c>
      <c r="G1597" s="157"/>
    </row>
    <row r="1598" spans="1:7" s="157" customFormat="1" ht="31.5" hidden="1">
      <c r="A1598" s="31" t="s">
        <v>808</v>
      </c>
      <c r="B1598" s="26" t="s">
        <v>677</v>
      </c>
      <c r="C1598" s="26" t="s">
        <v>791</v>
      </c>
      <c r="D1598" s="26" t="s">
        <v>809</v>
      </c>
      <c r="E1598" s="26"/>
      <c r="F1598" s="62">
        <f>F1394</f>
        <v>800</v>
      </c>
    </row>
    <row r="1599" spans="1:7" s="157" customFormat="1" hidden="1">
      <c r="A1599" s="31" t="s">
        <v>692</v>
      </c>
      <c r="B1599" s="26" t="s">
        <v>677</v>
      </c>
      <c r="C1599" s="26" t="s">
        <v>791</v>
      </c>
      <c r="D1599" s="26" t="s">
        <v>809</v>
      </c>
      <c r="E1599" s="26" t="s">
        <v>135</v>
      </c>
      <c r="F1599" s="62">
        <f>F1395</f>
        <v>800</v>
      </c>
    </row>
    <row r="1600" spans="1:7" s="157" customFormat="1" hidden="1">
      <c r="A1600" s="31" t="s">
        <v>696</v>
      </c>
      <c r="B1600" s="26" t="s">
        <v>677</v>
      </c>
      <c r="C1600" s="26" t="s">
        <v>791</v>
      </c>
      <c r="D1600" s="26" t="s">
        <v>809</v>
      </c>
      <c r="E1600" s="26" t="s">
        <v>697</v>
      </c>
      <c r="F1600" s="62">
        <f>F1396</f>
        <v>800</v>
      </c>
    </row>
    <row r="1601" spans="1:6" s="157" customFormat="1" ht="47.25" hidden="1">
      <c r="A1601" s="31" t="s">
        <v>810</v>
      </c>
      <c r="B1601" s="26" t="s">
        <v>677</v>
      </c>
      <c r="C1601" s="26" t="s">
        <v>791</v>
      </c>
      <c r="D1601" s="26" t="s">
        <v>811</v>
      </c>
      <c r="E1601" s="26"/>
      <c r="F1601" s="62"/>
    </row>
    <row r="1602" spans="1:6" s="157" customFormat="1" hidden="1">
      <c r="A1602" s="31" t="s">
        <v>692</v>
      </c>
      <c r="B1602" s="26" t="s">
        <v>677</v>
      </c>
      <c r="C1602" s="26" t="s">
        <v>791</v>
      </c>
      <c r="D1602" s="26" t="s">
        <v>811</v>
      </c>
      <c r="E1602" s="26" t="s">
        <v>135</v>
      </c>
      <c r="F1602" s="62">
        <f t="shared" ref="F1602:F1617" si="2">F1398</f>
        <v>60</v>
      </c>
    </row>
    <row r="1603" spans="1:6" s="157" customFormat="1" hidden="1">
      <c r="A1603" s="31" t="s">
        <v>696</v>
      </c>
      <c r="B1603" s="26" t="s">
        <v>677</v>
      </c>
      <c r="C1603" s="26" t="s">
        <v>791</v>
      </c>
      <c r="D1603" s="26" t="s">
        <v>811</v>
      </c>
      <c r="E1603" s="26" t="s">
        <v>697</v>
      </c>
      <c r="F1603" s="62">
        <f t="shared" si="2"/>
        <v>60</v>
      </c>
    </row>
    <row r="1604" spans="1:6" s="157" customFormat="1" ht="47.25" hidden="1">
      <c r="A1604" s="31" t="s">
        <v>812</v>
      </c>
      <c r="B1604" s="26" t="s">
        <v>677</v>
      </c>
      <c r="C1604" s="26" t="s">
        <v>791</v>
      </c>
      <c r="D1604" s="26" t="s">
        <v>813</v>
      </c>
      <c r="E1604" s="26"/>
      <c r="F1604" s="62">
        <f t="shared" si="2"/>
        <v>60</v>
      </c>
    </row>
    <row r="1605" spans="1:6" s="157" customFormat="1" hidden="1">
      <c r="A1605" s="31" t="s">
        <v>692</v>
      </c>
      <c r="B1605" s="26" t="s">
        <v>677</v>
      </c>
      <c r="C1605" s="26" t="s">
        <v>791</v>
      </c>
      <c r="D1605" s="26" t="s">
        <v>813</v>
      </c>
      <c r="E1605" s="26" t="s">
        <v>135</v>
      </c>
      <c r="F1605" s="62">
        <f t="shared" si="2"/>
        <v>60</v>
      </c>
    </row>
    <row r="1606" spans="1:6" s="157" customFormat="1" hidden="1">
      <c r="A1606" s="31" t="s">
        <v>696</v>
      </c>
      <c r="B1606" s="26" t="s">
        <v>677</v>
      </c>
      <c r="C1606" s="26" t="s">
        <v>791</v>
      </c>
      <c r="D1606" s="26" t="s">
        <v>813</v>
      </c>
      <c r="E1606" s="26" t="s">
        <v>697</v>
      </c>
      <c r="F1606" s="62">
        <f t="shared" si="2"/>
        <v>60</v>
      </c>
    </row>
    <row r="1607" spans="1:6" s="157" customFormat="1" ht="31.5" hidden="1">
      <c r="A1607" s="31" t="s">
        <v>814</v>
      </c>
      <c r="B1607" s="26" t="s">
        <v>677</v>
      </c>
      <c r="C1607" s="26" t="s">
        <v>791</v>
      </c>
      <c r="D1607" s="26" t="s">
        <v>815</v>
      </c>
      <c r="E1607" s="26"/>
      <c r="F1607" s="62">
        <f t="shared" si="2"/>
        <v>0</v>
      </c>
    </row>
    <row r="1608" spans="1:6" s="157" customFormat="1" hidden="1">
      <c r="A1608" s="31" t="s">
        <v>692</v>
      </c>
      <c r="B1608" s="26" t="s">
        <v>677</v>
      </c>
      <c r="C1608" s="26" t="s">
        <v>791</v>
      </c>
      <c r="D1608" s="26" t="s">
        <v>815</v>
      </c>
      <c r="E1608" s="26" t="s">
        <v>135</v>
      </c>
      <c r="F1608" s="62">
        <f t="shared" si="2"/>
        <v>0</v>
      </c>
    </row>
    <row r="1609" spans="1:6" s="157" customFormat="1" hidden="1">
      <c r="A1609" s="31" t="s">
        <v>696</v>
      </c>
      <c r="B1609" s="26" t="s">
        <v>677</v>
      </c>
      <c r="C1609" s="26" t="s">
        <v>791</v>
      </c>
      <c r="D1609" s="26" t="s">
        <v>815</v>
      </c>
      <c r="E1609" s="26" t="s">
        <v>697</v>
      </c>
      <c r="F1609" s="62">
        <f t="shared" si="2"/>
        <v>0</v>
      </c>
    </row>
    <row r="1610" spans="1:6" s="157" customFormat="1" ht="47.25" hidden="1">
      <c r="A1610" s="31" t="s">
        <v>816</v>
      </c>
      <c r="B1610" s="26" t="s">
        <v>677</v>
      </c>
      <c r="C1610" s="26" t="s">
        <v>791</v>
      </c>
      <c r="D1610" s="26" t="s">
        <v>817</v>
      </c>
      <c r="E1610" s="26"/>
      <c r="F1610" s="62">
        <f t="shared" si="2"/>
        <v>0</v>
      </c>
    </row>
    <row r="1611" spans="1:6" s="157" customFormat="1" hidden="1">
      <c r="A1611" s="31" t="s">
        <v>692</v>
      </c>
      <c r="B1611" s="26" t="s">
        <v>677</v>
      </c>
      <c r="C1611" s="26" t="s">
        <v>791</v>
      </c>
      <c r="D1611" s="26" t="s">
        <v>817</v>
      </c>
      <c r="E1611" s="26" t="s">
        <v>135</v>
      </c>
      <c r="F1611" s="62">
        <f t="shared" si="2"/>
        <v>0</v>
      </c>
    </row>
    <row r="1612" spans="1:6" s="157" customFormat="1" hidden="1">
      <c r="A1612" s="31" t="s">
        <v>696</v>
      </c>
      <c r="B1612" s="26" t="s">
        <v>677</v>
      </c>
      <c r="C1612" s="26" t="s">
        <v>791</v>
      </c>
      <c r="D1612" s="26" t="s">
        <v>817</v>
      </c>
      <c r="E1612" s="26" t="s">
        <v>697</v>
      </c>
      <c r="F1612" s="62">
        <f t="shared" si="2"/>
        <v>0</v>
      </c>
    </row>
    <row r="1613" spans="1:6" s="126" customFormat="1" ht="220.5" hidden="1">
      <c r="A1613" s="187" t="s">
        <v>818</v>
      </c>
      <c r="B1613" s="46" t="s">
        <v>677</v>
      </c>
      <c r="C1613" s="46" t="s">
        <v>791</v>
      </c>
      <c r="D1613" s="46" t="s">
        <v>799</v>
      </c>
      <c r="E1613" s="46"/>
      <c r="F1613" s="62">
        <f t="shared" si="2"/>
        <v>0</v>
      </c>
    </row>
    <row r="1614" spans="1:6" s="157" customFormat="1" hidden="1">
      <c r="A1614" s="31" t="s">
        <v>692</v>
      </c>
      <c r="B1614" s="26" t="s">
        <v>677</v>
      </c>
      <c r="C1614" s="26" t="s">
        <v>791</v>
      </c>
      <c r="D1614" s="26" t="s">
        <v>799</v>
      </c>
      <c r="E1614" s="26" t="s">
        <v>135</v>
      </c>
      <c r="F1614" s="62">
        <f t="shared" si="2"/>
        <v>0</v>
      </c>
    </row>
    <row r="1615" spans="1:6" s="157" customFormat="1" hidden="1">
      <c r="A1615" s="31" t="s">
        <v>696</v>
      </c>
      <c r="B1615" s="26" t="s">
        <v>677</v>
      </c>
      <c r="C1615" s="26" t="s">
        <v>791</v>
      </c>
      <c r="D1615" s="26" t="s">
        <v>799</v>
      </c>
      <c r="E1615" s="26" t="s">
        <v>697</v>
      </c>
      <c r="F1615" s="62">
        <f t="shared" si="2"/>
        <v>0</v>
      </c>
    </row>
    <row r="1616" spans="1:6" s="157" customFormat="1" ht="31.5" hidden="1">
      <c r="A1616" s="31" t="s">
        <v>819</v>
      </c>
      <c r="B1616" s="26" t="s">
        <v>677</v>
      </c>
      <c r="C1616" s="26" t="s">
        <v>791</v>
      </c>
      <c r="D1616" s="26" t="s">
        <v>820</v>
      </c>
      <c r="E1616" s="26"/>
      <c r="F1616" s="62">
        <f t="shared" si="2"/>
        <v>0</v>
      </c>
    </row>
    <row r="1617" spans="1:7" s="157" customFormat="1" hidden="1">
      <c r="A1617" s="31" t="s">
        <v>692</v>
      </c>
      <c r="B1617" s="26" t="s">
        <v>677</v>
      </c>
      <c r="C1617" s="26" t="s">
        <v>791</v>
      </c>
      <c r="D1617" s="26" t="s">
        <v>820</v>
      </c>
      <c r="E1617" s="26" t="s">
        <v>135</v>
      </c>
      <c r="F1617" s="62">
        <f t="shared" si="2"/>
        <v>0</v>
      </c>
    </row>
    <row r="1618" spans="1:7" s="157" customFormat="1" hidden="1">
      <c r="A1618" s="31" t="s">
        <v>696</v>
      </c>
      <c r="B1618" s="26" t="s">
        <v>677</v>
      </c>
      <c r="C1618" s="26" t="s">
        <v>791</v>
      </c>
      <c r="D1618" s="26" t="s">
        <v>820</v>
      </c>
      <c r="E1618" s="26" t="s">
        <v>697</v>
      </c>
      <c r="F1618" s="62">
        <f t="shared" ref="F1618" si="3">F1420</f>
        <v>0</v>
      </c>
    </row>
    <row r="1619" spans="1:7" s="23" customFormat="1">
      <c r="A1619" s="20" t="s">
        <v>186</v>
      </c>
      <c r="B1619" s="12" t="s">
        <v>677</v>
      </c>
      <c r="C1619" s="12" t="s">
        <v>791</v>
      </c>
      <c r="D1619" s="12" t="s">
        <v>187</v>
      </c>
      <c r="E1619" s="12"/>
      <c r="F1619" s="88">
        <f>F1620+F1623+F1626+F1629+F1421</f>
        <v>646.1</v>
      </c>
    </row>
    <row r="1620" spans="1:7" s="44" customFormat="1" ht="63">
      <c r="A1620" s="73" t="s">
        <v>821</v>
      </c>
      <c r="B1620" s="74" t="s">
        <v>677</v>
      </c>
      <c r="C1620" s="74" t="s">
        <v>791</v>
      </c>
      <c r="D1620" s="74" t="s">
        <v>189</v>
      </c>
      <c r="E1620" s="75"/>
      <c r="F1620" s="76">
        <f>F1621</f>
        <v>396.1</v>
      </c>
      <c r="G1620" s="126"/>
    </row>
    <row r="1621" spans="1:7" s="78" customFormat="1">
      <c r="A1621" s="25" t="s">
        <v>692</v>
      </c>
      <c r="B1621" s="46" t="s">
        <v>677</v>
      </c>
      <c r="C1621" s="46" t="s">
        <v>791</v>
      </c>
      <c r="D1621" s="46" t="s">
        <v>189</v>
      </c>
      <c r="E1621" s="47">
        <v>500</v>
      </c>
      <c r="F1621" s="48">
        <f>F1622</f>
        <v>396.1</v>
      </c>
    </row>
    <row r="1622" spans="1:7" s="78" customFormat="1">
      <c r="A1622" s="25" t="s">
        <v>696</v>
      </c>
      <c r="B1622" s="46" t="s">
        <v>677</v>
      </c>
      <c r="C1622" s="46" t="s">
        <v>791</v>
      </c>
      <c r="D1622" s="46" t="s">
        <v>189</v>
      </c>
      <c r="E1622" s="47">
        <v>540</v>
      </c>
      <c r="F1622" s="48">
        <f>330+100-33.9</f>
        <v>396.1</v>
      </c>
    </row>
    <row r="1623" spans="1:7" s="23" customFormat="1" ht="63">
      <c r="A1623" s="52" t="s">
        <v>822</v>
      </c>
      <c r="B1623" s="34" t="s">
        <v>677</v>
      </c>
      <c r="C1623" s="26" t="s">
        <v>791</v>
      </c>
      <c r="D1623" s="34" t="s">
        <v>192</v>
      </c>
      <c r="E1623" s="53"/>
      <c r="F1623" s="62">
        <f>F1624</f>
        <v>125</v>
      </c>
    </row>
    <row r="1624" spans="1:7" s="23" customFormat="1">
      <c r="A1624" s="25" t="s">
        <v>692</v>
      </c>
      <c r="B1624" s="26" t="s">
        <v>677</v>
      </c>
      <c r="C1624" s="26" t="s">
        <v>791</v>
      </c>
      <c r="D1624" s="26" t="s">
        <v>192</v>
      </c>
      <c r="E1624" s="27">
        <v>500</v>
      </c>
      <c r="F1624" s="62">
        <f>F1625</f>
        <v>125</v>
      </c>
    </row>
    <row r="1625" spans="1:7" s="23" customFormat="1">
      <c r="A1625" s="25" t="s">
        <v>696</v>
      </c>
      <c r="B1625" s="26" t="s">
        <v>677</v>
      </c>
      <c r="C1625" s="26" t="s">
        <v>791</v>
      </c>
      <c r="D1625" s="26" t="s">
        <v>192</v>
      </c>
      <c r="E1625" s="27">
        <v>540</v>
      </c>
      <c r="F1625" s="62">
        <v>125</v>
      </c>
    </row>
    <row r="1626" spans="1:7" s="38" customFormat="1" ht="47.25">
      <c r="A1626" s="111" t="s">
        <v>197</v>
      </c>
      <c r="B1626" s="34" t="s">
        <v>677</v>
      </c>
      <c r="C1626" s="34" t="s">
        <v>791</v>
      </c>
      <c r="D1626" s="34" t="s">
        <v>198</v>
      </c>
      <c r="E1626" s="53"/>
      <c r="F1626" s="58">
        <f>F1627</f>
        <v>110</v>
      </c>
    </row>
    <row r="1627" spans="1:7" s="23" customFormat="1">
      <c r="A1627" s="25" t="s">
        <v>692</v>
      </c>
      <c r="B1627" s="26" t="s">
        <v>677</v>
      </c>
      <c r="C1627" s="26" t="s">
        <v>791</v>
      </c>
      <c r="D1627" s="26" t="s">
        <v>198</v>
      </c>
      <c r="E1627" s="27">
        <v>500</v>
      </c>
      <c r="F1627" s="62">
        <f>F1628</f>
        <v>110</v>
      </c>
    </row>
    <row r="1628" spans="1:7" s="23" customFormat="1">
      <c r="A1628" s="25" t="s">
        <v>696</v>
      </c>
      <c r="B1628" s="26" t="s">
        <v>677</v>
      </c>
      <c r="C1628" s="26" t="s">
        <v>791</v>
      </c>
      <c r="D1628" s="26" t="s">
        <v>198</v>
      </c>
      <c r="E1628" s="27">
        <v>540</v>
      </c>
      <c r="F1628" s="62">
        <v>110</v>
      </c>
    </row>
    <row r="1629" spans="1:7" s="3" customFormat="1" ht="78.75">
      <c r="A1629" s="52" t="s">
        <v>823</v>
      </c>
      <c r="B1629" s="34" t="s">
        <v>677</v>
      </c>
      <c r="C1629" s="34" t="s">
        <v>791</v>
      </c>
      <c r="D1629" s="34" t="s">
        <v>204</v>
      </c>
      <c r="E1629" s="53"/>
      <c r="F1629" s="62">
        <f>F1630</f>
        <v>15</v>
      </c>
      <c r="G1629" s="157"/>
    </row>
    <row r="1630" spans="1:7" s="3" customFormat="1">
      <c r="A1630" s="25" t="s">
        <v>692</v>
      </c>
      <c r="B1630" s="26" t="s">
        <v>677</v>
      </c>
      <c r="C1630" s="26" t="s">
        <v>791</v>
      </c>
      <c r="D1630" s="26" t="s">
        <v>204</v>
      </c>
      <c r="E1630" s="27">
        <v>500</v>
      </c>
      <c r="F1630" s="62">
        <f>F1631</f>
        <v>15</v>
      </c>
      <c r="G1630" s="157"/>
    </row>
    <row r="1631" spans="1:7" s="3" customFormat="1">
      <c r="A1631" s="25" t="s">
        <v>696</v>
      </c>
      <c r="B1631" s="26" t="s">
        <v>677</v>
      </c>
      <c r="C1631" s="26" t="s">
        <v>791</v>
      </c>
      <c r="D1631" s="26" t="s">
        <v>204</v>
      </c>
      <c r="E1631" s="27">
        <v>540</v>
      </c>
      <c r="F1631" s="62">
        <v>15</v>
      </c>
      <c r="G1631" s="157"/>
    </row>
    <row r="1632" spans="1:7" s="3" customFormat="1">
      <c r="A1632" s="51" t="s">
        <v>127</v>
      </c>
      <c r="B1632" s="12" t="s">
        <v>677</v>
      </c>
      <c r="C1632" s="12" t="s">
        <v>791</v>
      </c>
      <c r="D1632" s="12" t="s">
        <v>128</v>
      </c>
      <c r="E1632" s="21"/>
      <c r="F1632" s="88">
        <f>F1633</f>
        <v>75</v>
      </c>
      <c r="G1632" s="157"/>
    </row>
    <row r="1633" spans="1:7" s="3" customFormat="1" ht="31.5">
      <c r="A1633" s="37" t="s">
        <v>470</v>
      </c>
      <c r="B1633" s="26" t="s">
        <v>677</v>
      </c>
      <c r="C1633" s="26" t="s">
        <v>791</v>
      </c>
      <c r="D1633" s="26" t="s">
        <v>471</v>
      </c>
      <c r="E1633" s="27"/>
      <c r="F1633" s="62">
        <f>F1634</f>
        <v>75</v>
      </c>
      <c r="G1633" s="157"/>
    </row>
    <row r="1634" spans="1:7" s="3" customFormat="1">
      <c r="A1634" s="31" t="s">
        <v>692</v>
      </c>
      <c r="B1634" s="26" t="s">
        <v>677</v>
      </c>
      <c r="C1634" s="26" t="s">
        <v>791</v>
      </c>
      <c r="D1634" s="26" t="s">
        <v>471</v>
      </c>
      <c r="E1634" s="27">
        <v>500</v>
      </c>
      <c r="F1634" s="62">
        <f>F1635</f>
        <v>75</v>
      </c>
      <c r="G1634" s="157"/>
    </row>
    <row r="1635" spans="1:7" s="3" customFormat="1">
      <c r="A1635" s="31" t="s">
        <v>696</v>
      </c>
      <c r="B1635" s="26" t="s">
        <v>677</v>
      </c>
      <c r="C1635" s="26" t="s">
        <v>791</v>
      </c>
      <c r="D1635" s="26" t="s">
        <v>471</v>
      </c>
      <c r="E1635" s="27">
        <v>540</v>
      </c>
      <c r="F1635" s="62">
        <v>75</v>
      </c>
      <c r="G1635" s="157"/>
    </row>
    <row r="1636" spans="1:7" s="3" customFormat="1" ht="31.5" hidden="1">
      <c r="A1636" s="37" t="s">
        <v>472</v>
      </c>
      <c r="B1636" s="26" t="s">
        <v>677</v>
      </c>
      <c r="C1636" s="26" t="s">
        <v>791</v>
      </c>
      <c r="D1636" s="26" t="s">
        <v>473</v>
      </c>
      <c r="E1636" s="27"/>
      <c r="F1636" s="62">
        <f t="shared" ref="F1636:F1638" si="4">F1432</f>
        <v>0</v>
      </c>
      <c r="G1636" s="157"/>
    </row>
    <row r="1637" spans="1:7" s="3" customFormat="1" hidden="1">
      <c r="A1637" s="31" t="s">
        <v>692</v>
      </c>
      <c r="B1637" s="26" t="s">
        <v>677</v>
      </c>
      <c r="C1637" s="26" t="s">
        <v>791</v>
      </c>
      <c r="D1637" s="26" t="s">
        <v>473</v>
      </c>
      <c r="E1637" s="27">
        <v>500</v>
      </c>
      <c r="F1637" s="62">
        <f t="shared" si="4"/>
        <v>0</v>
      </c>
      <c r="G1637" s="157"/>
    </row>
    <row r="1638" spans="1:7" s="3" customFormat="1" hidden="1">
      <c r="A1638" s="31" t="s">
        <v>696</v>
      </c>
      <c r="B1638" s="26" t="s">
        <v>677</v>
      </c>
      <c r="C1638" s="26" t="s">
        <v>791</v>
      </c>
      <c r="D1638" s="26" t="s">
        <v>473</v>
      </c>
      <c r="E1638" s="27">
        <v>540</v>
      </c>
      <c r="F1638" s="62">
        <f t="shared" si="4"/>
        <v>0</v>
      </c>
      <c r="G1638" s="157"/>
    </row>
    <row r="1639" spans="1:7" s="3" customFormat="1">
      <c r="A1639" s="188"/>
      <c r="B1639" s="189"/>
      <c r="C1639" s="189"/>
      <c r="D1639" s="189"/>
      <c r="E1639" s="189"/>
      <c r="F1639" s="190"/>
      <c r="G1639" s="157"/>
    </row>
    <row r="1640" spans="1:7" s="3" customFormat="1">
      <c r="A1640" s="188"/>
      <c r="B1640" s="189"/>
      <c r="C1640" s="189"/>
      <c r="D1640" s="189"/>
      <c r="E1640" s="189"/>
      <c r="F1640" s="190"/>
      <c r="G1640" s="157"/>
    </row>
    <row r="1641" spans="1:7" s="3" customFormat="1">
      <c r="A1641" s="188"/>
      <c r="B1641" s="189"/>
      <c r="C1641" s="189"/>
      <c r="D1641" s="189"/>
      <c r="E1641" s="189"/>
      <c r="F1641" s="190"/>
      <c r="G1641" s="157"/>
    </row>
    <row r="1642" spans="1:7" s="3" customFormat="1">
      <c r="A1642" s="188"/>
      <c r="B1642" s="189"/>
      <c r="C1642" s="189"/>
      <c r="D1642" s="189"/>
      <c r="E1642" s="189"/>
      <c r="F1642" s="190"/>
      <c r="G1642" s="157"/>
    </row>
    <row r="1643" spans="1:7" s="3" customFormat="1">
      <c r="A1643" s="188"/>
      <c r="B1643" s="189"/>
      <c r="C1643" s="189"/>
      <c r="D1643" s="189"/>
      <c r="E1643" s="189"/>
      <c r="F1643" s="190"/>
      <c r="G1643" s="157"/>
    </row>
    <row r="1644" spans="1:7" s="3" customFormat="1">
      <c r="A1644" s="188"/>
      <c r="B1644" s="189"/>
      <c r="C1644" s="189"/>
      <c r="D1644" s="189"/>
      <c r="E1644" s="189"/>
      <c r="F1644" s="190"/>
      <c r="G1644" s="157"/>
    </row>
    <row r="1645" spans="1:7" s="3" customFormat="1">
      <c r="A1645" s="188"/>
      <c r="B1645" s="189"/>
      <c r="C1645" s="189"/>
      <c r="D1645" s="189"/>
      <c r="E1645" s="189"/>
      <c r="F1645" s="190"/>
      <c r="G1645" s="157"/>
    </row>
    <row r="1646" spans="1:7" s="3" customFormat="1">
      <c r="A1646" s="188"/>
      <c r="B1646" s="189"/>
      <c r="C1646" s="189"/>
      <c r="D1646" s="189"/>
      <c r="E1646" s="189"/>
      <c r="F1646" s="190"/>
      <c r="G1646" s="157"/>
    </row>
    <row r="1647" spans="1:7" s="3" customFormat="1">
      <c r="A1647" s="188"/>
      <c r="B1647" s="189"/>
      <c r="C1647" s="189"/>
      <c r="D1647" s="189"/>
      <c r="E1647" s="189"/>
      <c r="F1647" s="190"/>
      <c r="G1647" s="157"/>
    </row>
    <row r="1648" spans="1:7" s="3" customFormat="1">
      <c r="A1648" s="188"/>
      <c r="B1648" s="189"/>
      <c r="C1648" s="189"/>
      <c r="D1648" s="189"/>
      <c r="E1648" s="189"/>
      <c r="F1648" s="190"/>
      <c r="G1648" s="157"/>
    </row>
    <row r="1649" spans="1:7" s="3" customFormat="1">
      <c r="A1649" s="188"/>
      <c r="B1649" s="189"/>
      <c r="C1649" s="189"/>
      <c r="D1649" s="189"/>
      <c r="E1649" s="189"/>
      <c r="F1649" s="190"/>
      <c r="G1649" s="157"/>
    </row>
    <row r="1650" spans="1:7" s="3" customFormat="1">
      <c r="A1650" s="188"/>
      <c r="B1650" s="189"/>
      <c r="C1650" s="189"/>
      <c r="D1650" s="189"/>
      <c r="E1650" s="189"/>
      <c r="F1650" s="190"/>
      <c r="G1650" s="157"/>
    </row>
    <row r="1651" spans="1:7" s="3" customFormat="1">
      <c r="A1651" s="188"/>
      <c r="B1651" s="189"/>
      <c r="C1651" s="189"/>
      <c r="D1651" s="189"/>
      <c r="E1651" s="189"/>
      <c r="F1651" s="190"/>
      <c r="G1651" s="157"/>
    </row>
    <row r="1652" spans="1:7" s="3" customFormat="1">
      <c r="A1652" s="188"/>
      <c r="B1652" s="189"/>
      <c r="C1652" s="189"/>
      <c r="D1652" s="189"/>
      <c r="E1652" s="189"/>
      <c r="F1652" s="190"/>
      <c r="G1652" s="157"/>
    </row>
    <row r="1653" spans="1:7" s="3" customFormat="1">
      <c r="A1653" s="188"/>
      <c r="B1653" s="189"/>
      <c r="C1653" s="189"/>
      <c r="D1653" s="189"/>
      <c r="E1653" s="189"/>
      <c r="F1653" s="190"/>
      <c r="G1653" s="157"/>
    </row>
    <row r="1654" spans="1:7" s="3" customFormat="1">
      <c r="A1654" s="188"/>
      <c r="B1654" s="189"/>
      <c r="C1654" s="189"/>
      <c r="D1654" s="189"/>
      <c r="E1654" s="189"/>
      <c r="F1654" s="190"/>
      <c r="G1654" s="157"/>
    </row>
    <row r="1655" spans="1:7" s="3" customFormat="1">
      <c r="A1655" s="188"/>
      <c r="B1655" s="189"/>
      <c r="C1655" s="189"/>
      <c r="D1655" s="189"/>
      <c r="E1655" s="189"/>
      <c r="F1655" s="190"/>
      <c r="G1655" s="157"/>
    </row>
    <row r="1656" spans="1:7" s="3" customFormat="1">
      <c r="A1656" s="188"/>
      <c r="B1656" s="189"/>
      <c r="C1656" s="189"/>
      <c r="D1656" s="189"/>
      <c r="E1656" s="189"/>
      <c r="F1656" s="190"/>
      <c r="G1656" s="157"/>
    </row>
    <row r="1657" spans="1:7" s="3" customFormat="1">
      <c r="A1657" s="188"/>
      <c r="B1657" s="189"/>
      <c r="C1657" s="189"/>
      <c r="D1657" s="189"/>
      <c r="E1657" s="189"/>
      <c r="F1657" s="190"/>
      <c r="G1657" s="157"/>
    </row>
    <row r="1658" spans="1:7" s="3" customFormat="1">
      <c r="A1658" s="188"/>
      <c r="B1658" s="189"/>
      <c r="C1658" s="189"/>
      <c r="D1658" s="189"/>
      <c r="E1658" s="189"/>
      <c r="F1658" s="190"/>
      <c r="G1658" s="157"/>
    </row>
    <row r="1659" spans="1:7" s="3" customFormat="1">
      <c r="A1659" s="188"/>
      <c r="B1659" s="189"/>
      <c r="C1659" s="189"/>
      <c r="D1659" s="189"/>
      <c r="E1659" s="189"/>
      <c r="F1659" s="190"/>
      <c r="G1659" s="157"/>
    </row>
    <row r="1660" spans="1:7" s="3" customFormat="1">
      <c r="A1660" s="188"/>
      <c r="B1660" s="189"/>
      <c r="C1660" s="189"/>
      <c r="D1660" s="189"/>
      <c r="E1660" s="189"/>
      <c r="F1660" s="190"/>
      <c r="G1660" s="157"/>
    </row>
    <row r="1661" spans="1:7" s="3" customFormat="1">
      <c r="A1661" s="188"/>
      <c r="B1661" s="189"/>
      <c r="C1661" s="189"/>
      <c r="D1661" s="189"/>
      <c r="E1661" s="189"/>
      <c r="F1661" s="190"/>
      <c r="G1661" s="157"/>
    </row>
    <row r="1662" spans="1:7" s="3" customFormat="1">
      <c r="A1662" s="188"/>
      <c r="B1662" s="189"/>
      <c r="C1662" s="189"/>
      <c r="D1662" s="189"/>
      <c r="E1662" s="189"/>
      <c r="F1662" s="190"/>
      <c r="G1662" s="157"/>
    </row>
    <row r="1663" spans="1:7" s="3" customFormat="1">
      <c r="A1663" s="188"/>
      <c r="B1663" s="189"/>
      <c r="C1663" s="189"/>
      <c r="D1663" s="189"/>
      <c r="E1663" s="189"/>
      <c r="F1663" s="190"/>
      <c r="G1663" s="157"/>
    </row>
    <row r="1664" spans="1:7" s="3" customFormat="1">
      <c r="A1664" s="188"/>
      <c r="B1664" s="189"/>
      <c r="C1664" s="189"/>
      <c r="D1664" s="189"/>
      <c r="E1664" s="189"/>
      <c r="F1664" s="190"/>
      <c r="G1664" s="157"/>
    </row>
    <row r="1665" spans="1:7" s="3" customFormat="1">
      <c r="A1665" s="188"/>
      <c r="B1665" s="189"/>
      <c r="C1665" s="189"/>
      <c r="D1665" s="189"/>
      <c r="E1665" s="189"/>
      <c r="F1665" s="190"/>
      <c r="G1665" s="157"/>
    </row>
    <row r="1666" spans="1:7" s="3" customFormat="1">
      <c r="A1666" s="188"/>
      <c r="B1666" s="189"/>
      <c r="C1666" s="189"/>
      <c r="D1666" s="189"/>
      <c r="E1666" s="189"/>
      <c r="F1666" s="190"/>
      <c r="G1666" s="157"/>
    </row>
    <row r="1667" spans="1:7" s="3" customFormat="1">
      <c r="A1667" s="188"/>
      <c r="B1667" s="189"/>
      <c r="C1667" s="189"/>
      <c r="D1667" s="189"/>
      <c r="E1667" s="189"/>
      <c r="F1667" s="190"/>
      <c r="G1667" s="157"/>
    </row>
    <row r="1668" spans="1:7" s="3" customFormat="1">
      <c r="A1668" s="188"/>
      <c r="B1668" s="189"/>
      <c r="C1668" s="189"/>
      <c r="D1668" s="189"/>
      <c r="E1668" s="189"/>
      <c r="F1668" s="190"/>
      <c r="G1668" s="157"/>
    </row>
    <row r="1669" spans="1:7" s="3" customFormat="1">
      <c r="A1669" s="188"/>
      <c r="B1669" s="189"/>
      <c r="C1669" s="189"/>
      <c r="D1669" s="189"/>
      <c r="E1669" s="189"/>
      <c r="F1669" s="190"/>
      <c r="G1669" s="157"/>
    </row>
    <row r="1670" spans="1:7" s="3" customFormat="1">
      <c r="A1670" s="188"/>
      <c r="B1670" s="189"/>
      <c r="C1670" s="189"/>
      <c r="D1670" s="189"/>
      <c r="E1670" s="189"/>
      <c r="F1670" s="190"/>
      <c r="G1670" s="157"/>
    </row>
    <row r="1671" spans="1:7" s="3" customFormat="1">
      <c r="A1671" s="188"/>
      <c r="B1671" s="189"/>
      <c r="C1671" s="189"/>
      <c r="D1671" s="189"/>
      <c r="E1671" s="189"/>
      <c r="F1671" s="190"/>
      <c r="G1671" s="157"/>
    </row>
    <row r="1672" spans="1:7" s="3" customFormat="1">
      <c r="A1672" s="188"/>
      <c r="B1672" s="189"/>
      <c r="C1672" s="189"/>
      <c r="D1672" s="189"/>
      <c r="E1672" s="189"/>
      <c r="F1672" s="190"/>
      <c r="G1672" s="157"/>
    </row>
    <row r="1673" spans="1:7" s="3" customFormat="1">
      <c r="A1673" s="188"/>
      <c r="B1673" s="189"/>
      <c r="C1673" s="189"/>
      <c r="D1673" s="189"/>
      <c r="E1673" s="189"/>
      <c r="F1673" s="190"/>
      <c r="G1673" s="157"/>
    </row>
    <row r="1674" spans="1:7" s="3" customFormat="1">
      <c r="A1674" s="188"/>
      <c r="B1674" s="189"/>
      <c r="C1674" s="189"/>
      <c r="D1674" s="189"/>
      <c r="E1674" s="189"/>
      <c r="F1674" s="190"/>
      <c r="G1674" s="157"/>
    </row>
    <row r="1675" spans="1:7" s="3" customFormat="1">
      <c r="A1675" s="188"/>
      <c r="B1675" s="189"/>
      <c r="C1675" s="189"/>
      <c r="D1675" s="189"/>
      <c r="E1675" s="189"/>
      <c r="F1675" s="190"/>
      <c r="G1675" s="157"/>
    </row>
    <row r="1676" spans="1:7" s="3" customFormat="1">
      <c r="A1676" s="188"/>
      <c r="B1676" s="189"/>
      <c r="C1676" s="189"/>
      <c r="D1676" s="189"/>
      <c r="E1676" s="189"/>
      <c r="F1676" s="190"/>
      <c r="G1676" s="157"/>
    </row>
    <row r="1677" spans="1:7" s="3" customFormat="1">
      <c r="A1677" s="188"/>
      <c r="B1677" s="189"/>
      <c r="C1677" s="189"/>
      <c r="D1677" s="189"/>
      <c r="E1677" s="189"/>
      <c r="F1677" s="190"/>
      <c r="G1677" s="157"/>
    </row>
    <row r="1678" spans="1:7" s="3" customFormat="1">
      <c r="A1678" s="188"/>
      <c r="B1678" s="189"/>
      <c r="C1678" s="189"/>
      <c r="D1678" s="189"/>
      <c r="E1678" s="189"/>
      <c r="F1678" s="190"/>
      <c r="G1678" s="157"/>
    </row>
    <row r="1679" spans="1:7" s="3" customFormat="1">
      <c r="A1679" s="188"/>
      <c r="B1679" s="189"/>
      <c r="C1679" s="189"/>
      <c r="D1679" s="189"/>
      <c r="E1679" s="189"/>
      <c r="F1679" s="190"/>
      <c r="G1679" s="157"/>
    </row>
    <row r="1680" spans="1:7" s="3" customFormat="1">
      <c r="A1680" s="188"/>
      <c r="B1680" s="189"/>
      <c r="C1680" s="189"/>
      <c r="D1680" s="189"/>
      <c r="E1680" s="189"/>
      <c r="F1680" s="190"/>
      <c r="G1680" s="157"/>
    </row>
    <row r="1681" spans="1:7" s="3" customFormat="1">
      <c r="A1681" s="188"/>
      <c r="B1681" s="189"/>
      <c r="C1681" s="189"/>
      <c r="D1681" s="189"/>
      <c r="E1681" s="189"/>
      <c r="F1681" s="190"/>
      <c r="G1681" s="157"/>
    </row>
    <row r="1682" spans="1:7" s="3" customFormat="1">
      <c r="A1682" s="188"/>
      <c r="B1682" s="189"/>
      <c r="C1682" s="189"/>
      <c r="D1682" s="189"/>
      <c r="E1682" s="189"/>
      <c r="F1682" s="190"/>
      <c r="G1682" s="157"/>
    </row>
    <row r="1683" spans="1:7" s="3" customFormat="1">
      <c r="A1683" s="188"/>
      <c r="B1683" s="189"/>
      <c r="C1683" s="189"/>
      <c r="D1683" s="189"/>
      <c r="E1683" s="189"/>
      <c r="F1683" s="190"/>
      <c r="G1683" s="157"/>
    </row>
    <row r="1684" spans="1:7" s="3" customFormat="1">
      <c r="A1684" s="188"/>
      <c r="B1684" s="189"/>
      <c r="C1684" s="189"/>
      <c r="D1684" s="189"/>
      <c r="E1684" s="189"/>
      <c r="F1684" s="190"/>
      <c r="G1684" s="157"/>
    </row>
    <row r="1685" spans="1:7" s="3" customFormat="1">
      <c r="A1685" s="188"/>
      <c r="B1685" s="189"/>
      <c r="C1685" s="189"/>
      <c r="D1685" s="189"/>
      <c r="E1685" s="189"/>
      <c r="F1685" s="190"/>
      <c r="G1685" s="157"/>
    </row>
    <row r="1686" spans="1:7" s="3" customFormat="1">
      <c r="A1686" s="188"/>
      <c r="B1686" s="189"/>
      <c r="C1686" s="189"/>
      <c r="D1686" s="189"/>
      <c r="E1686" s="189"/>
      <c r="F1686" s="190"/>
      <c r="G1686" s="157"/>
    </row>
    <row r="1687" spans="1:7" s="3" customFormat="1">
      <c r="A1687" s="188"/>
      <c r="B1687" s="189"/>
      <c r="C1687" s="189"/>
      <c r="D1687" s="189"/>
      <c r="E1687" s="189"/>
      <c r="F1687" s="190"/>
      <c r="G1687" s="157"/>
    </row>
    <row r="1688" spans="1:7" s="3" customFormat="1">
      <c r="A1688" s="188"/>
      <c r="B1688" s="189"/>
      <c r="C1688" s="189"/>
      <c r="D1688" s="189"/>
      <c r="E1688" s="189"/>
      <c r="F1688" s="190"/>
      <c r="G1688" s="157"/>
    </row>
    <row r="1689" spans="1:7" s="3" customFormat="1">
      <c r="A1689" s="188"/>
      <c r="B1689" s="189"/>
      <c r="C1689" s="189"/>
      <c r="D1689" s="189"/>
      <c r="E1689" s="189"/>
      <c r="F1689" s="190"/>
      <c r="G1689" s="157"/>
    </row>
    <row r="1690" spans="1:7" s="3" customFormat="1">
      <c r="A1690" s="188"/>
      <c r="B1690" s="189"/>
      <c r="C1690" s="189"/>
      <c r="D1690" s="189"/>
      <c r="E1690" s="189"/>
      <c r="F1690" s="190"/>
      <c r="G1690" s="157"/>
    </row>
    <row r="1691" spans="1:7" s="3" customFormat="1">
      <c r="A1691" s="188"/>
      <c r="B1691" s="189"/>
      <c r="C1691" s="189"/>
      <c r="D1691" s="189"/>
      <c r="E1691" s="189"/>
      <c r="F1691" s="190"/>
      <c r="G1691" s="157"/>
    </row>
    <row r="1692" spans="1:7" s="3" customFormat="1">
      <c r="A1692" s="188"/>
      <c r="B1692" s="189"/>
      <c r="C1692" s="189"/>
      <c r="D1692" s="189"/>
      <c r="E1692" s="189"/>
      <c r="F1692" s="190"/>
      <c r="G1692" s="157"/>
    </row>
    <row r="1693" spans="1:7" s="3" customFormat="1">
      <c r="A1693" s="188"/>
      <c r="B1693" s="189"/>
      <c r="C1693" s="189"/>
      <c r="D1693" s="189"/>
      <c r="E1693" s="189"/>
      <c r="F1693" s="190"/>
      <c r="G1693" s="157"/>
    </row>
    <row r="1694" spans="1:7" s="3" customFormat="1">
      <c r="A1694" s="188"/>
      <c r="B1694" s="189"/>
      <c r="C1694" s="189"/>
      <c r="D1694" s="189"/>
      <c r="E1694" s="189"/>
      <c r="F1694" s="190"/>
      <c r="G1694" s="157"/>
    </row>
    <row r="1695" spans="1:7" s="3" customFormat="1">
      <c r="A1695" s="188"/>
      <c r="B1695" s="189"/>
      <c r="C1695" s="189"/>
      <c r="D1695" s="189"/>
      <c r="E1695" s="189"/>
      <c r="F1695" s="190"/>
      <c r="G1695" s="157"/>
    </row>
    <row r="1696" spans="1:7" s="3" customFormat="1">
      <c r="A1696" s="188"/>
      <c r="B1696" s="189"/>
      <c r="C1696" s="189"/>
      <c r="D1696" s="189"/>
      <c r="E1696" s="189"/>
      <c r="F1696" s="190"/>
      <c r="G1696" s="157"/>
    </row>
    <row r="1697" spans="1:7" s="3" customFormat="1">
      <c r="A1697" s="188"/>
      <c r="B1697" s="189"/>
      <c r="C1697" s="189"/>
      <c r="D1697" s="189"/>
      <c r="E1697" s="189"/>
      <c r="F1697" s="190"/>
      <c r="G1697" s="157"/>
    </row>
    <row r="1698" spans="1:7" s="3" customFormat="1">
      <c r="A1698" s="188"/>
      <c r="B1698" s="189"/>
      <c r="C1698" s="189"/>
      <c r="D1698" s="189"/>
      <c r="E1698" s="189"/>
      <c r="F1698" s="190"/>
      <c r="G1698" s="157"/>
    </row>
    <row r="1699" spans="1:7" s="3" customFormat="1">
      <c r="A1699" s="188"/>
      <c r="B1699" s="189"/>
      <c r="C1699" s="189"/>
      <c r="D1699" s="189"/>
      <c r="E1699" s="189"/>
      <c r="F1699" s="190"/>
      <c r="G1699" s="157"/>
    </row>
    <row r="1700" spans="1:7" s="3" customFormat="1">
      <c r="A1700" s="188"/>
      <c r="B1700" s="189"/>
      <c r="C1700" s="189"/>
      <c r="D1700" s="189"/>
      <c r="E1700" s="189"/>
      <c r="F1700" s="190"/>
      <c r="G1700" s="157"/>
    </row>
    <row r="1701" spans="1:7" s="3" customFormat="1">
      <c r="A1701" s="188"/>
      <c r="B1701" s="189"/>
      <c r="C1701" s="189"/>
      <c r="D1701" s="189"/>
      <c r="E1701" s="189"/>
      <c r="F1701" s="190"/>
      <c r="G1701" s="157"/>
    </row>
    <row r="1702" spans="1:7" s="3" customFormat="1">
      <c r="A1702" s="188"/>
      <c r="B1702" s="189"/>
      <c r="C1702" s="189"/>
      <c r="D1702" s="189"/>
      <c r="E1702" s="189"/>
      <c r="F1702" s="190"/>
      <c r="G1702" s="157"/>
    </row>
    <row r="1703" spans="1:7" s="3" customFormat="1">
      <c r="A1703" s="188"/>
      <c r="B1703" s="189"/>
      <c r="C1703" s="189"/>
      <c r="D1703" s="189"/>
      <c r="E1703" s="189"/>
      <c r="F1703" s="190"/>
      <c r="G1703" s="157"/>
    </row>
    <row r="1704" spans="1:7" s="3" customFormat="1">
      <c r="A1704" s="188"/>
      <c r="B1704" s="189"/>
      <c r="C1704" s="189"/>
      <c r="D1704" s="189"/>
      <c r="E1704" s="189"/>
      <c r="F1704" s="190"/>
      <c r="G1704" s="157"/>
    </row>
    <row r="1705" spans="1:7" s="3" customFormat="1">
      <c r="A1705" s="188"/>
      <c r="B1705" s="189"/>
      <c r="C1705" s="189"/>
      <c r="D1705" s="189"/>
      <c r="E1705" s="189"/>
      <c r="F1705" s="191"/>
      <c r="G1705" s="157"/>
    </row>
    <row r="1706" spans="1:7" s="3" customFormat="1">
      <c r="A1706" s="188"/>
      <c r="B1706" s="192"/>
      <c r="C1706" s="192"/>
      <c r="D1706" s="192"/>
      <c r="E1706" s="192"/>
      <c r="F1706" s="191"/>
      <c r="G1706" s="157"/>
    </row>
    <row r="1707" spans="1:7" s="3" customFormat="1">
      <c r="A1707" s="188"/>
      <c r="B1707" s="192"/>
      <c r="C1707" s="192"/>
      <c r="D1707" s="192"/>
      <c r="E1707" s="192"/>
      <c r="F1707" s="191"/>
      <c r="G1707" s="157"/>
    </row>
    <row r="1708" spans="1:7" s="3" customFormat="1">
      <c r="A1708" s="188"/>
      <c r="B1708" s="192"/>
      <c r="C1708" s="192"/>
      <c r="D1708" s="192"/>
      <c r="E1708" s="192"/>
      <c r="F1708" s="191"/>
      <c r="G1708" s="157"/>
    </row>
    <row r="1709" spans="1:7" s="3" customFormat="1">
      <c r="A1709" s="188"/>
      <c r="B1709" s="192"/>
      <c r="C1709" s="192"/>
      <c r="D1709" s="192"/>
      <c r="E1709" s="192"/>
      <c r="F1709" s="191"/>
      <c r="G1709" s="157"/>
    </row>
    <row r="1710" spans="1:7" s="3" customFormat="1">
      <c r="A1710" s="188"/>
      <c r="B1710" s="192"/>
      <c r="C1710" s="192"/>
      <c r="D1710" s="192"/>
      <c r="E1710" s="192"/>
      <c r="F1710" s="191"/>
      <c r="G1710" s="157"/>
    </row>
    <row r="1711" spans="1:7" s="3" customFormat="1">
      <c r="A1711" s="188"/>
      <c r="B1711" s="192"/>
      <c r="C1711" s="192"/>
      <c r="D1711" s="192"/>
      <c r="E1711" s="192"/>
      <c r="F1711" s="191"/>
      <c r="G1711" s="157"/>
    </row>
    <row r="1712" spans="1:7" s="3" customFormat="1">
      <c r="A1712" s="188"/>
      <c r="B1712" s="192"/>
      <c r="C1712" s="192"/>
      <c r="D1712" s="192"/>
      <c r="E1712" s="192"/>
      <c r="F1712" s="191"/>
      <c r="G1712" s="157"/>
    </row>
    <row r="1713" spans="1:7" s="3" customFormat="1">
      <c r="A1713" s="188"/>
      <c r="B1713" s="192"/>
      <c r="C1713" s="192"/>
      <c r="D1713" s="192"/>
      <c r="E1713" s="192"/>
      <c r="F1713" s="191"/>
      <c r="G1713" s="157"/>
    </row>
    <row r="1714" spans="1:7" s="3" customFormat="1">
      <c r="A1714" s="188"/>
      <c r="B1714" s="192"/>
      <c r="C1714" s="192"/>
      <c r="D1714" s="192"/>
      <c r="E1714" s="192"/>
      <c r="F1714" s="191"/>
      <c r="G1714" s="157"/>
    </row>
    <row r="1715" spans="1:7" s="3" customFormat="1">
      <c r="A1715" s="188"/>
      <c r="B1715" s="192"/>
      <c r="C1715" s="192"/>
      <c r="D1715" s="192"/>
      <c r="E1715" s="192"/>
      <c r="F1715" s="191"/>
      <c r="G1715" s="157"/>
    </row>
    <row r="1716" spans="1:7" s="3" customFormat="1">
      <c r="A1716" s="188"/>
      <c r="B1716" s="192"/>
      <c r="C1716" s="192"/>
      <c r="D1716" s="192"/>
      <c r="E1716" s="192"/>
      <c r="F1716" s="191"/>
      <c r="G1716" s="157"/>
    </row>
    <row r="1717" spans="1:7" s="3" customFormat="1">
      <c r="A1717" s="188"/>
      <c r="B1717" s="192"/>
      <c r="C1717" s="192"/>
      <c r="D1717" s="192"/>
      <c r="E1717" s="192"/>
      <c r="F1717" s="191"/>
      <c r="G1717" s="157"/>
    </row>
    <row r="1718" spans="1:7" s="3" customFormat="1">
      <c r="A1718" s="188"/>
      <c r="B1718" s="192"/>
      <c r="C1718" s="192"/>
      <c r="D1718" s="192"/>
      <c r="E1718" s="192"/>
      <c r="F1718" s="191"/>
      <c r="G1718" s="157"/>
    </row>
    <row r="1719" spans="1:7" s="3" customFormat="1">
      <c r="A1719" s="188"/>
      <c r="B1719" s="192"/>
      <c r="C1719" s="192"/>
      <c r="D1719" s="192"/>
      <c r="E1719" s="192"/>
      <c r="F1719" s="191"/>
      <c r="G1719" s="157"/>
    </row>
    <row r="1720" spans="1:7" s="3" customFormat="1">
      <c r="A1720" s="188"/>
      <c r="B1720" s="192"/>
      <c r="C1720" s="192"/>
      <c r="D1720" s="192"/>
      <c r="E1720" s="192"/>
      <c r="F1720" s="191"/>
      <c r="G1720" s="157"/>
    </row>
    <row r="1721" spans="1:7" s="3" customFormat="1">
      <c r="A1721" s="188"/>
      <c r="B1721" s="192"/>
      <c r="C1721" s="192"/>
      <c r="D1721" s="192"/>
      <c r="E1721" s="192"/>
      <c r="F1721" s="191"/>
      <c r="G1721" s="157"/>
    </row>
    <row r="1722" spans="1:7" s="3" customFormat="1">
      <c r="A1722" s="188"/>
      <c r="B1722" s="192"/>
      <c r="C1722" s="192"/>
      <c r="D1722" s="192"/>
      <c r="E1722" s="192"/>
      <c r="F1722" s="191"/>
      <c r="G1722" s="157"/>
    </row>
    <row r="1723" spans="1:7" s="3" customFormat="1">
      <c r="A1723" s="188"/>
      <c r="B1723" s="192"/>
      <c r="C1723" s="192"/>
      <c r="D1723" s="192"/>
      <c r="E1723" s="192"/>
      <c r="F1723" s="191"/>
      <c r="G1723" s="157"/>
    </row>
    <row r="1724" spans="1:7" s="3" customFormat="1">
      <c r="A1724" s="188"/>
      <c r="B1724" s="192"/>
      <c r="C1724" s="192"/>
      <c r="D1724" s="192"/>
      <c r="E1724" s="192"/>
      <c r="F1724" s="191"/>
      <c r="G1724" s="157"/>
    </row>
    <row r="1725" spans="1:7" s="3" customFormat="1">
      <c r="A1725" s="188"/>
      <c r="B1725" s="192"/>
      <c r="C1725" s="192"/>
      <c r="D1725" s="192"/>
      <c r="E1725" s="192"/>
      <c r="F1725" s="191"/>
      <c r="G1725" s="157"/>
    </row>
    <row r="1726" spans="1:7" s="3" customFormat="1">
      <c r="A1726" s="188"/>
      <c r="B1726" s="192"/>
      <c r="C1726" s="192"/>
      <c r="D1726" s="192"/>
      <c r="E1726" s="192"/>
      <c r="F1726" s="191"/>
      <c r="G1726" s="157"/>
    </row>
    <row r="1727" spans="1:7" s="3" customFormat="1">
      <c r="A1727" s="188"/>
      <c r="B1727" s="192"/>
      <c r="C1727" s="192"/>
      <c r="D1727" s="192"/>
      <c r="E1727" s="192"/>
      <c r="F1727" s="191"/>
      <c r="G1727" s="157"/>
    </row>
    <row r="1728" spans="1:7" s="3" customFormat="1">
      <c r="A1728" s="188"/>
      <c r="B1728" s="192"/>
      <c r="C1728" s="192"/>
      <c r="D1728" s="192"/>
      <c r="E1728" s="192"/>
      <c r="F1728" s="191"/>
      <c r="G1728" s="157"/>
    </row>
    <row r="1729" spans="1:7" s="3" customFormat="1">
      <c r="A1729" s="188"/>
      <c r="B1729" s="192"/>
      <c r="C1729" s="192"/>
      <c r="D1729" s="192"/>
      <c r="E1729" s="192"/>
      <c r="F1729" s="191"/>
      <c r="G1729" s="157"/>
    </row>
    <row r="1730" spans="1:7" s="3" customFormat="1">
      <c r="A1730" s="188"/>
      <c r="B1730" s="192"/>
      <c r="C1730" s="192"/>
      <c r="D1730" s="192"/>
      <c r="E1730" s="192"/>
      <c r="F1730" s="191"/>
      <c r="G1730" s="157"/>
    </row>
    <row r="1731" spans="1:7" s="3" customFormat="1">
      <c r="A1731" s="188"/>
      <c r="B1731" s="192"/>
      <c r="C1731" s="192"/>
      <c r="D1731" s="192"/>
      <c r="E1731" s="192"/>
      <c r="F1731" s="191"/>
      <c r="G1731" s="157"/>
    </row>
    <row r="1732" spans="1:7" s="3" customFormat="1">
      <c r="A1732" s="188"/>
      <c r="B1732" s="192"/>
      <c r="C1732" s="192"/>
      <c r="D1732" s="192"/>
      <c r="E1732" s="192"/>
      <c r="F1732" s="191"/>
      <c r="G1732" s="157"/>
    </row>
    <row r="1733" spans="1:7" s="3" customFormat="1">
      <c r="A1733" s="188"/>
      <c r="B1733" s="192"/>
      <c r="C1733" s="192"/>
      <c r="D1733" s="192"/>
      <c r="E1733" s="192"/>
      <c r="F1733" s="191"/>
      <c r="G1733" s="157"/>
    </row>
    <row r="1734" spans="1:7" s="3" customFormat="1">
      <c r="A1734" s="188"/>
      <c r="B1734" s="192"/>
      <c r="C1734" s="192"/>
      <c r="D1734" s="192"/>
      <c r="E1734" s="192"/>
      <c r="F1734" s="191"/>
      <c r="G1734" s="157"/>
    </row>
    <row r="1735" spans="1:7" s="3" customFormat="1">
      <c r="A1735" s="188"/>
      <c r="B1735" s="192"/>
      <c r="C1735" s="192"/>
      <c r="D1735" s="192"/>
      <c r="E1735" s="192"/>
      <c r="F1735" s="191"/>
      <c r="G1735" s="157"/>
    </row>
    <row r="1736" spans="1:7" s="3" customFormat="1">
      <c r="A1736" s="188"/>
      <c r="B1736" s="192"/>
      <c r="C1736" s="192"/>
      <c r="D1736" s="192"/>
      <c r="E1736" s="192"/>
      <c r="F1736" s="191"/>
      <c r="G1736" s="157"/>
    </row>
    <row r="1737" spans="1:7" s="3" customFormat="1">
      <c r="A1737" s="188"/>
      <c r="B1737" s="192"/>
      <c r="C1737" s="192"/>
      <c r="D1737" s="192"/>
      <c r="E1737" s="192"/>
      <c r="F1737" s="191"/>
      <c r="G1737" s="157"/>
    </row>
    <row r="1738" spans="1:7" s="3" customFormat="1">
      <c r="A1738" s="188"/>
      <c r="B1738" s="192"/>
      <c r="C1738" s="192"/>
      <c r="D1738" s="192"/>
      <c r="E1738" s="192"/>
      <c r="F1738" s="191"/>
      <c r="G1738" s="157"/>
    </row>
    <row r="1739" spans="1:7" s="3" customFormat="1">
      <c r="A1739" s="188"/>
      <c r="B1739" s="192"/>
      <c r="C1739" s="192"/>
      <c r="D1739" s="192"/>
      <c r="E1739" s="192"/>
      <c r="F1739" s="191"/>
      <c r="G1739" s="157"/>
    </row>
    <row r="1740" spans="1:7" s="3" customFormat="1">
      <c r="A1740" s="188"/>
      <c r="B1740" s="192"/>
      <c r="C1740" s="192"/>
      <c r="D1740" s="192"/>
      <c r="E1740" s="192"/>
      <c r="F1740" s="191"/>
      <c r="G1740" s="157"/>
    </row>
    <row r="1741" spans="1:7" s="3" customFormat="1">
      <c r="A1741" s="188"/>
      <c r="B1741" s="192"/>
      <c r="C1741" s="192"/>
      <c r="D1741" s="192"/>
      <c r="E1741" s="192"/>
      <c r="F1741" s="191"/>
      <c r="G1741" s="157"/>
    </row>
    <row r="1742" spans="1:7" s="3" customFormat="1">
      <c r="A1742" s="188"/>
      <c r="B1742" s="192"/>
      <c r="C1742" s="192"/>
      <c r="D1742" s="192"/>
      <c r="E1742" s="192"/>
      <c r="F1742" s="191"/>
      <c r="G1742" s="157"/>
    </row>
    <row r="1743" spans="1:7" s="3" customFormat="1">
      <c r="A1743" s="188"/>
      <c r="B1743" s="192"/>
      <c r="C1743" s="192"/>
      <c r="D1743" s="192"/>
      <c r="E1743" s="192"/>
      <c r="F1743" s="191"/>
      <c r="G1743" s="157"/>
    </row>
    <row r="1744" spans="1:7" s="3" customFormat="1">
      <c r="A1744" s="188"/>
      <c r="B1744" s="192"/>
      <c r="C1744" s="192"/>
      <c r="D1744" s="192"/>
      <c r="E1744" s="192"/>
      <c r="F1744" s="191"/>
      <c r="G1744" s="157"/>
    </row>
    <row r="1745" spans="1:7" s="3" customFormat="1">
      <c r="A1745" s="188"/>
      <c r="B1745" s="192"/>
      <c r="C1745" s="192"/>
      <c r="D1745" s="192"/>
      <c r="E1745" s="192"/>
      <c r="F1745" s="191"/>
      <c r="G1745" s="157"/>
    </row>
    <row r="1746" spans="1:7" s="3" customFormat="1">
      <c r="A1746" s="188"/>
      <c r="B1746" s="192"/>
      <c r="C1746" s="192"/>
      <c r="D1746" s="192"/>
      <c r="E1746" s="192"/>
      <c r="F1746" s="191"/>
      <c r="G1746" s="157"/>
    </row>
    <row r="1747" spans="1:7" s="3" customFormat="1">
      <c r="A1747" s="188"/>
      <c r="B1747" s="192"/>
      <c r="C1747" s="192"/>
      <c r="D1747" s="192"/>
      <c r="E1747" s="192"/>
      <c r="F1747" s="191"/>
      <c r="G1747" s="157"/>
    </row>
    <row r="1748" spans="1:7" s="3" customFormat="1">
      <c r="A1748" s="188"/>
      <c r="B1748" s="192"/>
      <c r="C1748" s="192"/>
      <c r="D1748" s="192"/>
      <c r="E1748" s="192"/>
      <c r="F1748" s="191"/>
      <c r="G1748" s="157"/>
    </row>
    <row r="1749" spans="1:7" s="3" customFormat="1">
      <c r="A1749" s="188"/>
      <c r="B1749" s="192"/>
      <c r="C1749" s="192"/>
      <c r="D1749" s="192"/>
      <c r="E1749" s="192"/>
      <c r="F1749" s="191"/>
      <c r="G1749" s="157"/>
    </row>
    <row r="1750" spans="1:7" s="3" customFormat="1">
      <c r="A1750" s="188"/>
      <c r="B1750" s="192"/>
      <c r="C1750" s="192"/>
      <c r="D1750" s="192"/>
      <c r="E1750" s="192"/>
      <c r="F1750" s="191"/>
      <c r="G1750" s="157"/>
    </row>
    <row r="1751" spans="1:7" s="3" customFormat="1">
      <c r="A1751" s="188"/>
      <c r="B1751" s="192"/>
      <c r="C1751" s="192"/>
      <c r="D1751" s="192"/>
      <c r="E1751" s="192"/>
      <c r="F1751" s="191"/>
      <c r="G1751" s="157"/>
    </row>
    <row r="1752" spans="1:7" s="3" customFormat="1">
      <c r="A1752" s="188"/>
      <c r="B1752" s="192"/>
      <c r="C1752" s="192"/>
      <c r="D1752" s="192"/>
      <c r="E1752" s="192"/>
      <c r="F1752" s="191"/>
      <c r="G1752" s="157"/>
    </row>
    <row r="1753" spans="1:7" s="3" customFormat="1">
      <c r="A1753" s="188"/>
      <c r="B1753" s="192"/>
      <c r="C1753" s="192"/>
      <c r="D1753" s="192"/>
      <c r="E1753" s="192"/>
      <c r="F1753" s="191"/>
      <c r="G1753" s="157"/>
    </row>
    <row r="1754" spans="1:7" s="3" customFormat="1">
      <c r="A1754" s="188"/>
      <c r="B1754" s="192"/>
      <c r="C1754" s="192"/>
      <c r="D1754" s="192"/>
      <c r="E1754" s="192"/>
      <c r="F1754" s="191"/>
      <c r="G1754" s="157"/>
    </row>
    <row r="1755" spans="1:7" s="3" customFormat="1">
      <c r="A1755" s="188"/>
      <c r="B1755" s="192"/>
      <c r="C1755" s="192"/>
      <c r="D1755" s="192"/>
      <c r="E1755" s="192"/>
      <c r="F1755" s="191"/>
      <c r="G1755" s="157"/>
    </row>
    <row r="1756" spans="1:7" s="3" customFormat="1">
      <c r="A1756" s="188"/>
      <c r="B1756" s="192"/>
      <c r="C1756" s="192"/>
      <c r="D1756" s="192"/>
      <c r="E1756" s="192"/>
      <c r="F1756" s="191"/>
      <c r="G1756" s="157"/>
    </row>
    <row r="1757" spans="1:7" s="3" customFormat="1">
      <c r="A1757" s="188"/>
      <c r="B1757" s="192"/>
      <c r="C1757" s="192"/>
      <c r="D1757" s="192"/>
      <c r="E1757" s="192"/>
      <c r="F1757" s="191"/>
      <c r="G1757" s="157"/>
    </row>
    <row r="1758" spans="1:7" s="3" customFormat="1">
      <c r="A1758" s="188"/>
      <c r="B1758" s="192"/>
      <c r="C1758" s="192"/>
      <c r="D1758" s="192"/>
      <c r="E1758" s="192"/>
      <c r="F1758" s="191"/>
      <c r="G1758" s="157"/>
    </row>
    <row r="1759" spans="1:7" s="3" customFormat="1">
      <c r="A1759" s="188"/>
      <c r="B1759" s="192"/>
      <c r="C1759" s="192"/>
      <c r="D1759" s="192"/>
      <c r="E1759" s="192"/>
      <c r="F1759" s="191"/>
      <c r="G1759" s="157"/>
    </row>
    <row r="1760" spans="1:7" s="3" customFormat="1">
      <c r="A1760" s="188"/>
      <c r="B1760" s="192"/>
      <c r="C1760" s="192"/>
      <c r="D1760" s="192"/>
      <c r="E1760" s="192"/>
      <c r="F1760" s="191"/>
      <c r="G1760" s="157"/>
    </row>
    <row r="1761" spans="1:7" s="3" customFormat="1">
      <c r="A1761" s="188"/>
      <c r="B1761" s="192"/>
      <c r="C1761" s="192"/>
      <c r="D1761" s="192"/>
      <c r="E1761" s="192"/>
      <c r="F1761" s="191"/>
      <c r="G1761" s="157"/>
    </row>
    <row r="1762" spans="1:7" s="3" customFormat="1">
      <c r="A1762" s="188"/>
      <c r="B1762" s="192"/>
      <c r="C1762" s="192"/>
      <c r="D1762" s="192"/>
      <c r="E1762" s="192"/>
      <c r="F1762" s="191"/>
      <c r="G1762" s="157"/>
    </row>
    <row r="1763" spans="1:7" s="3" customFormat="1">
      <c r="A1763" s="188"/>
      <c r="B1763" s="192"/>
      <c r="C1763" s="192"/>
      <c r="D1763" s="192"/>
      <c r="E1763" s="192"/>
      <c r="F1763" s="191"/>
      <c r="G1763" s="157"/>
    </row>
    <row r="1764" spans="1:7" s="3" customFormat="1">
      <c r="A1764" s="188"/>
      <c r="B1764" s="192"/>
      <c r="C1764" s="192"/>
      <c r="D1764" s="192"/>
      <c r="E1764" s="192"/>
      <c r="F1764" s="191"/>
      <c r="G1764" s="157"/>
    </row>
    <row r="1765" spans="1:7" s="3" customFormat="1">
      <c r="A1765" s="188"/>
      <c r="B1765" s="192"/>
      <c r="C1765" s="192"/>
      <c r="D1765" s="192"/>
      <c r="E1765" s="192"/>
      <c r="F1765" s="191"/>
      <c r="G1765" s="157"/>
    </row>
    <row r="1766" spans="1:7" s="3" customFormat="1">
      <c r="A1766" s="188"/>
      <c r="B1766" s="192"/>
      <c r="C1766" s="192"/>
      <c r="D1766" s="192"/>
      <c r="E1766" s="192"/>
      <c r="F1766" s="191"/>
      <c r="G1766" s="157"/>
    </row>
    <row r="1767" spans="1:7" s="3" customFormat="1">
      <c r="A1767" s="188"/>
      <c r="B1767" s="192"/>
      <c r="C1767" s="192"/>
      <c r="D1767" s="192"/>
      <c r="E1767" s="192"/>
      <c r="F1767" s="191"/>
      <c r="G1767" s="157"/>
    </row>
    <row r="1768" spans="1:7" s="3" customFormat="1">
      <c r="A1768" s="188"/>
      <c r="B1768" s="192"/>
      <c r="C1768" s="192"/>
      <c r="D1768" s="192"/>
      <c r="E1768" s="192"/>
      <c r="F1768" s="191"/>
      <c r="G1768" s="157"/>
    </row>
    <row r="1769" spans="1:7" s="3" customFormat="1">
      <c r="A1769" s="188"/>
      <c r="B1769" s="192"/>
      <c r="C1769" s="192"/>
      <c r="D1769" s="192"/>
      <c r="E1769" s="192"/>
      <c r="F1769" s="191"/>
      <c r="G1769" s="157"/>
    </row>
    <row r="1770" spans="1:7" s="3" customFormat="1">
      <c r="A1770" s="188"/>
      <c r="B1770" s="192"/>
      <c r="C1770" s="192"/>
      <c r="D1770" s="192"/>
      <c r="E1770" s="192"/>
      <c r="F1770" s="191"/>
      <c r="G1770" s="157"/>
    </row>
    <row r="1771" spans="1:7" s="3" customFormat="1">
      <c r="A1771" s="188"/>
      <c r="B1771" s="192"/>
      <c r="C1771" s="192"/>
      <c r="D1771" s="192"/>
      <c r="E1771" s="192"/>
      <c r="F1771" s="191"/>
      <c r="G1771" s="157"/>
    </row>
    <row r="1772" spans="1:7" s="3" customFormat="1">
      <c r="A1772" s="188"/>
      <c r="B1772" s="192"/>
      <c r="C1772" s="192"/>
      <c r="D1772" s="192"/>
      <c r="E1772" s="192"/>
      <c r="F1772" s="191"/>
      <c r="G1772" s="157"/>
    </row>
    <row r="1773" spans="1:7" s="3" customFormat="1">
      <c r="A1773" s="188"/>
      <c r="B1773" s="192"/>
      <c r="C1773" s="192"/>
      <c r="D1773" s="192"/>
      <c r="E1773" s="192"/>
      <c r="F1773" s="191"/>
      <c r="G1773" s="157"/>
    </row>
    <row r="1774" spans="1:7" s="3" customFormat="1">
      <c r="A1774" s="188"/>
      <c r="B1774" s="192"/>
      <c r="C1774" s="192"/>
      <c r="D1774" s="192"/>
      <c r="E1774" s="192"/>
      <c r="F1774" s="191"/>
      <c r="G1774" s="157"/>
    </row>
    <row r="1775" spans="1:7" s="3" customFormat="1">
      <c r="A1775" s="188"/>
      <c r="B1775" s="192"/>
      <c r="C1775" s="192"/>
      <c r="D1775" s="192"/>
      <c r="E1775" s="192"/>
      <c r="F1775" s="191"/>
      <c r="G1775" s="157"/>
    </row>
    <row r="1776" spans="1:7" s="3" customFormat="1">
      <c r="A1776" s="188"/>
      <c r="B1776" s="192"/>
      <c r="C1776" s="192"/>
      <c r="D1776" s="192"/>
      <c r="E1776" s="192"/>
      <c r="F1776" s="191"/>
      <c r="G1776" s="157"/>
    </row>
    <row r="1777" spans="1:7" s="3" customFormat="1">
      <c r="A1777" s="188"/>
      <c r="B1777" s="192"/>
      <c r="C1777" s="192"/>
      <c r="D1777" s="192"/>
      <c r="E1777" s="192"/>
      <c r="F1777" s="191"/>
      <c r="G1777" s="157"/>
    </row>
    <row r="1778" spans="1:7" s="3" customFormat="1">
      <c r="A1778" s="188"/>
      <c r="B1778" s="192"/>
      <c r="C1778" s="192"/>
      <c r="D1778" s="192"/>
      <c r="E1778" s="192"/>
      <c r="F1778" s="191"/>
      <c r="G1778" s="157"/>
    </row>
    <row r="1779" spans="1:7" s="3" customFormat="1">
      <c r="A1779" s="188"/>
      <c r="B1779" s="192"/>
      <c r="C1779" s="192"/>
      <c r="D1779" s="192"/>
      <c r="E1779" s="192"/>
      <c r="F1779" s="191"/>
      <c r="G1779" s="157"/>
    </row>
    <row r="1780" spans="1:7" s="15" customFormat="1">
      <c r="A1780" s="188"/>
      <c r="B1780" s="192"/>
      <c r="C1780" s="192"/>
      <c r="D1780" s="192"/>
      <c r="E1780" s="192"/>
      <c r="F1780" s="191"/>
      <c r="G1780" s="157"/>
    </row>
    <row r="1781" spans="1:7" s="15" customFormat="1">
      <c r="A1781" s="188"/>
      <c r="B1781" s="192"/>
      <c r="C1781" s="192"/>
      <c r="D1781" s="192"/>
      <c r="E1781" s="192"/>
      <c r="F1781" s="191"/>
      <c r="G1781" s="157"/>
    </row>
    <row r="1782" spans="1:7" s="15" customFormat="1">
      <c r="A1782" s="188"/>
      <c r="B1782" s="192"/>
      <c r="C1782" s="192"/>
      <c r="D1782" s="192"/>
      <c r="E1782" s="192"/>
      <c r="F1782" s="191"/>
      <c r="G1782" s="157"/>
    </row>
    <row r="1783" spans="1:7" s="15" customFormat="1">
      <c r="A1783" s="188"/>
      <c r="B1783" s="192"/>
      <c r="C1783" s="192"/>
      <c r="D1783" s="192"/>
      <c r="E1783" s="192"/>
      <c r="F1783" s="191"/>
      <c r="G1783" s="157"/>
    </row>
    <row r="1784" spans="1:7" s="15" customFormat="1">
      <c r="A1784" s="188"/>
      <c r="B1784" s="192"/>
      <c r="C1784" s="192"/>
      <c r="D1784" s="192"/>
      <c r="E1784" s="192"/>
      <c r="F1784" s="191"/>
      <c r="G1784" s="157"/>
    </row>
    <row r="1785" spans="1:7" s="15" customFormat="1">
      <c r="A1785" s="188"/>
      <c r="B1785" s="192"/>
      <c r="C1785" s="192"/>
      <c r="D1785" s="192"/>
      <c r="E1785" s="192"/>
      <c r="F1785" s="191"/>
      <c r="G1785" s="157"/>
    </row>
    <row r="1786" spans="1:7" s="193" customFormat="1">
      <c r="A1786" s="188"/>
      <c r="B1786" s="192"/>
      <c r="C1786" s="192"/>
      <c r="D1786" s="192"/>
      <c r="E1786" s="192"/>
      <c r="F1786" s="191"/>
      <c r="G1786" s="126"/>
    </row>
    <row r="1787" spans="1:7" s="193" customFormat="1">
      <c r="A1787" s="188"/>
      <c r="B1787" s="192"/>
      <c r="C1787" s="192"/>
      <c r="D1787" s="192"/>
      <c r="E1787" s="192"/>
      <c r="F1787" s="191"/>
      <c r="G1787" s="126"/>
    </row>
    <row r="1788" spans="1:7" s="193" customFormat="1">
      <c r="A1788" s="188"/>
      <c r="B1788" s="192"/>
      <c r="C1788" s="192"/>
      <c r="D1788" s="192"/>
      <c r="E1788" s="192"/>
      <c r="F1788" s="191"/>
      <c r="G1788" s="126"/>
    </row>
    <row r="1789" spans="1:7" s="193" customFormat="1">
      <c r="A1789" s="188"/>
      <c r="B1789" s="192"/>
      <c r="C1789" s="192"/>
      <c r="D1789" s="192"/>
      <c r="E1789" s="192"/>
      <c r="F1789" s="191"/>
      <c r="G1789" s="126"/>
    </row>
    <row r="1790" spans="1:7" s="193" customFormat="1">
      <c r="A1790" s="188"/>
      <c r="B1790" s="192"/>
      <c r="C1790" s="192"/>
      <c r="D1790" s="192"/>
      <c r="E1790" s="192"/>
      <c r="F1790" s="191"/>
      <c r="G1790" s="126"/>
    </row>
    <row r="1791" spans="1:7" s="193" customFormat="1">
      <c r="A1791" s="188"/>
      <c r="B1791" s="192"/>
      <c r="C1791" s="192"/>
      <c r="D1791" s="192"/>
      <c r="E1791" s="192"/>
      <c r="F1791" s="191"/>
      <c r="G1791" s="126"/>
    </row>
    <row r="1792" spans="1:7" s="193" customFormat="1">
      <c r="A1792" s="188"/>
      <c r="B1792" s="192"/>
      <c r="C1792" s="192"/>
      <c r="D1792" s="192"/>
      <c r="E1792" s="192"/>
      <c r="F1792" s="191"/>
      <c r="G1792" s="126"/>
    </row>
    <row r="1793" spans="1:7" s="193" customFormat="1">
      <c r="A1793" s="188"/>
      <c r="B1793" s="192"/>
      <c r="C1793" s="192"/>
      <c r="D1793" s="192"/>
      <c r="E1793" s="192"/>
      <c r="F1793" s="191"/>
      <c r="G1793" s="126"/>
    </row>
    <row r="1794" spans="1:7" s="193" customFormat="1">
      <c r="A1794" s="188"/>
      <c r="B1794" s="192"/>
      <c r="C1794" s="192"/>
      <c r="D1794" s="192"/>
      <c r="E1794" s="192"/>
      <c r="F1794" s="191"/>
      <c r="G1794" s="126"/>
    </row>
    <row r="1795" spans="1:7" s="193" customFormat="1">
      <c r="A1795" s="188"/>
      <c r="B1795" s="192"/>
      <c r="C1795" s="192"/>
      <c r="D1795" s="192"/>
      <c r="E1795" s="192"/>
      <c r="F1795" s="191"/>
      <c r="G1795" s="126"/>
    </row>
    <row r="1796" spans="1:7" s="193" customFormat="1">
      <c r="A1796" s="188"/>
      <c r="B1796" s="192"/>
      <c r="C1796" s="192"/>
      <c r="D1796" s="192"/>
      <c r="E1796" s="192"/>
      <c r="F1796" s="191"/>
      <c r="G1796" s="126"/>
    </row>
    <row r="1797" spans="1:7" s="193" customFormat="1">
      <c r="A1797" s="188"/>
      <c r="B1797" s="192"/>
      <c r="C1797" s="192"/>
      <c r="D1797" s="192"/>
      <c r="E1797" s="192"/>
      <c r="F1797" s="191"/>
      <c r="G1797" s="126"/>
    </row>
    <row r="1798" spans="1:7" s="193" customFormat="1">
      <c r="A1798" s="188"/>
      <c r="B1798" s="192"/>
      <c r="C1798" s="192"/>
      <c r="D1798" s="192"/>
      <c r="E1798" s="192"/>
      <c r="F1798" s="191"/>
      <c r="G1798" s="126"/>
    </row>
    <row r="1799" spans="1:7" s="193" customFormat="1">
      <c r="A1799" s="188"/>
      <c r="B1799" s="192"/>
      <c r="C1799" s="192"/>
      <c r="D1799" s="192"/>
      <c r="E1799" s="192"/>
      <c r="F1799" s="191"/>
      <c r="G1799" s="126"/>
    </row>
    <row r="1800" spans="1:7" s="193" customFormat="1">
      <c r="A1800" s="188"/>
      <c r="B1800" s="192"/>
      <c r="C1800" s="192"/>
      <c r="D1800" s="192"/>
      <c r="E1800" s="192"/>
      <c r="F1800" s="191"/>
      <c r="G1800" s="126"/>
    </row>
    <row r="1801" spans="1:7" s="193" customFormat="1">
      <c r="A1801" s="188"/>
      <c r="B1801" s="192"/>
      <c r="C1801" s="192"/>
      <c r="D1801" s="192"/>
      <c r="E1801" s="192"/>
      <c r="F1801" s="191"/>
      <c r="G1801" s="126"/>
    </row>
    <row r="1802" spans="1:7" s="193" customFormat="1">
      <c r="A1802" s="188"/>
      <c r="B1802" s="192"/>
      <c r="C1802" s="192"/>
      <c r="D1802" s="192"/>
      <c r="E1802" s="192"/>
      <c r="F1802" s="191"/>
      <c r="G1802" s="126"/>
    </row>
    <row r="1803" spans="1:7" s="193" customFormat="1">
      <c r="A1803" s="188"/>
      <c r="B1803" s="192"/>
      <c r="C1803" s="192"/>
      <c r="D1803" s="192"/>
      <c r="E1803" s="192"/>
      <c r="F1803" s="191"/>
      <c r="G1803" s="126"/>
    </row>
    <row r="1804" spans="1:7" s="193" customFormat="1">
      <c r="A1804" s="188"/>
      <c r="B1804" s="192"/>
      <c r="C1804" s="192"/>
      <c r="D1804" s="192"/>
      <c r="E1804" s="192"/>
      <c r="F1804" s="191"/>
      <c r="G1804" s="126"/>
    </row>
    <row r="1805" spans="1:7" s="193" customFormat="1">
      <c r="A1805" s="188"/>
      <c r="B1805" s="192"/>
      <c r="C1805" s="192"/>
      <c r="D1805" s="192"/>
      <c r="E1805" s="192"/>
      <c r="F1805" s="191"/>
      <c r="G1805" s="126"/>
    </row>
    <row r="1806" spans="1:7" s="193" customFormat="1">
      <c r="A1806" s="188"/>
      <c r="B1806" s="192"/>
      <c r="C1806" s="192"/>
      <c r="D1806" s="192"/>
      <c r="E1806" s="192"/>
      <c r="F1806" s="191"/>
      <c r="G1806" s="126"/>
    </row>
    <row r="1807" spans="1:7" s="193" customFormat="1">
      <c r="A1807" s="188"/>
      <c r="B1807" s="192"/>
      <c r="C1807" s="192"/>
      <c r="D1807" s="192"/>
      <c r="E1807" s="192"/>
      <c r="F1807" s="191"/>
      <c r="G1807" s="126"/>
    </row>
    <row r="1808" spans="1:7" s="193" customFormat="1">
      <c r="A1808" s="188"/>
      <c r="B1808" s="192"/>
      <c r="C1808" s="192"/>
      <c r="D1808" s="192"/>
      <c r="E1808" s="192"/>
      <c r="F1808" s="191"/>
      <c r="G1808" s="126"/>
    </row>
    <row r="1809" spans="1:7" s="193" customFormat="1">
      <c r="A1809" s="188"/>
      <c r="B1809" s="192"/>
      <c r="C1809" s="192"/>
      <c r="D1809" s="192"/>
      <c r="E1809" s="192"/>
      <c r="F1809" s="191"/>
      <c r="G1809" s="126"/>
    </row>
    <row r="1810" spans="1:7" s="193" customFormat="1">
      <c r="A1810" s="188"/>
      <c r="B1810" s="192"/>
      <c r="C1810" s="192"/>
      <c r="D1810" s="192"/>
      <c r="E1810" s="192"/>
      <c r="F1810" s="191"/>
      <c r="G1810" s="126"/>
    </row>
    <row r="1811" spans="1:7" s="193" customFormat="1">
      <c r="A1811" s="188"/>
      <c r="B1811" s="192"/>
      <c r="C1811" s="192"/>
      <c r="D1811" s="192"/>
      <c r="E1811" s="192"/>
      <c r="F1811" s="191"/>
      <c r="G1811" s="126"/>
    </row>
    <row r="1812" spans="1:7" s="193" customFormat="1">
      <c r="A1812" s="188"/>
      <c r="B1812" s="192"/>
      <c r="C1812" s="192"/>
      <c r="D1812" s="192"/>
      <c r="E1812" s="192"/>
      <c r="F1812" s="191"/>
      <c r="G1812" s="126"/>
    </row>
    <row r="1813" spans="1:7" s="193" customFormat="1">
      <c r="A1813" s="188"/>
      <c r="B1813" s="192"/>
      <c r="C1813" s="192"/>
      <c r="D1813" s="192"/>
      <c r="E1813" s="192"/>
      <c r="F1813" s="191"/>
      <c r="G1813" s="126"/>
    </row>
    <row r="1814" spans="1:7" s="193" customFormat="1">
      <c r="A1814" s="188"/>
      <c r="B1814" s="192"/>
      <c r="C1814" s="192"/>
      <c r="D1814" s="192"/>
      <c r="E1814" s="192"/>
      <c r="F1814" s="191"/>
      <c r="G1814" s="126"/>
    </row>
    <row r="1815" spans="1:7" s="193" customFormat="1">
      <c r="A1815" s="188"/>
      <c r="B1815" s="192"/>
      <c r="C1815" s="192"/>
      <c r="D1815" s="192"/>
      <c r="E1815" s="192"/>
      <c r="F1815" s="191"/>
      <c r="G1815" s="126"/>
    </row>
    <row r="1816" spans="1:7" s="193" customFormat="1">
      <c r="A1816" s="188"/>
      <c r="B1816" s="192"/>
      <c r="C1816" s="192"/>
      <c r="D1816" s="192"/>
      <c r="E1816" s="192"/>
      <c r="F1816" s="191"/>
      <c r="G1816" s="126"/>
    </row>
    <row r="1817" spans="1:7" s="193" customFormat="1">
      <c r="A1817" s="188"/>
      <c r="B1817" s="192"/>
      <c r="C1817" s="192"/>
      <c r="D1817" s="192"/>
      <c r="E1817" s="192"/>
      <c r="F1817" s="191"/>
      <c r="G1817" s="126"/>
    </row>
    <row r="1818" spans="1:7" s="193" customFormat="1">
      <c r="A1818" s="188"/>
      <c r="B1818" s="192"/>
      <c r="C1818" s="192"/>
      <c r="D1818" s="192"/>
      <c r="E1818" s="192"/>
      <c r="F1818" s="191"/>
      <c r="G1818" s="126"/>
    </row>
    <row r="1819" spans="1:7" s="193" customFormat="1">
      <c r="A1819" s="188"/>
      <c r="B1819" s="192"/>
      <c r="C1819" s="192"/>
      <c r="D1819" s="192"/>
      <c r="E1819" s="192"/>
      <c r="F1819" s="191"/>
      <c r="G1819" s="126"/>
    </row>
    <row r="1820" spans="1:7" s="193" customFormat="1">
      <c r="A1820" s="188"/>
      <c r="B1820" s="192"/>
      <c r="C1820" s="192"/>
      <c r="D1820" s="192"/>
      <c r="E1820" s="192"/>
      <c r="F1820" s="191"/>
      <c r="G1820" s="126"/>
    </row>
    <row r="1821" spans="1:7" s="193" customFormat="1">
      <c r="A1821" s="188"/>
      <c r="B1821" s="192"/>
      <c r="C1821" s="192"/>
      <c r="D1821" s="192"/>
      <c r="E1821" s="192"/>
      <c r="F1821" s="191"/>
      <c r="G1821" s="126"/>
    </row>
    <row r="1822" spans="1:7" s="193" customFormat="1">
      <c r="A1822" s="188"/>
      <c r="B1822" s="192"/>
      <c r="C1822" s="192"/>
      <c r="D1822" s="192"/>
      <c r="E1822" s="192"/>
      <c r="F1822" s="191"/>
      <c r="G1822" s="126"/>
    </row>
    <row r="1823" spans="1:7" s="193" customFormat="1">
      <c r="A1823" s="188"/>
      <c r="B1823" s="192"/>
      <c r="C1823" s="192"/>
      <c r="D1823" s="192"/>
      <c r="E1823" s="192"/>
      <c r="F1823" s="191"/>
      <c r="G1823" s="126"/>
    </row>
    <row r="1824" spans="1:7" s="193" customFormat="1">
      <c r="A1824" s="188"/>
      <c r="B1824" s="192"/>
      <c r="C1824" s="192"/>
      <c r="D1824" s="192"/>
      <c r="E1824" s="192"/>
      <c r="F1824" s="191"/>
      <c r="G1824" s="126"/>
    </row>
    <row r="1825" spans="1:7" s="193" customFormat="1">
      <c r="A1825" s="188"/>
      <c r="B1825" s="192"/>
      <c r="C1825" s="192"/>
      <c r="D1825" s="192"/>
      <c r="E1825" s="192"/>
      <c r="F1825" s="191"/>
      <c r="G1825" s="126"/>
    </row>
    <row r="1826" spans="1:7" s="193" customFormat="1">
      <c r="A1826" s="188"/>
      <c r="B1826" s="192"/>
      <c r="C1826" s="192"/>
      <c r="D1826" s="192"/>
      <c r="E1826" s="192"/>
      <c r="F1826" s="191"/>
      <c r="G1826" s="126"/>
    </row>
    <row r="1827" spans="1:7" s="193" customFormat="1">
      <c r="A1827" s="188"/>
      <c r="B1827" s="192"/>
      <c r="C1827" s="192"/>
      <c r="D1827" s="192"/>
      <c r="E1827" s="192"/>
      <c r="F1827" s="191"/>
      <c r="G1827" s="126"/>
    </row>
    <row r="1828" spans="1:7" s="193" customFormat="1">
      <c r="A1828" s="188"/>
      <c r="B1828" s="192"/>
      <c r="C1828" s="192"/>
      <c r="D1828" s="192"/>
      <c r="E1828" s="192"/>
      <c r="F1828" s="191"/>
      <c r="G1828" s="126"/>
    </row>
    <row r="1829" spans="1:7" s="193" customFormat="1">
      <c r="A1829" s="188"/>
      <c r="B1829" s="192"/>
      <c r="C1829" s="192"/>
      <c r="D1829" s="192"/>
      <c r="E1829" s="192"/>
      <c r="F1829" s="191"/>
      <c r="G1829" s="126"/>
    </row>
    <row r="1830" spans="1:7" s="193" customFormat="1">
      <c r="A1830" s="188"/>
      <c r="B1830" s="192"/>
      <c r="C1830" s="192"/>
      <c r="D1830" s="192"/>
      <c r="E1830" s="192"/>
      <c r="F1830" s="191"/>
      <c r="G1830" s="126"/>
    </row>
    <row r="1831" spans="1:7" s="193" customFormat="1">
      <c r="A1831" s="188"/>
      <c r="B1831" s="192"/>
      <c r="C1831" s="192"/>
      <c r="D1831" s="192"/>
      <c r="E1831" s="192"/>
      <c r="F1831" s="191"/>
      <c r="G1831" s="126"/>
    </row>
    <row r="1832" spans="1:7" s="193" customFormat="1">
      <c r="A1832" s="188"/>
      <c r="B1832" s="192"/>
      <c r="C1832" s="192"/>
      <c r="D1832" s="192"/>
      <c r="E1832" s="192"/>
      <c r="F1832" s="191"/>
      <c r="G1832" s="126"/>
    </row>
    <row r="1833" spans="1:7" s="193" customFormat="1">
      <c r="A1833" s="188"/>
      <c r="B1833" s="192"/>
      <c r="C1833" s="192"/>
      <c r="D1833" s="192"/>
      <c r="E1833" s="192"/>
      <c r="F1833" s="191"/>
      <c r="G1833" s="126"/>
    </row>
    <row r="1834" spans="1:7" s="193" customFormat="1">
      <c r="A1834" s="188"/>
      <c r="B1834" s="192"/>
      <c r="C1834" s="192"/>
      <c r="D1834" s="192"/>
      <c r="E1834" s="192"/>
      <c r="F1834" s="191"/>
      <c r="G1834" s="126"/>
    </row>
    <row r="1835" spans="1:7" s="193" customFormat="1">
      <c r="A1835" s="188"/>
      <c r="B1835" s="192"/>
      <c r="C1835" s="192"/>
      <c r="D1835" s="192"/>
      <c r="E1835" s="192"/>
      <c r="F1835" s="191"/>
      <c r="G1835" s="126"/>
    </row>
    <row r="1836" spans="1:7" s="193" customFormat="1">
      <c r="A1836" s="188"/>
      <c r="B1836" s="192"/>
      <c r="C1836" s="192"/>
      <c r="D1836" s="192"/>
      <c r="E1836" s="192"/>
      <c r="F1836" s="191"/>
      <c r="G1836" s="126"/>
    </row>
    <row r="1837" spans="1:7" s="193" customFormat="1">
      <c r="A1837" s="188"/>
      <c r="B1837" s="192"/>
      <c r="C1837" s="192"/>
      <c r="D1837" s="192"/>
      <c r="E1837" s="192"/>
      <c r="F1837" s="191"/>
      <c r="G1837" s="126"/>
    </row>
    <row r="1838" spans="1:7" s="193" customFormat="1">
      <c r="A1838" s="188"/>
      <c r="B1838" s="192"/>
      <c r="C1838" s="192"/>
      <c r="D1838" s="192"/>
      <c r="E1838" s="192"/>
      <c r="F1838" s="191"/>
      <c r="G1838" s="126"/>
    </row>
    <row r="1839" spans="1:7" s="193" customFormat="1">
      <c r="A1839" s="188"/>
      <c r="B1839" s="192"/>
      <c r="C1839" s="192"/>
      <c r="D1839" s="192"/>
      <c r="E1839" s="192"/>
      <c r="F1839" s="191"/>
      <c r="G1839" s="126"/>
    </row>
    <row r="1840" spans="1:7" s="193" customFormat="1">
      <c r="A1840" s="188"/>
      <c r="B1840" s="192"/>
      <c r="C1840" s="192"/>
      <c r="D1840" s="192"/>
      <c r="E1840" s="192"/>
      <c r="F1840" s="191"/>
      <c r="G1840" s="126"/>
    </row>
    <row r="1841" spans="1:7" s="193" customFormat="1">
      <c r="A1841" s="188"/>
      <c r="B1841" s="192"/>
      <c r="C1841" s="192"/>
      <c r="D1841" s="192"/>
      <c r="E1841" s="192"/>
      <c r="F1841" s="191"/>
      <c r="G1841" s="126"/>
    </row>
    <row r="1842" spans="1:7" s="193" customFormat="1">
      <c r="A1842" s="188"/>
      <c r="B1842" s="192"/>
      <c r="C1842" s="192"/>
      <c r="D1842" s="192"/>
      <c r="E1842" s="192"/>
      <c r="F1842" s="191"/>
      <c r="G1842" s="126"/>
    </row>
    <row r="1843" spans="1:7" s="193" customFormat="1">
      <c r="A1843" s="188"/>
      <c r="B1843" s="192"/>
      <c r="C1843" s="192"/>
      <c r="D1843" s="192"/>
      <c r="E1843" s="192"/>
      <c r="F1843" s="191"/>
      <c r="G1843" s="126"/>
    </row>
    <row r="1844" spans="1:7" s="193" customFormat="1">
      <c r="A1844" s="188"/>
      <c r="B1844" s="192"/>
      <c r="C1844" s="192"/>
      <c r="D1844" s="192"/>
      <c r="E1844" s="192"/>
      <c r="F1844" s="191"/>
      <c r="G1844" s="126"/>
    </row>
    <row r="1845" spans="1:7" s="193" customFormat="1">
      <c r="A1845" s="188"/>
      <c r="B1845" s="192"/>
      <c r="C1845" s="192"/>
      <c r="D1845" s="192"/>
      <c r="E1845" s="192"/>
      <c r="F1845" s="191"/>
      <c r="G1845" s="126"/>
    </row>
    <row r="1846" spans="1:7" s="193" customFormat="1">
      <c r="A1846" s="188"/>
      <c r="B1846" s="192"/>
      <c r="C1846" s="192"/>
      <c r="D1846" s="192"/>
      <c r="E1846" s="192"/>
      <c r="F1846" s="191"/>
      <c r="G1846" s="126"/>
    </row>
    <row r="1847" spans="1:7" s="193" customFormat="1">
      <c r="A1847" s="188"/>
      <c r="B1847" s="192"/>
      <c r="C1847" s="192"/>
      <c r="D1847" s="192"/>
      <c r="E1847" s="192"/>
      <c r="F1847" s="191"/>
      <c r="G1847" s="126"/>
    </row>
    <row r="1848" spans="1:7" s="193" customFormat="1">
      <c r="A1848" s="188"/>
      <c r="B1848" s="192"/>
      <c r="C1848" s="192"/>
      <c r="D1848" s="192"/>
      <c r="E1848" s="192"/>
      <c r="F1848" s="191"/>
      <c r="G1848" s="126"/>
    </row>
    <row r="1849" spans="1:7" s="193" customFormat="1">
      <c r="A1849" s="188"/>
      <c r="B1849" s="192"/>
      <c r="C1849" s="192"/>
      <c r="D1849" s="192"/>
      <c r="E1849" s="192"/>
      <c r="F1849" s="191"/>
      <c r="G1849" s="126"/>
    </row>
    <row r="1850" spans="1:7" s="193" customFormat="1">
      <c r="A1850" s="188"/>
      <c r="B1850" s="192"/>
      <c r="C1850" s="192"/>
      <c r="D1850" s="192"/>
      <c r="E1850" s="192"/>
      <c r="F1850" s="191"/>
      <c r="G1850" s="126"/>
    </row>
    <row r="1851" spans="1:7" s="193" customFormat="1">
      <c r="A1851" s="188"/>
      <c r="B1851" s="192"/>
      <c r="C1851" s="192"/>
      <c r="D1851" s="192"/>
      <c r="E1851" s="192"/>
      <c r="F1851" s="191"/>
      <c r="G1851" s="126"/>
    </row>
    <row r="1852" spans="1:7" s="193" customFormat="1">
      <c r="A1852" s="188"/>
      <c r="B1852" s="192"/>
      <c r="C1852" s="192"/>
      <c r="D1852" s="192"/>
      <c r="E1852" s="192"/>
      <c r="F1852" s="191"/>
      <c r="G1852" s="126"/>
    </row>
    <row r="1853" spans="1:7" s="193" customFormat="1">
      <c r="A1853" s="188"/>
      <c r="B1853" s="192"/>
      <c r="C1853" s="192"/>
      <c r="D1853" s="192"/>
      <c r="E1853" s="192"/>
      <c r="F1853" s="191"/>
      <c r="G1853" s="126"/>
    </row>
    <row r="1854" spans="1:7" s="193" customFormat="1">
      <c r="A1854" s="188"/>
      <c r="B1854" s="192"/>
      <c r="C1854" s="192"/>
      <c r="D1854" s="192"/>
      <c r="E1854" s="192"/>
      <c r="F1854" s="191"/>
      <c r="G1854" s="126"/>
    </row>
    <row r="1855" spans="1:7" s="193" customFormat="1">
      <c r="A1855" s="188"/>
      <c r="B1855" s="192"/>
      <c r="C1855" s="192"/>
      <c r="D1855" s="192"/>
      <c r="E1855" s="192"/>
      <c r="F1855" s="191"/>
      <c r="G1855" s="126"/>
    </row>
    <row r="1856" spans="1:7" s="193" customFormat="1">
      <c r="A1856" s="188"/>
      <c r="B1856" s="192"/>
      <c r="C1856" s="192"/>
      <c r="D1856" s="192"/>
      <c r="E1856" s="192"/>
      <c r="F1856" s="191"/>
      <c r="G1856" s="126"/>
    </row>
    <row r="1857" spans="1:7" s="193" customFormat="1">
      <c r="A1857" s="188"/>
      <c r="B1857" s="192"/>
      <c r="C1857" s="192"/>
      <c r="D1857" s="192"/>
      <c r="E1857" s="192"/>
      <c r="F1857" s="191"/>
      <c r="G1857" s="126"/>
    </row>
    <row r="1858" spans="1:7" s="193" customFormat="1">
      <c r="A1858" s="188"/>
      <c r="B1858" s="192"/>
      <c r="C1858" s="192"/>
      <c r="D1858" s="192"/>
      <c r="E1858" s="192"/>
      <c r="F1858" s="191"/>
      <c r="G1858" s="126"/>
    </row>
    <row r="1859" spans="1:7" s="193" customFormat="1">
      <c r="A1859" s="188"/>
      <c r="B1859" s="192"/>
      <c r="C1859" s="192"/>
      <c r="D1859" s="192"/>
      <c r="E1859" s="192"/>
      <c r="F1859" s="191"/>
      <c r="G1859" s="126"/>
    </row>
    <row r="1860" spans="1:7" s="193" customFormat="1">
      <c r="A1860" s="188"/>
      <c r="B1860" s="192"/>
      <c r="C1860" s="192"/>
      <c r="D1860" s="192"/>
      <c r="E1860" s="192"/>
      <c r="F1860" s="191"/>
      <c r="G1860" s="126"/>
    </row>
    <row r="1861" spans="1:7" s="193" customFormat="1">
      <c r="A1861" s="188"/>
      <c r="B1861" s="192"/>
      <c r="C1861" s="192"/>
      <c r="D1861" s="192"/>
      <c r="E1861" s="192"/>
      <c r="F1861" s="191"/>
      <c r="G1861" s="126"/>
    </row>
    <row r="1862" spans="1:7" s="193" customFormat="1">
      <c r="A1862" s="188"/>
      <c r="B1862" s="192"/>
      <c r="C1862" s="192"/>
      <c r="D1862" s="192"/>
      <c r="E1862" s="192"/>
      <c r="F1862" s="191"/>
      <c r="G1862" s="126"/>
    </row>
    <row r="1863" spans="1:7" s="193" customFormat="1">
      <c r="A1863" s="188"/>
      <c r="B1863" s="192"/>
      <c r="C1863" s="192"/>
      <c r="D1863" s="192"/>
      <c r="E1863" s="192"/>
      <c r="F1863" s="191"/>
      <c r="G1863" s="126"/>
    </row>
    <row r="1864" spans="1:7" s="193" customFormat="1">
      <c r="A1864" s="188"/>
      <c r="B1864" s="192"/>
      <c r="C1864" s="192"/>
      <c r="D1864" s="192"/>
      <c r="E1864" s="192"/>
      <c r="F1864" s="191"/>
      <c r="G1864" s="126"/>
    </row>
    <row r="1865" spans="1:7" s="193" customFormat="1">
      <c r="A1865" s="188"/>
      <c r="B1865" s="192"/>
      <c r="C1865" s="192"/>
      <c r="D1865" s="192"/>
      <c r="E1865" s="192"/>
      <c r="F1865" s="191"/>
      <c r="G1865" s="126"/>
    </row>
    <row r="1866" spans="1:7" s="193" customFormat="1">
      <c r="A1866" s="188"/>
      <c r="B1866" s="192"/>
      <c r="C1866" s="192"/>
      <c r="D1866" s="192"/>
      <c r="E1866" s="192"/>
      <c r="F1866" s="191"/>
      <c r="G1866" s="126"/>
    </row>
    <row r="1867" spans="1:7" s="193" customFormat="1">
      <c r="A1867" s="188"/>
      <c r="B1867" s="192"/>
      <c r="C1867" s="192"/>
      <c r="D1867" s="192"/>
      <c r="E1867" s="192"/>
      <c r="F1867" s="191"/>
      <c r="G1867" s="126"/>
    </row>
    <row r="1868" spans="1:7" s="193" customFormat="1">
      <c r="A1868" s="188"/>
      <c r="B1868" s="192"/>
      <c r="C1868" s="192"/>
      <c r="D1868" s="192"/>
      <c r="E1868" s="192"/>
      <c r="F1868" s="191"/>
      <c r="G1868" s="126"/>
    </row>
    <row r="1869" spans="1:7" s="193" customFormat="1">
      <c r="A1869" s="188"/>
      <c r="B1869" s="192"/>
      <c r="C1869" s="192"/>
      <c r="D1869" s="192"/>
      <c r="E1869" s="192"/>
      <c r="F1869" s="191"/>
      <c r="G1869" s="126"/>
    </row>
    <row r="1870" spans="1:7" s="193" customFormat="1">
      <c r="A1870" s="188"/>
      <c r="B1870" s="192"/>
      <c r="C1870" s="192"/>
      <c r="D1870" s="192"/>
      <c r="E1870" s="192"/>
      <c r="F1870" s="191"/>
      <c r="G1870" s="126"/>
    </row>
    <row r="1871" spans="1:7" s="193" customFormat="1">
      <c r="A1871" s="188"/>
      <c r="B1871" s="192"/>
      <c r="C1871" s="192"/>
      <c r="D1871" s="192"/>
      <c r="E1871" s="192"/>
      <c r="F1871" s="191"/>
      <c r="G1871" s="126"/>
    </row>
    <row r="1872" spans="1:7" s="193" customFormat="1">
      <c r="A1872" s="188"/>
      <c r="B1872" s="192"/>
      <c r="C1872" s="192"/>
      <c r="D1872" s="192"/>
      <c r="E1872" s="192"/>
      <c r="F1872" s="191"/>
      <c r="G1872" s="126"/>
    </row>
    <row r="1873" spans="1:7" s="193" customFormat="1">
      <c r="A1873" s="188"/>
      <c r="B1873" s="192"/>
      <c r="C1873" s="192"/>
      <c r="D1873" s="192"/>
      <c r="E1873" s="192"/>
      <c r="F1873" s="191"/>
      <c r="G1873" s="126"/>
    </row>
    <row r="1874" spans="1:7" s="193" customFormat="1">
      <c r="A1874" s="188"/>
      <c r="B1874" s="192"/>
      <c r="C1874" s="192"/>
      <c r="D1874" s="192"/>
      <c r="E1874" s="192"/>
      <c r="F1874" s="191"/>
      <c r="G1874" s="126"/>
    </row>
    <row r="1875" spans="1:7" s="193" customFormat="1">
      <c r="A1875" s="188"/>
      <c r="B1875" s="192"/>
      <c r="C1875" s="192"/>
      <c r="D1875" s="192"/>
      <c r="E1875" s="192"/>
      <c r="F1875" s="191"/>
      <c r="G1875" s="126"/>
    </row>
    <row r="1876" spans="1:7" s="193" customFormat="1">
      <c r="A1876" s="188"/>
      <c r="B1876" s="192"/>
      <c r="C1876" s="192"/>
      <c r="D1876" s="192"/>
      <c r="E1876" s="192"/>
      <c r="F1876" s="191"/>
      <c r="G1876" s="126"/>
    </row>
    <row r="1877" spans="1:7" s="193" customFormat="1">
      <c r="A1877" s="188"/>
      <c r="B1877" s="192"/>
      <c r="C1877" s="192"/>
      <c r="D1877" s="192"/>
      <c r="E1877" s="192"/>
      <c r="F1877" s="191"/>
      <c r="G1877" s="126"/>
    </row>
    <row r="1878" spans="1:7" s="193" customFormat="1">
      <c r="A1878" s="188"/>
      <c r="B1878" s="192"/>
      <c r="C1878" s="192"/>
      <c r="D1878" s="192"/>
      <c r="E1878" s="192"/>
      <c r="F1878" s="191"/>
      <c r="G1878" s="126"/>
    </row>
    <row r="1879" spans="1:7" s="193" customFormat="1">
      <c r="A1879" s="188"/>
      <c r="B1879" s="192"/>
      <c r="C1879" s="192"/>
      <c r="D1879" s="192"/>
      <c r="E1879" s="192"/>
      <c r="F1879" s="191"/>
      <c r="G1879" s="126"/>
    </row>
    <row r="1880" spans="1:7" s="193" customFormat="1">
      <c r="A1880" s="188"/>
      <c r="B1880" s="192"/>
      <c r="C1880" s="192"/>
      <c r="D1880" s="192"/>
      <c r="E1880" s="192"/>
      <c r="F1880" s="191"/>
      <c r="G1880" s="126"/>
    </row>
    <row r="1881" spans="1:7" s="193" customFormat="1">
      <c r="A1881" s="188"/>
      <c r="B1881" s="192"/>
      <c r="C1881" s="192"/>
      <c r="D1881" s="192"/>
      <c r="E1881" s="192"/>
      <c r="F1881" s="191"/>
      <c r="G1881" s="126"/>
    </row>
    <row r="1882" spans="1:7" s="193" customFormat="1">
      <c r="A1882" s="188"/>
      <c r="B1882" s="192"/>
      <c r="C1882" s="192"/>
      <c r="D1882" s="192"/>
      <c r="E1882" s="192"/>
      <c r="F1882" s="191"/>
      <c r="G1882" s="126"/>
    </row>
    <row r="1883" spans="1:7" s="193" customFormat="1">
      <c r="A1883" s="188"/>
      <c r="B1883" s="192"/>
      <c r="C1883" s="192"/>
      <c r="D1883" s="192"/>
      <c r="E1883" s="192"/>
      <c r="F1883" s="191"/>
      <c r="G1883" s="126"/>
    </row>
    <row r="1884" spans="1:7" s="193" customFormat="1">
      <c r="A1884" s="188"/>
      <c r="B1884" s="192"/>
      <c r="C1884" s="192"/>
      <c r="D1884" s="192"/>
      <c r="E1884" s="192"/>
      <c r="F1884" s="191"/>
      <c r="G1884" s="126"/>
    </row>
    <row r="1885" spans="1:7" s="193" customFormat="1">
      <c r="A1885" s="188"/>
      <c r="B1885" s="192"/>
      <c r="C1885" s="192"/>
      <c r="D1885" s="192"/>
      <c r="E1885" s="192"/>
      <c r="F1885" s="191"/>
      <c r="G1885" s="126"/>
    </row>
    <row r="1886" spans="1:7" s="193" customFormat="1">
      <c r="A1886" s="188"/>
      <c r="B1886" s="192"/>
      <c r="C1886" s="192"/>
      <c r="D1886" s="192"/>
      <c r="E1886" s="192"/>
      <c r="F1886" s="191"/>
      <c r="G1886" s="126"/>
    </row>
    <row r="1887" spans="1:7" s="193" customFormat="1">
      <c r="A1887" s="188"/>
      <c r="B1887" s="192"/>
      <c r="C1887" s="192"/>
      <c r="D1887" s="192"/>
      <c r="E1887" s="192"/>
      <c r="F1887" s="191"/>
      <c r="G1887" s="126"/>
    </row>
    <row r="1888" spans="1:7" s="193" customFormat="1">
      <c r="A1888" s="188"/>
      <c r="B1888" s="192"/>
      <c r="C1888" s="192"/>
      <c r="D1888" s="192"/>
      <c r="E1888" s="192"/>
      <c r="F1888" s="191"/>
      <c r="G1888" s="126"/>
    </row>
    <row r="1889" spans="1:7" s="193" customFormat="1">
      <c r="A1889" s="188"/>
      <c r="B1889" s="192"/>
      <c r="C1889" s="192"/>
      <c r="D1889" s="192"/>
      <c r="E1889" s="192"/>
      <c r="F1889" s="191"/>
      <c r="G1889" s="126"/>
    </row>
    <row r="1890" spans="1:7" s="193" customFormat="1">
      <c r="A1890" s="188"/>
      <c r="B1890" s="192"/>
      <c r="C1890" s="192"/>
      <c r="D1890" s="192"/>
      <c r="E1890" s="192"/>
      <c r="F1890" s="191"/>
      <c r="G1890" s="126"/>
    </row>
    <row r="1891" spans="1:7" s="193" customFormat="1">
      <c r="A1891" s="188"/>
      <c r="B1891" s="192"/>
      <c r="C1891" s="192"/>
      <c r="D1891" s="192"/>
      <c r="E1891" s="192"/>
      <c r="F1891" s="191"/>
      <c r="G1891" s="126"/>
    </row>
    <row r="1892" spans="1:7" s="193" customFormat="1">
      <c r="A1892" s="188"/>
      <c r="B1892" s="192"/>
      <c r="C1892" s="192"/>
      <c r="D1892" s="192"/>
      <c r="E1892" s="192"/>
      <c r="F1892" s="191"/>
      <c r="G1892" s="126"/>
    </row>
    <row r="1893" spans="1:7" s="193" customFormat="1">
      <c r="A1893" s="188"/>
      <c r="B1893" s="192"/>
      <c r="C1893" s="192"/>
      <c r="D1893" s="192"/>
      <c r="E1893" s="192"/>
      <c r="F1893" s="191"/>
      <c r="G1893" s="126"/>
    </row>
    <row r="1894" spans="1:7" s="193" customFormat="1">
      <c r="A1894" s="188"/>
      <c r="B1894" s="192"/>
      <c r="C1894" s="192"/>
      <c r="D1894" s="192"/>
      <c r="E1894" s="192"/>
      <c r="F1894" s="191"/>
      <c r="G1894" s="126"/>
    </row>
    <row r="1895" spans="1:7" s="193" customFormat="1">
      <c r="A1895" s="188"/>
      <c r="B1895" s="192"/>
      <c r="C1895" s="192"/>
      <c r="D1895" s="192"/>
      <c r="E1895" s="192"/>
      <c r="F1895" s="191"/>
      <c r="G1895" s="126"/>
    </row>
    <row r="1896" spans="1:7" s="193" customFormat="1">
      <c r="A1896" s="188"/>
      <c r="B1896" s="192"/>
      <c r="C1896" s="192"/>
      <c r="D1896" s="192"/>
      <c r="E1896" s="192"/>
      <c r="F1896" s="191"/>
      <c r="G1896" s="126"/>
    </row>
    <row r="1897" spans="1:7" s="193" customFormat="1">
      <c r="A1897" s="188"/>
      <c r="B1897" s="192"/>
      <c r="C1897" s="192"/>
      <c r="D1897" s="192"/>
      <c r="E1897" s="192"/>
      <c r="F1897" s="191"/>
      <c r="G1897" s="126"/>
    </row>
    <row r="1898" spans="1:7" s="193" customFormat="1">
      <c r="A1898" s="188"/>
      <c r="B1898" s="192"/>
      <c r="C1898" s="192"/>
      <c r="D1898" s="192"/>
      <c r="E1898" s="192"/>
      <c r="F1898" s="191"/>
      <c r="G1898" s="126"/>
    </row>
    <row r="1899" spans="1:7" s="193" customFormat="1">
      <c r="A1899" s="188"/>
      <c r="B1899" s="192"/>
      <c r="C1899" s="192"/>
      <c r="D1899" s="192"/>
      <c r="E1899" s="192"/>
      <c r="F1899" s="191"/>
      <c r="G1899" s="126"/>
    </row>
    <row r="1900" spans="1:7" s="193" customFormat="1">
      <c r="A1900" s="188"/>
      <c r="B1900" s="192"/>
      <c r="C1900" s="192"/>
      <c r="D1900" s="192"/>
      <c r="E1900" s="192"/>
      <c r="F1900" s="191"/>
      <c r="G1900" s="126"/>
    </row>
    <row r="1901" spans="1:7" s="193" customFormat="1">
      <c r="A1901" s="188"/>
      <c r="B1901" s="192"/>
      <c r="C1901" s="192"/>
      <c r="D1901" s="192"/>
      <c r="E1901" s="192"/>
      <c r="F1901" s="191"/>
      <c r="G1901" s="126"/>
    </row>
    <row r="1902" spans="1:7" s="193" customFormat="1">
      <c r="A1902" s="188"/>
      <c r="B1902" s="192"/>
      <c r="C1902" s="192"/>
      <c r="D1902" s="192"/>
      <c r="E1902" s="192"/>
      <c r="F1902" s="191"/>
      <c r="G1902" s="126"/>
    </row>
    <row r="1903" spans="1:7" s="193" customFormat="1">
      <c r="A1903" s="188"/>
      <c r="B1903" s="192"/>
      <c r="C1903" s="192"/>
      <c r="D1903" s="192"/>
      <c r="E1903" s="192"/>
      <c r="F1903" s="191"/>
      <c r="G1903" s="126"/>
    </row>
    <row r="1904" spans="1:7" s="193" customFormat="1">
      <c r="A1904" s="188"/>
      <c r="B1904" s="192"/>
      <c r="C1904" s="192"/>
      <c r="D1904" s="192"/>
      <c r="E1904" s="192"/>
      <c r="F1904" s="191"/>
      <c r="G1904" s="126"/>
    </row>
    <row r="1905" spans="1:7" s="193" customFormat="1">
      <c r="A1905" s="188"/>
      <c r="B1905" s="192"/>
      <c r="C1905" s="192"/>
      <c r="D1905" s="192"/>
      <c r="E1905" s="192"/>
      <c r="F1905" s="191"/>
      <c r="G1905" s="126"/>
    </row>
    <row r="1906" spans="1:7" s="193" customFormat="1">
      <c r="A1906" s="188"/>
      <c r="B1906" s="192"/>
      <c r="C1906" s="192"/>
      <c r="D1906" s="192"/>
      <c r="E1906" s="192"/>
      <c r="F1906" s="191"/>
      <c r="G1906" s="126"/>
    </row>
    <row r="1907" spans="1:7" s="193" customFormat="1">
      <c r="A1907" s="188"/>
      <c r="B1907" s="192"/>
      <c r="C1907" s="192"/>
      <c r="D1907" s="192"/>
      <c r="E1907" s="192"/>
      <c r="F1907" s="191"/>
      <c r="G1907" s="126"/>
    </row>
    <row r="1908" spans="1:7" s="193" customFormat="1">
      <c r="A1908" s="188"/>
      <c r="B1908" s="192"/>
      <c r="C1908" s="192"/>
      <c r="D1908" s="192"/>
      <c r="E1908" s="192"/>
      <c r="F1908" s="191"/>
      <c r="G1908" s="126"/>
    </row>
    <row r="1909" spans="1:7" s="193" customFormat="1">
      <c r="A1909" s="188"/>
      <c r="B1909" s="192"/>
      <c r="C1909" s="192"/>
      <c r="D1909" s="192"/>
      <c r="E1909" s="192"/>
      <c r="F1909" s="191"/>
      <c r="G1909" s="126"/>
    </row>
    <row r="1910" spans="1:7" s="193" customFormat="1">
      <c r="A1910" s="188"/>
      <c r="B1910" s="192"/>
      <c r="C1910" s="192"/>
      <c r="D1910" s="192"/>
      <c r="E1910" s="192"/>
      <c r="F1910" s="191"/>
      <c r="G1910" s="126"/>
    </row>
    <row r="1911" spans="1:7" s="193" customFormat="1">
      <c r="A1911" s="188"/>
      <c r="B1911" s="192"/>
      <c r="C1911" s="192"/>
      <c r="D1911" s="192"/>
      <c r="E1911" s="192"/>
      <c r="F1911" s="191"/>
      <c r="G1911" s="126"/>
    </row>
    <row r="1912" spans="1:7" s="193" customFormat="1">
      <c r="A1912" s="188"/>
      <c r="B1912" s="192"/>
      <c r="C1912" s="192"/>
      <c r="D1912" s="192"/>
      <c r="E1912" s="192"/>
      <c r="F1912" s="191"/>
      <c r="G1912" s="126"/>
    </row>
    <row r="1913" spans="1:7" s="193" customFormat="1">
      <c r="A1913" s="188"/>
      <c r="B1913" s="192"/>
      <c r="C1913" s="192"/>
      <c r="D1913" s="192"/>
      <c r="E1913" s="192"/>
      <c r="F1913" s="191"/>
      <c r="G1913" s="126"/>
    </row>
    <row r="1914" spans="1:7" s="193" customFormat="1">
      <c r="A1914" s="188"/>
      <c r="B1914" s="192"/>
      <c r="C1914" s="192"/>
      <c r="D1914" s="192"/>
      <c r="E1914" s="192"/>
      <c r="F1914" s="191"/>
      <c r="G1914" s="126"/>
    </row>
    <row r="1915" spans="1:7" s="193" customFormat="1">
      <c r="A1915" s="188"/>
      <c r="B1915" s="192"/>
      <c r="C1915" s="192"/>
      <c r="D1915" s="192"/>
      <c r="E1915" s="192"/>
      <c r="F1915" s="191"/>
      <c r="G1915" s="126"/>
    </row>
    <row r="1916" spans="1:7" s="193" customFormat="1">
      <c r="A1916" s="188"/>
      <c r="B1916" s="192"/>
      <c r="C1916" s="192"/>
      <c r="D1916" s="192"/>
      <c r="E1916" s="192"/>
      <c r="F1916" s="191"/>
      <c r="G1916" s="126"/>
    </row>
    <row r="1917" spans="1:7" s="193" customFormat="1">
      <c r="A1917" s="188"/>
      <c r="B1917" s="192"/>
      <c r="C1917" s="192"/>
      <c r="D1917" s="192"/>
      <c r="E1917" s="192"/>
      <c r="F1917" s="191"/>
      <c r="G1917" s="126"/>
    </row>
    <row r="1918" spans="1:7" s="193" customFormat="1">
      <c r="A1918" s="188"/>
      <c r="B1918" s="192"/>
      <c r="C1918" s="192"/>
      <c r="D1918" s="192"/>
      <c r="E1918" s="192"/>
      <c r="F1918" s="191"/>
      <c r="G1918" s="126"/>
    </row>
    <row r="1919" spans="1:7" s="193" customFormat="1">
      <c r="A1919" s="188"/>
      <c r="B1919" s="192"/>
      <c r="C1919" s="192"/>
      <c r="D1919" s="192"/>
      <c r="E1919" s="192"/>
      <c r="F1919" s="191"/>
      <c r="G1919" s="126"/>
    </row>
    <row r="1920" spans="1:7" s="193" customFormat="1">
      <c r="A1920" s="188"/>
      <c r="B1920" s="192"/>
      <c r="C1920" s="192"/>
      <c r="D1920" s="192"/>
      <c r="E1920" s="192"/>
      <c r="F1920" s="191"/>
      <c r="G1920" s="126"/>
    </row>
    <row r="1921" spans="1:7" s="193" customFormat="1">
      <c r="A1921" s="188"/>
      <c r="B1921" s="192"/>
      <c r="C1921" s="192"/>
      <c r="D1921" s="192"/>
      <c r="E1921" s="192"/>
      <c r="F1921" s="191"/>
      <c r="G1921" s="126"/>
    </row>
    <row r="1922" spans="1:7" s="193" customFormat="1">
      <c r="A1922" s="188"/>
      <c r="B1922" s="192"/>
      <c r="C1922" s="192"/>
      <c r="D1922" s="192"/>
      <c r="E1922" s="192"/>
      <c r="F1922" s="191"/>
      <c r="G1922" s="126"/>
    </row>
    <row r="1923" spans="1:7" s="193" customFormat="1">
      <c r="A1923" s="188"/>
      <c r="B1923" s="192"/>
      <c r="C1923" s="192"/>
      <c r="D1923" s="192"/>
      <c r="E1923" s="192"/>
      <c r="F1923" s="191"/>
      <c r="G1923" s="126"/>
    </row>
    <row r="1924" spans="1:7" s="193" customFormat="1">
      <c r="A1924" s="188"/>
      <c r="B1924" s="192"/>
      <c r="C1924" s="192"/>
      <c r="D1924" s="192"/>
      <c r="E1924" s="192"/>
      <c r="F1924" s="191"/>
      <c r="G1924" s="126"/>
    </row>
    <row r="1925" spans="1:7" s="193" customFormat="1">
      <c r="A1925" s="188"/>
      <c r="B1925" s="192"/>
      <c r="C1925" s="192"/>
      <c r="D1925" s="192"/>
      <c r="E1925" s="192"/>
      <c r="F1925" s="191"/>
      <c r="G1925" s="126"/>
    </row>
    <row r="1926" spans="1:7" s="193" customFormat="1">
      <c r="A1926" s="188"/>
      <c r="B1926" s="192"/>
      <c r="C1926" s="192"/>
      <c r="D1926" s="192"/>
      <c r="E1926" s="192"/>
      <c r="F1926" s="191"/>
      <c r="G1926" s="126"/>
    </row>
    <row r="1927" spans="1:7" s="193" customFormat="1">
      <c r="A1927" s="188"/>
      <c r="B1927" s="192"/>
      <c r="C1927" s="192"/>
      <c r="D1927" s="192"/>
      <c r="E1927" s="192"/>
      <c r="F1927" s="191"/>
      <c r="G1927" s="126"/>
    </row>
    <row r="1928" spans="1:7" s="193" customFormat="1">
      <c r="A1928" s="188"/>
      <c r="B1928" s="192"/>
      <c r="C1928" s="192"/>
      <c r="D1928" s="192"/>
      <c r="E1928" s="192"/>
      <c r="F1928" s="191"/>
      <c r="G1928" s="126"/>
    </row>
    <row r="1929" spans="1:7" s="193" customFormat="1">
      <c r="A1929" s="188"/>
      <c r="B1929" s="192"/>
      <c r="C1929" s="192"/>
      <c r="D1929" s="192"/>
      <c r="E1929" s="192"/>
      <c r="F1929" s="191"/>
      <c r="G1929" s="126"/>
    </row>
    <row r="1930" spans="1:7" s="193" customFormat="1">
      <c r="A1930" s="188"/>
      <c r="B1930" s="192"/>
      <c r="C1930" s="192"/>
      <c r="D1930" s="192"/>
      <c r="E1930" s="192"/>
      <c r="F1930" s="191"/>
      <c r="G1930" s="126"/>
    </row>
    <row r="1931" spans="1:7" s="193" customFormat="1">
      <c r="A1931" s="188"/>
      <c r="B1931" s="192"/>
      <c r="C1931" s="192"/>
      <c r="D1931" s="192"/>
      <c r="E1931" s="192"/>
      <c r="F1931" s="191"/>
      <c r="G1931" s="126"/>
    </row>
    <row r="1932" spans="1:7" s="193" customFormat="1">
      <c r="A1932" s="188"/>
      <c r="B1932" s="192"/>
      <c r="C1932" s="192"/>
      <c r="D1932" s="192"/>
      <c r="E1932" s="192"/>
      <c r="F1932" s="191"/>
      <c r="G1932" s="126"/>
    </row>
    <row r="1933" spans="1:7" s="193" customFormat="1">
      <c r="A1933" s="188"/>
      <c r="B1933" s="192"/>
      <c r="C1933" s="192"/>
      <c r="D1933" s="192"/>
      <c r="E1933" s="192"/>
      <c r="F1933" s="191"/>
      <c r="G1933" s="126"/>
    </row>
    <row r="1934" spans="1:7" s="193" customFormat="1">
      <c r="A1934" s="188"/>
      <c r="B1934" s="192"/>
      <c r="C1934" s="192"/>
      <c r="D1934" s="192"/>
      <c r="E1934" s="192"/>
      <c r="F1934" s="191"/>
      <c r="G1934" s="126"/>
    </row>
    <row r="1935" spans="1:7" s="193" customFormat="1">
      <c r="A1935" s="188"/>
      <c r="B1935" s="192"/>
      <c r="C1935" s="192"/>
      <c r="D1935" s="192"/>
      <c r="E1935" s="192"/>
      <c r="F1935" s="191"/>
      <c r="G1935" s="126"/>
    </row>
    <row r="1936" spans="1:7" s="193" customFormat="1">
      <c r="A1936" s="188"/>
      <c r="B1936" s="192"/>
      <c r="C1936" s="192"/>
      <c r="D1936" s="192"/>
      <c r="E1936" s="192"/>
      <c r="F1936" s="191"/>
      <c r="G1936" s="126"/>
    </row>
    <row r="1937" spans="1:7" s="193" customFormat="1">
      <c r="A1937" s="188"/>
      <c r="B1937" s="192"/>
      <c r="C1937" s="192"/>
      <c r="D1937" s="192"/>
      <c r="E1937" s="192"/>
      <c r="F1937" s="191"/>
      <c r="G1937" s="126"/>
    </row>
    <row r="1938" spans="1:7" s="193" customFormat="1">
      <c r="A1938" s="188"/>
      <c r="B1938" s="192"/>
      <c r="C1938" s="192"/>
      <c r="D1938" s="192"/>
      <c r="E1938" s="192"/>
      <c r="F1938" s="191"/>
      <c r="G1938" s="126"/>
    </row>
    <row r="1939" spans="1:7" s="193" customFormat="1">
      <c r="A1939" s="188"/>
      <c r="B1939" s="192"/>
      <c r="C1939" s="192"/>
      <c r="D1939" s="192"/>
      <c r="E1939" s="192"/>
      <c r="F1939" s="191"/>
      <c r="G1939" s="126"/>
    </row>
    <row r="1940" spans="1:7" s="193" customFormat="1">
      <c r="A1940" s="188"/>
      <c r="B1940" s="192"/>
      <c r="C1940" s="192"/>
      <c r="D1940" s="192"/>
      <c r="E1940" s="192"/>
      <c r="F1940" s="191"/>
      <c r="G1940" s="126"/>
    </row>
    <row r="1941" spans="1:7" s="193" customFormat="1">
      <c r="A1941" s="188"/>
      <c r="B1941" s="192"/>
      <c r="C1941" s="192"/>
      <c r="D1941" s="192"/>
      <c r="E1941" s="192"/>
      <c r="F1941" s="191"/>
      <c r="G1941" s="126"/>
    </row>
    <row r="1942" spans="1:7" s="193" customFormat="1">
      <c r="A1942" s="188"/>
      <c r="B1942" s="192"/>
      <c r="C1942" s="192"/>
      <c r="D1942" s="192"/>
      <c r="E1942" s="192"/>
      <c r="F1942" s="191"/>
      <c r="G1942" s="126"/>
    </row>
    <row r="1943" spans="1:7" s="193" customFormat="1">
      <c r="A1943" s="188"/>
      <c r="B1943" s="192"/>
      <c r="C1943" s="192"/>
      <c r="D1943" s="192"/>
      <c r="E1943" s="192"/>
      <c r="F1943" s="191"/>
      <c r="G1943" s="126"/>
    </row>
    <row r="1944" spans="1:7" s="193" customFormat="1">
      <c r="A1944" s="188"/>
      <c r="B1944" s="192"/>
      <c r="C1944" s="192"/>
      <c r="D1944" s="192"/>
      <c r="E1944" s="192"/>
      <c r="F1944" s="191"/>
      <c r="G1944" s="126"/>
    </row>
    <row r="1945" spans="1:7" s="193" customFormat="1">
      <c r="A1945" s="188"/>
      <c r="B1945" s="192"/>
      <c r="C1945" s="192"/>
      <c r="D1945" s="192"/>
      <c r="E1945" s="192"/>
      <c r="F1945" s="191"/>
      <c r="G1945" s="126"/>
    </row>
    <row r="1946" spans="1:7" s="193" customFormat="1">
      <c r="A1946" s="188"/>
      <c r="B1946" s="192"/>
      <c r="C1946" s="192"/>
      <c r="D1946" s="192"/>
      <c r="E1946" s="192"/>
      <c r="F1946" s="191"/>
      <c r="G1946" s="126"/>
    </row>
    <row r="1947" spans="1:7" s="193" customFormat="1">
      <c r="A1947" s="188"/>
      <c r="B1947" s="192"/>
      <c r="C1947" s="192"/>
      <c r="D1947" s="192"/>
      <c r="E1947" s="192"/>
      <c r="F1947" s="191"/>
      <c r="G1947" s="126"/>
    </row>
    <row r="1948" spans="1:7" s="193" customFormat="1">
      <c r="A1948" s="188"/>
      <c r="B1948" s="192"/>
      <c r="C1948" s="192"/>
      <c r="D1948" s="192"/>
      <c r="E1948" s="192"/>
      <c r="F1948" s="191"/>
      <c r="G1948" s="126"/>
    </row>
    <row r="1949" spans="1:7" s="193" customFormat="1">
      <c r="A1949" s="188"/>
      <c r="B1949" s="192"/>
      <c r="C1949" s="192"/>
      <c r="D1949" s="192"/>
      <c r="E1949" s="192"/>
      <c r="F1949" s="191"/>
      <c r="G1949" s="126"/>
    </row>
    <row r="1950" spans="1:7" s="193" customFormat="1">
      <c r="A1950" s="188"/>
      <c r="B1950" s="192"/>
      <c r="C1950" s="192"/>
      <c r="D1950" s="192"/>
      <c r="E1950" s="192"/>
      <c r="F1950" s="191"/>
      <c r="G1950" s="126"/>
    </row>
    <row r="1951" spans="1:7" s="193" customFormat="1">
      <c r="A1951" s="188"/>
      <c r="B1951" s="192"/>
      <c r="C1951" s="192"/>
      <c r="D1951" s="192"/>
      <c r="E1951" s="192"/>
      <c r="F1951" s="191"/>
      <c r="G1951" s="126"/>
    </row>
    <row r="1952" spans="1:7" s="193" customFormat="1">
      <c r="A1952" s="188"/>
      <c r="B1952" s="192"/>
      <c r="C1952" s="192"/>
      <c r="D1952" s="192"/>
      <c r="E1952" s="192"/>
      <c r="F1952" s="191"/>
      <c r="G1952" s="126"/>
    </row>
    <row r="1953" spans="1:7" s="193" customFormat="1">
      <c r="A1953" s="188"/>
      <c r="B1953" s="192"/>
      <c r="C1953" s="192"/>
      <c r="D1953" s="192"/>
      <c r="E1953" s="192"/>
      <c r="F1953" s="191"/>
      <c r="G1953" s="126"/>
    </row>
    <row r="1954" spans="1:7" s="193" customFormat="1">
      <c r="A1954" s="188"/>
      <c r="B1954" s="192"/>
      <c r="C1954" s="192"/>
      <c r="D1954" s="192"/>
      <c r="E1954" s="192"/>
      <c r="F1954" s="191"/>
      <c r="G1954" s="126"/>
    </row>
    <row r="1955" spans="1:7" s="193" customFormat="1">
      <c r="A1955" s="188"/>
      <c r="B1955" s="192"/>
      <c r="C1955" s="192"/>
      <c r="D1955" s="192"/>
      <c r="E1955" s="192"/>
      <c r="F1955" s="191"/>
      <c r="G1955" s="126"/>
    </row>
    <row r="1956" spans="1:7" s="193" customFormat="1">
      <c r="A1956" s="188"/>
      <c r="B1956" s="192"/>
      <c r="C1956" s="192"/>
      <c r="D1956" s="192"/>
      <c r="E1956" s="192"/>
      <c r="F1956" s="191"/>
      <c r="G1956" s="126"/>
    </row>
    <row r="1957" spans="1:7" s="193" customFormat="1">
      <c r="A1957" s="188"/>
      <c r="B1957" s="192"/>
      <c r="C1957" s="192"/>
      <c r="D1957" s="192"/>
      <c r="E1957" s="192"/>
      <c r="F1957" s="191"/>
      <c r="G1957" s="126"/>
    </row>
    <row r="1958" spans="1:7" s="193" customFormat="1">
      <c r="A1958" s="188"/>
      <c r="B1958" s="192"/>
      <c r="C1958" s="192"/>
      <c r="D1958" s="192"/>
      <c r="E1958" s="192"/>
      <c r="F1958" s="191"/>
      <c r="G1958" s="126"/>
    </row>
    <row r="1959" spans="1:7" s="193" customFormat="1">
      <c r="A1959" s="188"/>
      <c r="B1959" s="192"/>
      <c r="C1959" s="192"/>
      <c r="D1959" s="192"/>
      <c r="E1959" s="192"/>
      <c r="F1959" s="191"/>
      <c r="G1959" s="126"/>
    </row>
    <row r="1960" spans="1:7" s="193" customFormat="1">
      <c r="A1960" s="188"/>
      <c r="B1960" s="192"/>
      <c r="C1960" s="192"/>
      <c r="D1960" s="192"/>
      <c r="E1960" s="192"/>
      <c r="F1960" s="191"/>
      <c r="G1960" s="126"/>
    </row>
    <row r="1961" spans="1:7" s="193" customFormat="1">
      <c r="A1961" s="188"/>
      <c r="B1961" s="192"/>
      <c r="C1961" s="192"/>
      <c r="D1961" s="192"/>
      <c r="E1961" s="192"/>
      <c r="F1961" s="191"/>
      <c r="G1961" s="126"/>
    </row>
    <row r="1962" spans="1:7" s="193" customFormat="1">
      <c r="A1962" s="188"/>
      <c r="B1962" s="192"/>
      <c r="C1962" s="192"/>
      <c r="D1962" s="192"/>
      <c r="E1962" s="192"/>
      <c r="F1962" s="191"/>
      <c r="G1962" s="126"/>
    </row>
    <row r="1963" spans="1:7" s="193" customFormat="1">
      <c r="A1963" s="188"/>
      <c r="B1963" s="192"/>
      <c r="C1963" s="192"/>
      <c r="D1963" s="192"/>
      <c r="E1963" s="192"/>
      <c r="F1963" s="191"/>
      <c r="G1963" s="126"/>
    </row>
    <row r="1964" spans="1:7" s="193" customFormat="1">
      <c r="A1964" s="188"/>
      <c r="B1964" s="192"/>
      <c r="C1964" s="192"/>
      <c r="D1964" s="192"/>
      <c r="E1964" s="192"/>
      <c r="F1964" s="191"/>
      <c r="G1964" s="126"/>
    </row>
    <row r="1965" spans="1:7" s="193" customFormat="1">
      <c r="A1965" s="188"/>
      <c r="B1965" s="192"/>
      <c r="C1965" s="192"/>
      <c r="D1965" s="192"/>
      <c r="E1965" s="192"/>
      <c r="F1965" s="191"/>
      <c r="G1965" s="126"/>
    </row>
    <row r="1966" spans="1:7" s="193" customFormat="1">
      <c r="A1966" s="188"/>
      <c r="B1966" s="192"/>
      <c r="C1966" s="192"/>
      <c r="D1966" s="192"/>
      <c r="E1966" s="192"/>
      <c r="F1966" s="191"/>
      <c r="G1966" s="126"/>
    </row>
    <row r="1967" spans="1:7" s="193" customFormat="1">
      <c r="A1967" s="188"/>
      <c r="B1967" s="192"/>
      <c r="C1967" s="192"/>
      <c r="D1967" s="192"/>
      <c r="E1967" s="192"/>
      <c r="F1967" s="191"/>
      <c r="G1967" s="126"/>
    </row>
    <row r="1968" spans="1:7" s="193" customFormat="1">
      <c r="A1968" s="188"/>
      <c r="B1968" s="192"/>
      <c r="C1968" s="192"/>
      <c r="D1968" s="192"/>
      <c r="E1968" s="192"/>
      <c r="F1968" s="191"/>
      <c r="G1968" s="126"/>
    </row>
    <row r="1969" spans="1:7" s="193" customFormat="1">
      <c r="A1969" s="188"/>
      <c r="B1969" s="192"/>
      <c r="C1969" s="192"/>
      <c r="D1969" s="192"/>
      <c r="E1969" s="192"/>
      <c r="F1969" s="191"/>
      <c r="G1969" s="126"/>
    </row>
    <row r="1970" spans="1:7" s="193" customFormat="1">
      <c r="A1970" s="188"/>
      <c r="B1970" s="192"/>
      <c r="C1970" s="192"/>
      <c r="D1970" s="192"/>
      <c r="E1970" s="192"/>
      <c r="F1970" s="191"/>
      <c r="G1970" s="126"/>
    </row>
    <row r="1971" spans="1:7" s="193" customFormat="1">
      <c r="A1971" s="188"/>
      <c r="B1971" s="192"/>
      <c r="C1971" s="192"/>
      <c r="D1971" s="192"/>
      <c r="E1971" s="192"/>
      <c r="F1971" s="191"/>
      <c r="G1971" s="126"/>
    </row>
    <row r="1972" spans="1:7" s="193" customFormat="1">
      <c r="A1972" s="188"/>
      <c r="B1972" s="192"/>
      <c r="C1972" s="192"/>
      <c r="D1972" s="192"/>
      <c r="E1972" s="192"/>
      <c r="F1972" s="191"/>
      <c r="G1972" s="126"/>
    </row>
    <row r="1973" spans="1:7" s="193" customFormat="1">
      <c r="A1973" s="188"/>
      <c r="B1973" s="192"/>
      <c r="C1973" s="192"/>
      <c r="D1973" s="192"/>
      <c r="E1973" s="192"/>
      <c r="F1973" s="191"/>
      <c r="G1973" s="126"/>
    </row>
    <row r="1974" spans="1:7" s="193" customFormat="1">
      <c r="A1974" s="188"/>
      <c r="B1974" s="192"/>
      <c r="C1974" s="192"/>
      <c r="D1974" s="192"/>
      <c r="E1974" s="192"/>
      <c r="F1974" s="191"/>
      <c r="G1974" s="126"/>
    </row>
    <row r="1975" spans="1:7" s="193" customFormat="1">
      <c r="A1975" s="188"/>
      <c r="B1975" s="192"/>
      <c r="C1975" s="192"/>
      <c r="D1975" s="192"/>
      <c r="E1975" s="192"/>
      <c r="F1975" s="191"/>
      <c r="G1975" s="126"/>
    </row>
    <row r="1976" spans="1:7" s="193" customFormat="1">
      <c r="A1976" s="188"/>
      <c r="B1976" s="192"/>
      <c r="C1976" s="192"/>
      <c r="D1976" s="192"/>
      <c r="E1976" s="192"/>
      <c r="F1976" s="191"/>
      <c r="G1976" s="126"/>
    </row>
    <row r="1977" spans="1:7" s="193" customFormat="1">
      <c r="A1977" s="188"/>
      <c r="B1977" s="192"/>
      <c r="C1977" s="192"/>
      <c r="D1977" s="192"/>
      <c r="E1977" s="192"/>
      <c r="F1977" s="191"/>
      <c r="G1977" s="126"/>
    </row>
    <row r="1978" spans="1:7" s="193" customFormat="1">
      <c r="A1978" s="188"/>
      <c r="B1978" s="192"/>
      <c r="C1978" s="192"/>
      <c r="D1978" s="192"/>
      <c r="E1978" s="192"/>
      <c r="F1978" s="191"/>
      <c r="G1978" s="126"/>
    </row>
    <row r="1979" spans="1:7" s="193" customFormat="1">
      <c r="A1979" s="188"/>
      <c r="B1979" s="192"/>
      <c r="C1979" s="192"/>
      <c r="D1979" s="192"/>
      <c r="E1979" s="192"/>
      <c r="F1979" s="191"/>
      <c r="G1979" s="126"/>
    </row>
    <row r="1980" spans="1:7" s="193" customFormat="1">
      <c r="A1980" s="188"/>
      <c r="B1980" s="192"/>
      <c r="C1980" s="192"/>
      <c r="D1980" s="192"/>
      <c r="E1980" s="192"/>
      <c r="F1980" s="191"/>
      <c r="G1980" s="126"/>
    </row>
    <row r="1981" spans="1:7" s="193" customFormat="1">
      <c r="A1981" s="188"/>
      <c r="B1981" s="192"/>
      <c r="C1981" s="192"/>
      <c r="D1981" s="192"/>
      <c r="E1981" s="192"/>
      <c r="F1981" s="191"/>
      <c r="G1981" s="126"/>
    </row>
    <row r="1982" spans="1:7" s="193" customFormat="1">
      <c r="A1982" s="188"/>
      <c r="B1982" s="192"/>
      <c r="C1982" s="192"/>
      <c r="D1982" s="192"/>
      <c r="E1982" s="192"/>
      <c r="F1982" s="191"/>
      <c r="G1982" s="126"/>
    </row>
    <row r="1983" spans="1:7" s="193" customFormat="1">
      <c r="A1983" s="188"/>
      <c r="B1983" s="192"/>
      <c r="C1983" s="192"/>
      <c r="D1983" s="192"/>
      <c r="E1983" s="192"/>
      <c r="F1983" s="191"/>
      <c r="G1983" s="126"/>
    </row>
    <row r="1984" spans="1:7" s="193" customFormat="1">
      <c r="A1984" s="188"/>
      <c r="B1984" s="192"/>
      <c r="C1984" s="192"/>
      <c r="D1984" s="192"/>
      <c r="E1984" s="192"/>
      <c r="F1984" s="191"/>
      <c r="G1984" s="126"/>
    </row>
    <row r="1985" spans="1:7" s="193" customFormat="1">
      <c r="A1985" s="188"/>
      <c r="B1985" s="192"/>
      <c r="C1985" s="192"/>
      <c r="D1985" s="192"/>
      <c r="E1985" s="192"/>
      <c r="F1985" s="191"/>
      <c r="G1985" s="126"/>
    </row>
    <row r="1986" spans="1:7" s="193" customFormat="1">
      <c r="A1986" s="188"/>
      <c r="B1986" s="192"/>
      <c r="C1986" s="192"/>
      <c r="D1986" s="192"/>
      <c r="E1986" s="192"/>
      <c r="F1986" s="191"/>
      <c r="G1986" s="126"/>
    </row>
    <row r="1987" spans="1:7" s="193" customFormat="1">
      <c r="A1987" s="188"/>
      <c r="B1987" s="192"/>
      <c r="C1987" s="192"/>
      <c r="D1987" s="192"/>
      <c r="E1987" s="192"/>
      <c r="F1987" s="191"/>
      <c r="G1987" s="126"/>
    </row>
    <row r="1988" spans="1:7" s="193" customFormat="1">
      <c r="A1988" s="188"/>
      <c r="B1988" s="192"/>
      <c r="C1988" s="192"/>
      <c r="D1988" s="192"/>
      <c r="E1988" s="192"/>
      <c r="F1988" s="191"/>
      <c r="G1988" s="126"/>
    </row>
    <row r="1989" spans="1:7" s="193" customFormat="1">
      <c r="A1989" s="188"/>
      <c r="B1989" s="192"/>
      <c r="C1989" s="192"/>
      <c r="D1989" s="192"/>
      <c r="E1989" s="192"/>
      <c r="F1989" s="191"/>
      <c r="G1989" s="126"/>
    </row>
    <row r="1990" spans="1:7" s="193" customFormat="1">
      <c r="A1990" s="188"/>
      <c r="B1990" s="192"/>
      <c r="C1990" s="192"/>
      <c r="D1990" s="192"/>
      <c r="E1990" s="192"/>
      <c r="F1990" s="191"/>
      <c r="G1990" s="126"/>
    </row>
    <row r="1991" spans="1:7" s="193" customFormat="1">
      <c r="A1991" s="188"/>
      <c r="B1991" s="192"/>
      <c r="C1991" s="192"/>
      <c r="D1991" s="192"/>
      <c r="E1991" s="192"/>
      <c r="F1991" s="191"/>
      <c r="G1991" s="126"/>
    </row>
    <row r="1992" spans="1:7" s="193" customFormat="1">
      <c r="A1992" s="188"/>
      <c r="B1992" s="192"/>
      <c r="C1992" s="192"/>
      <c r="D1992" s="192"/>
      <c r="E1992" s="192"/>
      <c r="F1992" s="191"/>
      <c r="G1992" s="126"/>
    </row>
    <row r="1993" spans="1:7" s="193" customFormat="1">
      <c r="A1993" s="188"/>
      <c r="B1993" s="192"/>
      <c r="C1993" s="192"/>
      <c r="D1993" s="192"/>
      <c r="E1993" s="192"/>
      <c r="F1993" s="191"/>
      <c r="G1993" s="126"/>
    </row>
    <row r="1994" spans="1:7" s="193" customFormat="1">
      <c r="A1994" s="188"/>
      <c r="B1994" s="192"/>
      <c r="C1994" s="192"/>
      <c r="D1994" s="192"/>
      <c r="E1994" s="192"/>
      <c r="F1994" s="191"/>
      <c r="G1994" s="126"/>
    </row>
    <row r="1995" spans="1:7" s="193" customFormat="1">
      <c r="A1995" s="188"/>
      <c r="B1995" s="192"/>
      <c r="C1995" s="192"/>
      <c r="D1995" s="192"/>
      <c r="E1995" s="192"/>
      <c r="F1995" s="191"/>
      <c r="G1995" s="126"/>
    </row>
    <row r="1996" spans="1:7" s="193" customFormat="1">
      <c r="A1996" s="188"/>
      <c r="B1996" s="192"/>
      <c r="C1996" s="192"/>
      <c r="D1996" s="192"/>
      <c r="E1996" s="192"/>
      <c r="F1996" s="191"/>
      <c r="G1996" s="126"/>
    </row>
    <row r="1997" spans="1:7" s="193" customFormat="1">
      <c r="A1997" s="188"/>
      <c r="B1997" s="192"/>
      <c r="C1997" s="192"/>
      <c r="D1997" s="192"/>
      <c r="E1997" s="192"/>
      <c r="F1997" s="191"/>
      <c r="G1997" s="126"/>
    </row>
    <row r="1998" spans="1:7" s="193" customFormat="1">
      <c r="A1998" s="188"/>
      <c r="B1998" s="192"/>
      <c r="C1998" s="192"/>
      <c r="D1998" s="192"/>
      <c r="E1998" s="192"/>
      <c r="F1998" s="191"/>
      <c r="G1998" s="126"/>
    </row>
    <row r="1999" spans="1:7" s="193" customFormat="1">
      <c r="A1999" s="188"/>
      <c r="B1999" s="192"/>
      <c r="C1999" s="192"/>
      <c r="D1999" s="192"/>
      <c r="E1999" s="192"/>
      <c r="F1999" s="191"/>
      <c r="G1999" s="126"/>
    </row>
    <row r="2000" spans="1:7" s="193" customFormat="1">
      <c r="A2000" s="188"/>
      <c r="B2000" s="192"/>
      <c r="C2000" s="192"/>
      <c r="D2000" s="192"/>
      <c r="E2000" s="192"/>
      <c r="F2000" s="191"/>
      <c r="G2000" s="126"/>
    </row>
    <row r="2001" spans="1:7" s="193" customFormat="1">
      <c r="A2001" s="188"/>
      <c r="B2001" s="192"/>
      <c r="C2001" s="192"/>
      <c r="D2001" s="192"/>
      <c r="E2001" s="192"/>
      <c r="F2001" s="191"/>
      <c r="G2001" s="126"/>
    </row>
    <row r="2002" spans="1:7" s="193" customFormat="1">
      <c r="A2002" s="188"/>
      <c r="B2002" s="192"/>
      <c r="C2002" s="192"/>
      <c r="D2002" s="192"/>
      <c r="E2002" s="192"/>
      <c r="F2002" s="191"/>
      <c r="G2002" s="126"/>
    </row>
    <row r="2003" spans="1:7" s="193" customFormat="1">
      <c r="A2003" s="188"/>
      <c r="B2003" s="192"/>
      <c r="C2003" s="192"/>
      <c r="D2003" s="192"/>
      <c r="E2003" s="192"/>
      <c r="F2003" s="191"/>
      <c r="G2003" s="126"/>
    </row>
    <row r="2004" spans="1:7" s="193" customFormat="1">
      <c r="A2004" s="188"/>
      <c r="B2004" s="192"/>
      <c r="C2004" s="192"/>
      <c r="D2004" s="192"/>
      <c r="E2004" s="192"/>
      <c r="F2004" s="191"/>
      <c r="G2004" s="126"/>
    </row>
    <row r="2005" spans="1:7" s="193" customFormat="1">
      <c r="A2005" s="188"/>
      <c r="B2005" s="192"/>
      <c r="C2005" s="192"/>
      <c r="D2005" s="192"/>
      <c r="E2005" s="192"/>
      <c r="F2005" s="191"/>
      <c r="G2005" s="126"/>
    </row>
    <row r="2006" spans="1:7" s="193" customFormat="1">
      <c r="A2006" s="188"/>
      <c r="B2006" s="192"/>
      <c r="C2006" s="192"/>
      <c r="D2006" s="192"/>
      <c r="E2006" s="192"/>
      <c r="F2006" s="191"/>
      <c r="G2006" s="126"/>
    </row>
    <row r="2007" spans="1:7" s="193" customFormat="1">
      <c r="A2007" s="188"/>
      <c r="B2007" s="192"/>
      <c r="C2007" s="192"/>
      <c r="D2007" s="192"/>
      <c r="E2007" s="192"/>
      <c r="F2007" s="191"/>
      <c r="G2007" s="126"/>
    </row>
    <row r="2008" spans="1:7" s="193" customFormat="1">
      <c r="A2008" s="188"/>
      <c r="B2008" s="192"/>
      <c r="C2008" s="192"/>
      <c r="D2008" s="192"/>
      <c r="E2008" s="192"/>
      <c r="F2008" s="191"/>
      <c r="G2008" s="126"/>
    </row>
    <row r="2009" spans="1:7" s="193" customFormat="1">
      <c r="A2009" s="188"/>
      <c r="B2009" s="192"/>
      <c r="C2009" s="192"/>
      <c r="D2009" s="192"/>
      <c r="E2009" s="192"/>
      <c r="F2009" s="191"/>
      <c r="G2009" s="126"/>
    </row>
    <row r="2010" spans="1:7" s="193" customFormat="1">
      <c r="A2010" s="188"/>
      <c r="B2010" s="192"/>
      <c r="C2010" s="192"/>
      <c r="D2010" s="192"/>
      <c r="E2010" s="192"/>
      <c r="F2010" s="191"/>
      <c r="G2010" s="126"/>
    </row>
    <row r="2011" spans="1:7" s="193" customFormat="1">
      <c r="A2011" s="188"/>
      <c r="B2011" s="192"/>
      <c r="C2011" s="192"/>
      <c r="D2011" s="192"/>
      <c r="E2011" s="192"/>
      <c r="F2011" s="191"/>
      <c r="G2011" s="126"/>
    </row>
    <row r="2012" spans="1:7" s="193" customFormat="1">
      <c r="A2012" s="188"/>
      <c r="B2012" s="192"/>
      <c r="C2012" s="192"/>
      <c r="D2012" s="192"/>
      <c r="E2012" s="192"/>
      <c r="F2012" s="191"/>
      <c r="G2012" s="126"/>
    </row>
    <row r="2013" spans="1:7" s="193" customFormat="1">
      <c r="A2013" s="188"/>
      <c r="B2013" s="192"/>
      <c r="C2013" s="192"/>
      <c r="D2013" s="192"/>
      <c r="E2013" s="192"/>
      <c r="F2013" s="191"/>
      <c r="G2013" s="126"/>
    </row>
    <row r="2014" spans="1:7" s="193" customFormat="1">
      <c r="A2014" s="188"/>
      <c r="B2014" s="192"/>
      <c r="C2014" s="192"/>
      <c r="D2014" s="192"/>
      <c r="E2014" s="192"/>
      <c r="F2014" s="191"/>
      <c r="G2014" s="126"/>
    </row>
    <row r="2015" spans="1:7" s="193" customFormat="1">
      <c r="A2015" s="188"/>
      <c r="B2015" s="192"/>
      <c r="C2015" s="192"/>
      <c r="D2015" s="192"/>
      <c r="E2015" s="192"/>
      <c r="F2015" s="191"/>
      <c r="G2015" s="126"/>
    </row>
    <row r="2016" spans="1:7" s="193" customFormat="1">
      <c r="A2016" s="188"/>
      <c r="B2016" s="192"/>
      <c r="C2016" s="192"/>
      <c r="D2016" s="192"/>
      <c r="E2016" s="192"/>
      <c r="F2016" s="191"/>
      <c r="G2016" s="126"/>
    </row>
    <row r="2017" spans="1:7" s="193" customFormat="1">
      <c r="A2017" s="188"/>
      <c r="B2017" s="192"/>
      <c r="C2017" s="192"/>
      <c r="D2017" s="192"/>
      <c r="E2017" s="192"/>
      <c r="F2017" s="191"/>
      <c r="G2017" s="126"/>
    </row>
    <row r="2018" spans="1:7" s="193" customFormat="1">
      <c r="A2018" s="188"/>
      <c r="B2018" s="192"/>
      <c r="C2018" s="192"/>
      <c r="D2018" s="192"/>
      <c r="E2018" s="192"/>
      <c r="F2018" s="191"/>
      <c r="G2018" s="126"/>
    </row>
    <row r="2019" spans="1:7" s="193" customFormat="1">
      <c r="A2019" s="188"/>
      <c r="B2019" s="192"/>
      <c r="C2019" s="192"/>
      <c r="D2019" s="192"/>
      <c r="E2019" s="192"/>
      <c r="F2019" s="191"/>
      <c r="G2019" s="126"/>
    </row>
    <row r="2020" spans="1:7" s="193" customFormat="1">
      <c r="A2020" s="188"/>
      <c r="B2020" s="192"/>
      <c r="C2020" s="192"/>
      <c r="D2020" s="192"/>
      <c r="E2020" s="192"/>
      <c r="F2020" s="191"/>
      <c r="G2020" s="126"/>
    </row>
    <row r="2021" spans="1:7" s="193" customFormat="1">
      <c r="A2021" s="188"/>
      <c r="B2021" s="192"/>
      <c r="C2021" s="192"/>
      <c r="D2021" s="192"/>
      <c r="E2021" s="192"/>
      <c r="F2021" s="191"/>
      <c r="G2021" s="126"/>
    </row>
    <row r="2022" spans="1:7" s="193" customFormat="1">
      <c r="A2022" s="188"/>
      <c r="B2022" s="192"/>
      <c r="C2022" s="192"/>
      <c r="D2022" s="192"/>
      <c r="E2022" s="192"/>
      <c r="F2022" s="191"/>
      <c r="G2022" s="126"/>
    </row>
    <row r="2023" spans="1:7" s="193" customFormat="1">
      <c r="A2023" s="188"/>
      <c r="B2023" s="192"/>
      <c r="C2023" s="192"/>
      <c r="D2023" s="192"/>
      <c r="E2023" s="192"/>
      <c r="F2023" s="191"/>
      <c r="G2023" s="126"/>
    </row>
    <row r="2024" spans="1:7" s="193" customFormat="1">
      <c r="A2024" s="188"/>
      <c r="B2024" s="192"/>
      <c r="C2024" s="192"/>
      <c r="D2024" s="192"/>
      <c r="E2024" s="192"/>
      <c r="F2024" s="191"/>
      <c r="G2024" s="126"/>
    </row>
    <row r="2025" spans="1:7" s="193" customFormat="1">
      <c r="A2025" s="188"/>
      <c r="B2025" s="192"/>
      <c r="C2025" s="192"/>
      <c r="D2025" s="192"/>
      <c r="E2025" s="192"/>
      <c r="F2025" s="191"/>
      <c r="G2025" s="126"/>
    </row>
    <row r="2026" spans="1:7" s="193" customFormat="1">
      <c r="A2026" s="188"/>
      <c r="B2026" s="192"/>
      <c r="C2026" s="192"/>
      <c r="D2026" s="192"/>
      <c r="E2026" s="192"/>
      <c r="F2026" s="191"/>
      <c r="G2026" s="126"/>
    </row>
    <row r="2027" spans="1:7" s="193" customFormat="1">
      <c r="A2027" s="188"/>
      <c r="B2027" s="192"/>
      <c r="C2027" s="192"/>
      <c r="D2027" s="192"/>
      <c r="E2027" s="192"/>
      <c r="F2027" s="191"/>
      <c r="G2027" s="126"/>
    </row>
    <row r="2028" spans="1:7" s="193" customFormat="1">
      <c r="A2028" s="188"/>
      <c r="B2028" s="192"/>
      <c r="C2028" s="192"/>
      <c r="D2028" s="192"/>
      <c r="E2028" s="192"/>
      <c r="F2028" s="191"/>
      <c r="G2028" s="126"/>
    </row>
    <row r="2029" spans="1:7" s="193" customFormat="1">
      <c r="A2029" s="188"/>
      <c r="B2029" s="192"/>
      <c r="C2029" s="192"/>
      <c r="D2029" s="192"/>
      <c r="E2029" s="192"/>
      <c r="F2029" s="191"/>
      <c r="G2029" s="126"/>
    </row>
    <row r="2030" spans="1:7" s="193" customFormat="1">
      <c r="A2030" s="188"/>
      <c r="B2030" s="194"/>
      <c r="C2030" s="194"/>
      <c r="D2030" s="194"/>
      <c r="E2030" s="194"/>
      <c r="F2030" s="191"/>
      <c r="G2030" s="126"/>
    </row>
    <row r="2031" spans="1:7" s="193" customFormat="1">
      <c r="A2031" s="188"/>
      <c r="B2031" s="194"/>
      <c r="C2031" s="194"/>
      <c r="D2031" s="194"/>
      <c r="E2031" s="194"/>
      <c r="F2031" s="191"/>
      <c r="G2031" s="126"/>
    </row>
    <row r="2032" spans="1:7" s="193" customFormat="1">
      <c r="A2032" s="188"/>
      <c r="B2032" s="194"/>
      <c r="C2032" s="194"/>
      <c r="D2032" s="194"/>
      <c r="E2032" s="194"/>
      <c r="F2032" s="191"/>
      <c r="G2032" s="126"/>
    </row>
    <row r="2033" spans="1:7" s="193" customFormat="1">
      <c r="A2033" s="188"/>
      <c r="B2033" s="194"/>
      <c r="C2033" s="194"/>
      <c r="D2033" s="194"/>
      <c r="E2033" s="194"/>
      <c r="F2033" s="191"/>
      <c r="G2033" s="126"/>
    </row>
    <row r="2034" spans="1:7" s="193" customFormat="1">
      <c r="A2034" s="188"/>
      <c r="B2034" s="194"/>
      <c r="C2034" s="194"/>
      <c r="D2034" s="194"/>
      <c r="E2034" s="194"/>
      <c r="F2034" s="191"/>
      <c r="G2034" s="126"/>
    </row>
    <row r="2035" spans="1:7" s="193" customFormat="1">
      <c r="A2035" s="188"/>
      <c r="B2035" s="194"/>
      <c r="C2035" s="194"/>
      <c r="D2035" s="194"/>
      <c r="E2035" s="194"/>
      <c r="F2035" s="191"/>
      <c r="G2035" s="126"/>
    </row>
    <row r="2036" spans="1:7" s="193" customFormat="1">
      <c r="A2036" s="188"/>
      <c r="B2036" s="194"/>
      <c r="C2036" s="194"/>
      <c r="D2036" s="194"/>
      <c r="E2036" s="194"/>
      <c r="F2036" s="191"/>
      <c r="G2036" s="126"/>
    </row>
    <row r="2037" spans="1:7" s="193" customFormat="1">
      <c r="A2037" s="188"/>
      <c r="B2037" s="194"/>
      <c r="C2037" s="194"/>
      <c r="D2037" s="194"/>
      <c r="E2037" s="194"/>
      <c r="F2037" s="191"/>
      <c r="G2037" s="126"/>
    </row>
    <row r="2038" spans="1:7" s="193" customFormat="1">
      <c r="A2038" s="188"/>
      <c r="B2038" s="194"/>
      <c r="C2038" s="194"/>
      <c r="D2038" s="194"/>
      <c r="E2038" s="194"/>
      <c r="F2038" s="191"/>
      <c r="G2038" s="126"/>
    </row>
    <row r="2039" spans="1:7" s="193" customFormat="1">
      <c r="A2039" s="188"/>
      <c r="B2039" s="194"/>
      <c r="C2039" s="194"/>
      <c r="D2039" s="194"/>
      <c r="E2039" s="194"/>
      <c r="F2039" s="191"/>
      <c r="G2039" s="126"/>
    </row>
    <row r="2040" spans="1:7" s="193" customFormat="1">
      <c r="A2040" s="188"/>
      <c r="B2040" s="194"/>
      <c r="C2040" s="194"/>
      <c r="D2040" s="194"/>
      <c r="E2040" s="194"/>
      <c r="F2040" s="191"/>
      <c r="G2040" s="126"/>
    </row>
    <row r="2041" spans="1:7" s="193" customFormat="1">
      <c r="A2041" s="188"/>
      <c r="B2041" s="194"/>
      <c r="C2041" s="194"/>
      <c r="D2041" s="194"/>
      <c r="E2041" s="194"/>
      <c r="F2041" s="191"/>
      <c r="G2041" s="126"/>
    </row>
    <row r="2042" spans="1:7" s="193" customFormat="1">
      <c r="A2042" s="188"/>
      <c r="B2042" s="194"/>
      <c r="C2042" s="194"/>
      <c r="D2042" s="194"/>
      <c r="E2042" s="194"/>
      <c r="F2042" s="191"/>
      <c r="G2042" s="126"/>
    </row>
    <row r="2043" spans="1:7" s="193" customFormat="1">
      <c r="A2043" s="188"/>
      <c r="B2043" s="194"/>
      <c r="C2043" s="194"/>
      <c r="D2043" s="194"/>
      <c r="E2043" s="194"/>
      <c r="F2043" s="191"/>
      <c r="G2043" s="126"/>
    </row>
    <row r="2044" spans="1:7" s="193" customFormat="1">
      <c r="A2044" s="188"/>
      <c r="B2044" s="194"/>
      <c r="C2044" s="194"/>
      <c r="D2044" s="194"/>
      <c r="E2044" s="194"/>
      <c r="F2044" s="191"/>
      <c r="G2044" s="126"/>
    </row>
    <row r="2045" spans="1:7" s="193" customFormat="1">
      <c r="A2045" s="188"/>
      <c r="B2045" s="194"/>
      <c r="C2045" s="194"/>
      <c r="D2045" s="194"/>
      <c r="E2045" s="194"/>
      <c r="F2045" s="191"/>
      <c r="G2045" s="126"/>
    </row>
    <row r="2046" spans="1:7" s="193" customFormat="1">
      <c r="A2046" s="188"/>
      <c r="B2046" s="194"/>
      <c r="C2046" s="194"/>
      <c r="D2046" s="194"/>
      <c r="E2046" s="194"/>
      <c r="F2046" s="191"/>
      <c r="G2046" s="126"/>
    </row>
    <row r="2047" spans="1:7" s="193" customFormat="1">
      <c r="A2047" s="188"/>
      <c r="B2047" s="194"/>
      <c r="C2047" s="194"/>
      <c r="D2047" s="194"/>
      <c r="E2047" s="194"/>
      <c r="F2047" s="191"/>
      <c r="G2047" s="126"/>
    </row>
    <row r="2048" spans="1:7" s="193" customFormat="1">
      <c r="A2048" s="188"/>
      <c r="B2048" s="194"/>
      <c r="C2048" s="194"/>
      <c r="D2048" s="194"/>
      <c r="E2048" s="194"/>
      <c r="F2048" s="191"/>
      <c r="G2048" s="126"/>
    </row>
    <row r="2049" spans="1:7" s="193" customFormat="1">
      <c r="A2049" s="188"/>
      <c r="B2049" s="194"/>
      <c r="C2049" s="194"/>
      <c r="D2049" s="194"/>
      <c r="E2049" s="194"/>
      <c r="F2049" s="191"/>
      <c r="G2049" s="126"/>
    </row>
    <row r="2050" spans="1:7" s="193" customFormat="1">
      <c r="A2050" s="188"/>
      <c r="B2050" s="194"/>
      <c r="C2050" s="194"/>
      <c r="D2050" s="194"/>
      <c r="E2050" s="194"/>
      <c r="F2050" s="191"/>
      <c r="G2050" s="126"/>
    </row>
    <row r="2051" spans="1:7" s="193" customFormat="1">
      <c r="A2051" s="188"/>
      <c r="B2051" s="194"/>
      <c r="C2051" s="194"/>
      <c r="D2051" s="194"/>
      <c r="E2051" s="194"/>
      <c r="F2051" s="191"/>
      <c r="G2051" s="126"/>
    </row>
    <row r="2052" spans="1:7" s="193" customFormat="1">
      <c r="A2052" s="188"/>
      <c r="B2052" s="194"/>
      <c r="C2052" s="194"/>
      <c r="D2052" s="194"/>
      <c r="E2052" s="194"/>
      <c r="F2052" s="191"/>
      <c r="G2052" s="126"/>
    </row>
    <row r="2053" spans="1:7" s="193" customFormat="1">
      <c r="A2053" s="188"/>
      <c r="B2053" s="194"/>
      <c r="C2053" s="194"/>
      <c r="D2053" s="194"/>
      <c r="E2053" s="194"/>
      <c r="F2053" s="191"/>
      <c r="G2053" s="126"/>
    </row>
    <row r="2054" spans="1:7" s="193" customFormat="1">
      <c r="A2054" s="188"/>
      <c r="B2054" s="194"/>
      <c r="C2054" s="194"/>
      <c r="D2054" s="194"/>
      <c r="E2054" s="194"/>
      <c r="F2054" s="191"/>
      <c r="G2054" s="126"/>
    </row>
    <row r="2055" spans="1:7" s="193" customFormat="1">
      <c r="A2055" s="188"/>
      <c r="B2055" s="194"/>
      <c r="C2055" s="194"/>
      <c r="D2055" s="194"/>
      <c r="E2055" s="194"/>
      <c r="F2055" s="191"/>
      <c r="G2055" s="126"/>
    </row>
    <row r="2056" spans="1:7" s="193" customFormat="1">
      <c r="A2056" s="188"/>
      <c r="B2056" s="194"/>
      <c r="C2056" s="194"/>
      <c r="D2056" s="194"/>
      <c r="E2056" s="194"/>
      <c r="F2056" s="191"/>
      <c r="G2056" s="126"/>
    </row>
    <row r="2057" spans="1:7" s="193" customFormat="1">
      <c r="A2057" s="188"/>
      <c r="B2057" s="194"/>
      <c r="C2057" s="194"/>
      <c r="D2057" s="194"/>
      <c r="E2057" s="194"/>
      <c r="F2057" s="191"/>
      <c r="G2057" s="126"/>
    </row>
    <row r="2058" spans="1:7" s="193" customFormat="1">
      <c r="A2058" s="188"/>
      <c r="B2058" s="194"/>
      <c r="C2058" s="194"/>
      <c r="D2058" s="194"/>
      <c r="E2058" s="194"/>
      <c r="F2058" s="191"/>
      <c r="G2058" s="126"/>
    </row>
    <row r="2059" spans="1:7" s="193" customFormat="1">
      <c r="A2059" s="188"/>
      <c r="B2059" s="194"/>
      <c r="C2059" s="194"/>
      <c r="D2059" s="194"/>
      <c r="E2059" s="194"/>
      <c r="F2059" s="191"/>
      <c r="G2059" s="126"/>
    </row>
    <row r="2060" spans="1:7" s="193" customFormat="1">
      <c r="A2060" s="188"/>
      <c r="B2060" s="194"/>
      <c r="C2060" s="194"/>
      <c r="D2060" s="194"/>
      <c r="E2060" s="194"/>
      <c r="F2060" s="191"/>
      <c r="G2060" s="126"/>
    </row>
    <row r="2061" spans="1:7" s="193" customFormat="1">
      <c r="A2061" s="188"/>
      <c r="B2061" s="194"/>
      <c r="C2061" s="194"/>
      <c r="D2061" s="194"/>
      <c r="E2061" s="194"/>
      <c r="F2061" s="191"/>
      <c r="G2061" s="126"/>
    </row>
    <row r="2062" spans="1:7" s="193" customFormat="1">
      <c r="A2062" s="188"/>
      <c r="B2062" s="194"/>
      <c r="C2062" s="194"/>
      <c r="D2062" s="194"/>
      <c r="E2062" s="194"/>
      <c r="F2062" s="191"/>
      <c r="G2062" s="126"/>
    </row>
    <row r="2063" spans="1:7" s="193" customFormat="1">
      <c r="A2063" s="188"/>
      <c r="B2063" s="194"/>
      <c r="C2063" s="194"/>
      <c r="D2063" s="194"/>
      <c r="E2063" s="194"/>
      <c r="F2063" s="191"/>
      <c r="G2063" s="126"/>
    </row>
    <row r="2064" spans="1:7" s="193" customFormat="1">
      <c r="A2064" s="188"/>
      <c r="B2064" s="194"/>
      <c r="C2064" s="194"/>
      <c r="D2064" s="194"/>
      <c r="E2064" s="194"/>
      <c r="F2064" s="191"/>
      <c r="G2064" s="126"/>
    </row>
    <row r="2065" spans="1:7" s="193" customFormat="1">
      <c r="A2065" s="188"/>
      <c r="B2065" s="194"/>
      <c r="C2065" s="194"/>
      <c r="D2065" s="194"/>
      <c r="E2065" s="194"/>
      <c r="F2065" s="191"/>
      <c r="G2065" s="126"/>
    </row>
    <row r="2066" spans="1:7" s="193" customFormat="1">
      <c r="A2066" s="188"/>
      <c r="B2066" s="194"/>
      <c r="C2066" s="194"/>
      <c r="D2066" s="194"/>
      <c r="E2066" s="194"/>
      <c r="F2066" s="191"/>
      <c r="G2066" s="126"/>
    </row>
    <row r="2067" spans="1:7" s="193" customFormat="1">
      <c r="A2067" s="188"/>
      <c r="B2067" s="194"/>
      <c r="C2067" s="194"/>
      <c r="D2067" s="194"/>
      <c r="E2067" s="194"/>
      <c r="F2067" s="191"/>
      <c r="G2067" s="126"/>
    </row>
    <row r="2068" spans="1:7" s="193" customFormat="1">
      <c r="A2068" s="188"/>
      <c r="B2068" s="194"/>
      <c r="C2068" s="194"/>
      <c r="D2068" s="194"/>
      <c r="E2068" s="194"/>
      <c r="F2068" s="191"/>
      <c r="G2068" s="126"/>
    </row>
    <row r="2069" spans="1:7" s="193" customFormat="1">
      <c r="A2069" s="188"/>
      <c r="B2069" s="194"/>
      <c r="C2069" s="194"/>
      <c r="D2069" s="194"/>
      <c r="E2069" s="194"/>
      <c r="F2069" s="191"/>
      <c r="G2069" s="126"/>
    </row>
    <row r="2070" spans="1:7" s="193" customFormat="1">
      <c r="A2070" s="188"/>
      <c r="B2070" s="194"/>
      <c r="C2070" s="194"/>
      <c r="D2070" s="194"/>
      <c r="E2070" s="194"/>
      <c r="F2070" s="191"/>
      <c r="G2070" s="126"/>
    </row>
    <row r="2071" spans="1:7" s="193" customFormat="1">
      <c r="A2071" s="188"/>
      <c r="B2071" s="194"/>
      <c r="C2071" s="194"/>
      <c r="D2071" s="194"/>
      <c r="E2071" s="194"/>
      <c r="F2071" s="191"/>
      <c r="G2071" s="126"/>
    </row>
    <row r="2072" spans="1:7" s="193" customFormat="1">
      <c r="A2072" s="188"/>
      <c r="B2072" s="194"/>
      <c r="C2072" s="194"/>
      <c r="D2072" s="194"/>
      <c r="E2072" s="194"/>
      <c r="F2072" s="191"/>
      <c r="G2072" s="126"/>
    </row>
    <row r="2073" spans="1:7" s="193" customFormat="1">
      <c r="A2073" s="188"/>
      <c r="B2073" s="194"/>
      <c r="C2073" s="194"/>
      <c r="D2073" s="194"/>
      <c r="E2073" s="194"/>
      <c r="F2073" s="191"/>
      <c r="G2073" s="126"/>
    </row>
    <row r="2074" spans="1:7" s="193" customFormat="1">
      <c r="A2074" s="188"/>
      <c r="B2074" s="194"/>
      <c r="C2074" s="194"/>
      <c r="D2074" s="194"/>
      <c r="E2074" s="194"/>
      <c r="F2074" s="191"/>
      <c r="G2074" s="126"/>
    </row>
    <row r="2075" spans="1:7" s="193" customFormat="1">
      <c r="A2075" s="188"/>
      <c r="B2075" s="194"/>
      <c r="C2075" s="194"/>
      <c r="D2075" s="194"/>
      <c r="E2075" s="194"/>
      <c r="F2075" s="191"/>
      <c r="G2075" s="126"/>
    </row>
    <row r="2076" spans="1:7" s="193" customFormat="1">
      <c r="A2076" s="188"/>
      <c r="B2076" s="194"/>
      <c r="C2076" s="194"/>
      <c r="D2076" s="194"/>
      <c r="E2076" s="194"/>
      <c r="F2076" s="191"/>
      <c r="G2076" s="126"/>
    </row>
    <row r="2077" spans="1:7" s="193" customFormat="1">
      <c r="A2077" s="188"/>
      <c r="B2077" s="194"/>
      <c r="C2077" s="194"/>
      <c r="D2077" s="194"/>
      <c r="E2077" s="194"/>
      <c r="F2077" s="191"/>
      <c r="G2077" s="126"/>
    </row>
    <row r="2078" spans="1:7" s="193" customFormat="1">
      <c r="A2078" s="188"/>
      <c r="B2078" s="194"/>
      <c r="C2078" s="194"/>
      <c r="D2078" s="194"/>
      <c r="E2078" s="194"/>
      <c r="F2078" s="191"/>
      <c r="G2078" s="126"/>
    </row>
    <row r="2079" spans="1:7" s="193" customFormat="1">
      <c r="A2079" s="188"/>
      <c r="B2079" s="194"/>
      <c r="C2079" s="194"/>
      <c r="D2079" s="194"/>
      <c r="E2079" s="194"/>
      <c r="F2079" s="191"/>
      <c r="G2079" s="126"/>
    </row>
    <row r="2080" spans="1:7" s="193" customFormat="1">
      <c r="A2080" s="188"/>
      <c r="B2080" s="194"/>
      <c r="C2080" s="194"/>
      <c r="D2080" s="194"/>
      <c r="E2080" s="194"/>
      <c r="F2080" s="191"/>
      <c r="G2080" s="126"/>
    </row>
    <row r="2081" spans="1:7" s="193" customFormat="1">
      <c r="A2081" s="188"/>
      <c r="B2081" s="194"/>
      <c r="C2081" s="194"/>
      <c r="D2081" s="194"/>
      <c r="E2081" s="194"/>
      <c r="F2081" s="191"/>
      <c r="G2081" s="126"/>
    </row>
    <row r="2082" spans="1:7" s="193" customFormat="1">
      <c r="A2082" s="188"/>
      <c r="B2082" s="194"/>
      <c r="C2082" s="194"/>
      <c r="D2082" s="194"/>
      <c r="E2082" s="194"/>
      <c r="F2082" s="191"/>
      <c r="G2082" s="126"/>
    </row>
    <row r="2083" spans="1:7" s="193" customFormat="1">
      <c r="A2083" s="188"/>
      <c r="B2083" s="194"/>
      <c r="C2083" s="194"/>
      <c r="D2083" s="194"/>
      <c r="E2083" s="194"/>
      <c r="F2083" s="191"/>
      <c r="G2083" s="126"/>
    </row>
    <row r="2084" spans="1:7" s="193" customFormat="1">
      <c r="A2084" s="188"/>
      <c r="B2084" s="194"/>
      <c r="C2084" s="194"/>
      <c r="D2084" s="194"/>
      <c r="E2084" s="194"/>
      <c r="F2084" s="191"/>
      <c r="G2084" s="126"/>
    </row>
    <row r="2085" spans="1:7" s="193" customFormat="1">
      <c r="A2085" s="188"/>
      <c r="B2085" s="194"/>
      <c r="C2085" s="194"/>
      <c r="D2085" s="194"/>
      <c r="E2085" s="194"/>
      <c r="F2085" s="191"/>
      <c r="G2085" s="126"/>
    </row>
    <row r="2086" spans="1:7" s="193" customFormat="1">
      <c r="A2086" s="188"/>
      <c r="B2086" s="194"/>
      <c r="C2086" s="194"/>
      <c r="D2086" s="194"/>
      <c r="E2086" s="194"/>
      <c r="F2086" s="191"/>
      <c r="G2086" s="126"/>
    </row>
    <row r="2087" spans="1:7" s="193" customFormat="1">
      <c r="A2087" s="188"/>
      <c r="B2087" s="194"/>
      <c r="C2087" s="194"/>
      <c r="D2087" s="194"/>
      <c r="E2087" s="194"/>
      <c r="F2087" s="191"/>
      <c r="G2087" s="126"/>
    </row>
    <row r="2088" spans="1:7" s="193" customFormat="1">
      <c r="A2088" s="188"/>
      <c r="B2088" s="194"/>
      <c r="C2088" s="194"/>
      <c r="D2088" s="194"/>
      <c r="E2088" s="194"/>
      <c r="F2088" s="191"/>
      <c r="G2088" s="126"/>
    </row>
    <row r="2089" spans="1:7" s="193" customFormat="1">
      <c r="A2089" s="188"/>
      <c r="B2089" s="194"/>
      <c r="C2089" s="194"/>
      <c r="D2089" s="194"/>
      <c r="E2089" s="194"/>
      <c r="F2089" s="191"/>
      <c r="G2089" s="126"/>
    </row>
    <row r="2090" spans="1:7" s="193" customFormat="1">
      <c r="A2090" s="188"/>
      <c r="B2090" s="194"/>
      <c r="C2090" s="194"/>
      <c r="D2090" s="194"/>
      <c r="E2090" s="194"/>
      <c r="F2090" s="191"/>
      <c r="G2090" s="126"/>
    </row>
    <row r="2091" spans="1:7" s="193" customFormat="1">
      <c r="A2091" s="188"/>
      <c r="B2091" s="194"/>
      <c r="C2091" s="194"/>
      <c r="D2091" s="194"/>
      <c r="E2091" s="194"/>
      <c r="F2091" s="191"/>
      <c r="G2091" s="126"/>
    </row>
    <row r="2092" spans="1:7" s="193" customFormat="1">
      <c r="A2092" s="188"/>
      <c r="B2092" s="194"/>
      <c r="C2092" s="194"/>
      <c r="D2092" s="194"/>
      <c r="E2092" s="194"/>
      <c r="F2092" s="191"/>
      <c r="G2092" s="126"/>
    </row>
    <row r="2093" spans="1:7" s="193" customFormat="1">
      <c r="A2093" s="188"/>
      <c r="B2093" s="194"/>
      <c r="C2093" s="194"/>
      <c r="D2093" s="194"/>
      <c r="E2093" s="194"/>
      <c r="F2093" s="191"/>
      <c r="G2093" s="126"/>
    </row>
    <row r="2094" spans="1:7" s="193" customFormat="1">
      <c r="A2094" s="188"/>
      <c r="B2094" s="194"/>
      <c r="C2094" s="194"/>
      <c r="D2094" s="194"/>
      <c r="E2094" s="194"/>
      <c r="F2094" s="191"/>
      <c r="G2094" s="126"/>
    </row>
    <row r="2095" spans="1:7" s="193" customFormat="1">
      <c r="A2095" s="188"/>
      <c r="B2095" s="194"/>
      <c r="C2095" s="194"/>
      <c r="D2095" s="194"/>
      <c r="E2095" s="194"/>
      <c r="F2095" s="191"/>
      <c r="G2095" s="126"/>
    </row>
    <row r="2096" spans="1:7" s="193" customFormat="1">
      <c r="A2096" s="188"/>
      <c r="B2096" s="194"/>
      <c r="C2096" s="194"/>
      <c r="D2096" s="194"/>
      <c r="E2096" s="194"/>
      <c r="F2096" s="191"/>
      <c r="G2096" s="126"/>
    </row>
    <row r="2097" spans="1:7" s="193" customFormat="1">
      <c r="A2097" s="188"/>
      <c r="B2097" s="194"/>
      <c r="C2097" s="194"/>
      <c r="D2097" s="194"/>
      <c r="E2097" s="194"/>
      <c r="F2097" s="191"/>
      <c r="G2097" s="126"/>
    </row>
    <row r="2098" spans="1:7" s="193" customFormat="1">
      <c r="A2098" s="188"/>
      <c r="B2098" s="194"/>
      <c r="C2098" s="194"/>
      <c r="D2098" s="194"/>
      <c r="E2098" s="194"/>
      <c r="F2098" s="191"/>
      <c r="G2098" s="126"/>
    </row>
    <row r="2099" spans="1:7" s="193" customFormat="1">
      <c r="A2099" s="188"/>
      <c r="B2099" s="194"/>
      <c r="C2099" s="194"/>
      <c r="D2099" s="194"/>
      <c r="E2099" s="194"/>
      <c r="F2099" s="191"/>
      <c r="G2099" s="126"/>
    </row>
    <row r="2100" spans="1:7" s="193" customFormat="1">
      <c r="A2100" s="188"/>
      <c r="B2100" s="194"/>
      <c r="C2100" s="194"/>
      <c r="D2100" s="194"/>
      <c r="E2100" s="194"/>
      <c r="F2100" s="191"/>
      <c r="G2100" s="126"/>
    </row>
    <row r="2101" spans="1:7" s="193" customFormat="1">
      <c r="A2101" s="188"/>
      <c r="B2101" s="194"/>
      <c r="C2101" s="194"/>
      <c r="D2101" s="194"/>
      <c r="E2101" s="194"/>
      <c r="F2101" s="191"/>
      <c r="G2101" s="126"/>
    </row>
    <row r="2102" spans="1:7" s="193" customFormat="1">
      <c r="A2102" s="188"/>
      <c r="B2102" s="194"/>
      <c r="C2102" s="194"/>
      <c r="D2102" s="194"/>
      <c r="E2102" s="194"/>
      <c r="F2102" s="191"/>
      <c r="G2102" s="126"/>
    </row>
    <row r="2103" spans="1:7" s="193" customFormat="1">
      <c r="A2103" s="188"/>
      <c r="B2103" s="194"/>
      <c r="C2103" s="194"/>
      <c r="D2103" s="194"/>
      <c r="E2103" s="194"/>
      <c r="F2103" s="191"/>
      <c r="G2103" s="126"/>
    </row>
    <row r="2104" spans="1:7" s="193" customFormat="1">
      <c r="A2104" s="188"/>
      <c r="B2104" s="194"/>
      <c r="C2104" s="194"/>
      <c r="D2104" s="194"/>
      <c r="E2104" s="194"/>
      <c r="F2104" s="191"/>
      <c r="G2104" s="126"/>
    </row>
    <row r="2105" spans="1:7" s="193" customFormat="1">
      <c r="A2105" s="188"/>
      <c r="B2105" s="194"/>
      <c r="C2105" s="194"/>
      <c r="D2105" s="194"/>
      <c r="E2105" s="194"/>
      <c r="F2105" s="191"/>
      <c r="G2105" s="126"/>
    </row>
    <row r="2106" spans="1:7" s="193" customFormat="1">
      <c r="A2106" s="188"/>
      <c r="B2106" s="194"/>
      <c r="C2106" s="194"/>
      <c r="D2106" s="194"/>
      <c r="E2106" s="194"/>
      <c r="F2106" s="191"/>
      <c r="G2106" s="126"/>
    </row>
    <row r="2107" spans="1:7" s="193" customFormat="1">
      <c r="A2107" s="188"/>
      <c r="B2107" s="194"/>
      <c r="C2107" s="194"/>
      <c r="D2107" s="194"/>
      <c r="E2107" s="194"/>
      <c r="F2107" s="191"/>
      <c r="G2107" s="126"/>
    </row>
    <row r="2108" spans="1:7" s="193" customFormat="1">
      <c r="A2108" s="188"/>
      <c r="B2108" s="194"/>
      <c r="C2108" s="194"/>
      <c r="D2108" s="194"/>
      <c r="E2108" s="194"/>
      <c r="F2108" s="191"/>
      <c r="G2108" s="126"/>
    </row>
    <row r="2109" spans="1:7" s="193" customFormat="1">
      <c r="A2109" s="188"/>
      <c r="B2109" s="194"/>
      <c r="C2109" s="194"/>
      <c r="D2109" s="194"/>
      <c r="E2109" s="194"/>
      <c r="F2109" s="191"/>
      <c r="G2109" s="126"/>
    </row>
    <row r="2110" spans="1:7" s="193" customFormat="1">
      <c r="A2110" s="188"/>
      <c r="B2110" s="194"/>
      <c r="C2110" s="194"/>
      <c r="D2110" s="194"/>
      <c r="E2110" s="194"/>
      <c r="F2110" s="191"/>
      <c r="G2110" s="126"/>
    </row>
    <row r="2111" spans="1:7" s="193" customFormat="1">
      <c r="A2111" s="188"/>
      <c r="B2111" s="194"/>
      <c r="C2111" s="194"/>
      <c r="D2111" s="194"/>
      <c r="E2111" s="194"/>
      <c r="F2111" s="191"/>
      <c r="G2111" s="126"/>
    </row>
    <row r="2112" spans="1:7" s="193" customFormat="1">
      <c r="A2112" s="188"/>
      <c r="B2112" s="194"/>
      <c r="C2112" s="194"/>
      <c r="D2112" s="194"/>
      <c r="E2112" s="194"/>
      <c r="F2112" s="191"/>
      <c r="G2112" s="126"/>
    </row>
    <row r="2113" spans="1:7" s="193" customFormat="1">
      <c r="A2113" s="188"/>
      <c r="B2113" s="194"/>
      <c r="C2113" s="194"/>
      <c r="D2113" s="194"/>
      <c r="E2113" s="194"/>
      <c r="F2113" s="191"/>
      <c r="G2113" s="126"/>
    </row>
    <row r="2114" spans="1:7" s="193" customFormat="1">
      <c r="A2114" s="188"/>
      <c r="B2114" s="194"/>
      <c r="C2114" s="194"/>
      <c r="D2114" s="194"/>
      <c r="E2114" s="194"/>
      <c r="F2114" s="191"/>
      <c r="G2114" s="126"/>
    </row>
    <row r="2115" spans="1:7" s="193" customFormat="1">
      <c r="A2115" s="188"/>
      <c r="B2115" s="194"/>
      <c r="C2115" s="194"/>
      <c r="D2115" s="194"/>
      <c r="E2115" s="194"/>
      <c r="F2115" s="191"/>
      <c r="G2115" s="126"/>
    </row>
    <row r="2116" spans="1:7" s="193" customFormat="1">
      <c r="A2116" s="188"/>
      <c r="B2116" s="194"/>
      <c r="C2116" s="194"/>
      <c r="D2116" s="194"/>
      <c r="E2116" s="194"/>
      <c r="F2116" s="191"/>
      <c r="G2116" s="126"/>
    </row>
    <row r="2117" spans="1:7" s="193" customFormat="1">
      <c r="A2117" s="188"/>
      <c r="B2117" s="194"/>
      <c r="C2117" s="194"/>
      <c r="D2117" s="194"/>
      <c r="E2117" s="194"/>
      <c r="F2117" s="191"/>
      <c r="G2117" s="126"/>
    </row>
    <row r="2118" spans="1:7" s="193" customFormat="1">
      <c r="A2118" s="188"/>
      <c r="B2118" s="194"/>
      <c r="C2118" s="194"/>
      <c r="D2118" s="194"/>
      <c r="E2118" s="194"/>
      <c r="F2118" s="191"/>
      <c r="G2118" s="126"/>
    </row>
    <row r="2119" spans="1:7" s="193" customFormat="1">
      <c r="A2119" s="188"/>
      <c r="B2119" s="194"/>
      <c r="C2119" s="194"/>
      <c r="D2119" s="194"/>
      <c r="E2119" s="194"/>
      <c r="F2119" s="191"/>
      <c r="G2119" s="126"/>
    </row>
    <row r="2120" spans="1:7" s="193" customFormat="1">
      <c r="A2120" s="188"/>
      <c r="B2120" s="194"/>
      <c r="C2120" s="194"/>
      <c r="D2120" s="194"/>
      <c r="E2120" s="194"/>
      <c r="F2120" s="191"/>
      <c r="G2120" s="126"/>
    </row>
    <row r="2121" spans="1:7" s="193" customFormat="1">
      <c r="A2121" s="188"/>
      <c r="B2121" s="194"/>
      <c r="C2121" s="194"/>
      <c r="D2121" s="194"/>
      <c r="E2121" s="194"/>
      <c r="F2121" s="191"/>
      <c r="G2121" s="126"/>
    </row>
    <row r="2122" spans="1:7" s="193" customFormat="1">
      <c r="A2122" s="188"/>
      <c r="B2122" s="194"/>
      <c r="C2122" s="194"/>
      <c r="D2122" s="194"/>
      <c r="E2122" s="194"/>
      <c r="F2122" s="191"/>
      <c r="G2122" s="126"/>
    </row>
    <row r="2123" spans="1:7" s="193" customFormat="1">
      <c r="A2123" s="188"/>
      <c r="B2123" s="194"/>
      <c r="C2123" s="194"/>
      <c r="D2123" s="194"/>
      <c r="E2123" s="194"/>
      <c r="F2123" s="191"/>
      <c r="G2123" s="126"/>
    </row>
    <row r="2124" spans="1:7" s="193" customFormat="1">
      <c r="A2124" s="188"/>
      <c r="B2124" s="194"/>
      <c r="C2124" s="194"/>
      <c r="D2124" s="194"/>
      <c r="E2124" s="194"/>
      <c r="F2124" s="191"/>
      <c r="G2124" s="126"/>
    </row>
    <row r="2125" spans="1:7" s="193" customFormat="1">
      <c r="A2125" s="188"/>
      <c r="B2125" s="194"/>
      <c r="C2125" s="194"/>
      <c r="D2125" s="194"/>
      <c r="E2125" s="194"/>
      <c r="F2125" s="191"/>
      <c r="G2125" s="126"/>
    </row>
    <row r="2126" spans="1:7" s="193" customFormat="1">
      <c r="A2126" s="188"/>
      <c r="B2126" s="194"/>
      <c r="C2126" s="194"/>
      <c r="D2126" s="194"/>
      <c r="E2126" s="194"/>
      <c r="F2126" s="191"/>
      <c r="G2126" s="126"/>
    </row>
    <row r="2127" spans="1:7" s="193" customFormat="1">
      <c r="A2127" s="188"/>
      <c r="B2127" s="194"/>
      <c r="C2127" s="194"/>
      <c r="D2127" s="194"/>
      <c r="E2127" s="194"/>
      <c r="F2127" s="191"/>
      <c r="G2127" s="126"/>
    </row>
    <row r="2128" spans="1:7" s="193" customFormat="1">
      <c r="A2128" s="188"/>
      <c r="B2128" s="194"/>
      <c r="C2128" s="194"/>
      <c r="D2128" s="194"/>
      <c r="E2128" s="194"/>
      <c r="F2128" s="191"/>
      <c r="G2128" s="126"/>
    </row>
    <row r="2129" spans="1:7" s="193" customFormat="1">
      <c r="A2129" s="188"/>
      <c r="B2129" s="194"/>
      <c r="C2129" s="194"/>
      <c r="D2129" s="194"/>
      <c r="E2129" s="194"/>
      <c r="F2129" s="191"/>
      <c r="G2129" s="126"/>
    </row>
    <row r="2130" spans="1:7" s="193" customFormat="1">
      <c r="A2130" s="188"/>
      <c r="B2130" s="194"/>
      <c r="C2130" s="194"/>
      <c r="D2130" s="194"/>
      <c r="E2130" s="194"/>
      <c r="F2130" s="191"/>
      <c r="G2130" s="126"/>
    </row>
    <row r="2131" spans="1:7" s="193" customFormat="1">
      <c r="A2131" s="188"/>
      <c r="B2131" s="194"/>
      <c r="C2131" s="194"/>
      <c r="D2131" s="194"/>
      <c r="E2131" s="194"/>
      <c r="F2131" s="191"/>
      <c r="G2131" s="126"/>
    </row>
    <row r="2132" spans="1:7" s="193" customFormat="1">
      <c r="A2132" s="188"/>
      <c r="B2132" s="194"/>
      <c r="C2132" s="194"/>
      <c r="D2132" s="194"/>
      <c r="E2132" s="194"/>
      <c r="F2132" s="191"/>
      <c r="G2132" s="126"/>
    </row>
    <row r="2133" spans="1:7" s="193" customFormat="1">
      <c r="A2133" s="188"/>
      <c r="B2133" s="194"/>
      <c r="C2133" s="194"/>
      <c r="D2133" s="194"/>
      <c r="E2133" s="194"/>
      <c r="F2133" s="191"/>
      <c r="G2133" s="126"/>
    </row>
    <row r="2134" spans="1:7" s="193" customFormat="1">
      <c r="A2134" s="188"/>
      <c r="B2134" s="194"/>
      <c r="C2134" s="194"/>
      <c r="D2134" s="194"/>
      <c r="E2134" s="194"/>
      <c r="F2134" s="191"/>
      <c r="G2134" s="126"/>
    </row>
    <row r="2135" spans="1:7" s="193" customFormat="1">
      <c r="A2135" s="188"/>
      <c r="B2135" s="194"/>
      <c r="C2135" s="194"/>
      <c r="D2135" s="194"/>
      <c r="E2135" s="194"/>
      <c r="F2135" s="191"/>
      <c r="G2135" s="126"/>
    </row>
    <row r="2136" spans="1:7" s="193" customFormat="1">
      <c r="A2136" s="188"/>
      <c r="B2136" s="194"/>
      <c r="C2136" s="194"/>
      <c r="D2136" s="194"/>
      <c r="E2136" s="194"/>
      <c r="F2136" s="191"/>
      <c r="G2136" s="126"/>
    </row>
    <row r="2137" spans="1:7" s="193" customFormat="1">
      <c r="A2137" s="188"/>
      <c r="B2137" s="194"/>
      <c r="C2137" s="194"/>
      <c r="D2137" s="194"/>
      <c r="E2137" s="194"/>
      <c r="F2137" s="191"/>
      <c r="G2137" s="126"/>
    </row>
    <row r="2138" spans="1:7" s="193" customFormat="1">
      <c r="A2138" s="188"/>
      <c r="B2138" s="194"/>
      <c r="C2138" s="194"/>
      <c r="D2138" s="194"/>
      <c r="E2138" s="194"/>
      <c r="F2138" s="191"/>
      <c r="G2138" s="126"/>
    </row>
    <row r="2139" spans="1:7" s="193" customFormat="1">
      <c r="A2139" s="188"/>
      <c r="B2139" s="194"/>
      <c r="C2139" s="194"/>
      <c r="D2139" s="194"/>
      <c r="E2139" s="194"/>
      <c r="F2139" s="191"/>
      <c r="G2139" s="126"/>
    </row>
    <row r="2140" spans="1:7" s="193" customFormat="1">
      <c r="A2140" s="188"/>
      <c r="B2140" s="194"/>
      <c r="C2140" s="194"/>
      <c r="D2140" s="194"/>
      <c r="E2140" s="194"/>
      <c r="F2140" s="191"/>
      <c r="G2140" s="126"/>
    </row>
    <row r="2141" spans="1:7" s="193" customFormat="1">
      <c r="A2141" s="188"/>
      <c r="B2141" s="194"/>
      <c r="C2141" s="194"/>
      <c r="D2141" s="194"/>
      <c r="E2141" s="194"/>
      <c r="F2141" s="191"/>
      <c r="G2141" s="126"/>
    </row>
    <row r="2142" spans="1:7" s="193" customFormat="1">
      <c r="A2142" s="188"/>
      <c r="B2142" s="194"/>
      <c r="C2142" s="194"/>
      <c r="D2142" s="194"/>
      <c r="E2142" s="194"/>
      <c r="F2142" s="191"/>
      <c r="G2142" s="126"/>
    </row>
    <row r="2143" spans="1:7" s="193" customFormat="1">
      <c r="A2143" s="188"/>
      <c r="B2143" s="194"/>
      <c r="C2143" s="194"/>
      <c r="D2143" s="194"/>
      <c r="E2143" s="194"/>
      <c r="F2143" s="191"/>
      <c r="G2143" s="126"/>
    </row>
    <row r="2144" spans="1:7" s="193" customFormat="1">
      <c r="A2144" s="188"/>
      <c r="B2144" s="194"/>
      <c r="C2144" s="194"/>
      <c r="D2144" s="194"/>
      <c r="E2144" s="194"/>
      <c r="F2144" s="191"/>
      <c r="G2144" s="126"/>
    </row>
    <row r="2145" spans="1:7" s="193" customFormat="1">
      <c r="A2145" s="188"/>
      <c r="B2145" s="194"/>
      <c r="C2145" s="194"/>
      <c r="D2145" s="194"/>
      <c r="E2145" s="194"/>
      <c r="F2145" s="191"/>
      <c r="G2145" s="126"/>
    </row>
    <row r="2146" spans="1:7" s="193" customFormat="1">
      <c r="A2146" s="188"/>
      <c r="B2146" s="194"/>
      <c r="C2146" s="194"/>
      <c r="D2146" s="194"/>
      <c r="E2146" s="194"/>
      <c r="F2146" s="191"/>
      <c r="G2146" s="126"/>
    </row>
    <row r="2147" spans="1:7" s="193" customFormat="1">
      <c r="A2147" s="188"/>
      <c r="B2147" s="194"/>
      <c r="C2147" s="194"/>
      <c r="D2147" s="194"/>
      <c r="E2147" s="194"/>
      <c r="F2147" s="191"/>
      <c r="G2147" s="126"/>
    </row>
    <row r="2148" spans="1:7" s="193" customFormat="1">
      <c r="A2148" s="188"/>
      <c r="B2148" s="194"/>
      <c r="C2148" s="194"/>
      <c r="D2148" s="194"/>
      <c r="E2148" s="194"/>
      <c r="F2148" s="191"/>
      <c r="G2148" s="126"/>
    </row>
    <row r="2149" spans="1:7" s="193" customFormat="1">
      <c r="A2149" s="188"/>
      <c r="B2149" s="194"/>
      <c r="C2149" s="194"/>
      <c r="D2149" s="194"/>
      <c r="E2149" s="194"/>
      <c r="F2149" s="191"/>
      <c r="G2149" s="126"/>
    </row>
    <row r="2150" spans="1:7" s="193" customFormat="1">
      <c r="A2150" s="188"/>
      <c r="B2150" s="194"/>
      <c r="C2150" s="194"/>
      <c r="D2150" s="194"/>
      <c r="E2150" s="194"/>
      <c r="F2150" s="191"/>
      <c r="G2150" s="126"/>
    </row>
    <row r="2151" spans="1:7" s="193" customFormat="1">
      <c r="A2151" s="188"/>
      <c r="B2151" s="194"/>
      <c r="C2151" s="194"/>
      <c r="D2151" s="194"/>
      <c r="E2151" s="194"/>
      <c r="F2151" s="191"/>
      <c r="G2151" s="126"/>
    </row>
    <row r="2152" spans="1:7" s="193" customFormat="1">
      <c r="A2152" s="188"/>
      <c r="B2152" s="194"/>
      <c r="C2152" s="194"/>
      <c r="D2152" s="194"/>
      <c r="E2152" s="194"/>
      <c r="F2152" s="191"/>
      <c r="G2152" s="126"/>
    </row>
    <row r="2153" spans="1:7" s="193" customFormat="1">
      <c r="A2153" s="188"/>
      <c r="B2153" s="194"/>
      <c r="C2153" s="194"/>
      <c r="D2153" s="194"/>
      <c r="E2153" s="194"/>
      <c r="F2153" s="191"/>
      <c r="G2153" s="126"/>
    </row>
    <row r="2154" spans="1:7" s="193" customFormat="1">
      <c r="A2154" s="188"/>
      <c r="B2154" s="194"/>
      <c r="C2154" s="194"/>
      <c r="D2154" s="194"/>
      <c r="E2154" s="194"/>
      <c r="F2154" s="191"/>
      <c r="G2154" s="126"/>
    </row>
    <row r="2155" spans="1:7" s="193" customFormat="1">
      <c r="A2155" s="188"/>
      <c r="B2155" s="194"/>
      <c r="C2155" s="194"/>
      <c r="D2155" s="194"/>
      <c r="E2155" s="194"/>
      <c r="F2155" s="191"/>
      <c r="G2155" s="126"/>
    </row>
    <row r="2156" spans="1:7" s="193" customFormat="1">
      <c r="A2156" s="188"/>
      <c r="B2156" s="194"/>
      <c r="C2156" s="194"/>
      <c r="D2156" s="194"/>
      <c r="E2156" s="194"/>
      <c r="F2156" s="191"/>
      <c r="G2156" s="126"/>
    </row>
    <row r="2157" spans="1:7" s="193" customFormat="1">
      <c r="A2157" s="188"/>
      <c r="B2157" s="194"/>
      <c r="C2157" s="194"/>
      <c r="D2157" s="194"/>
      <c r="E2157" s="194"/>
      <c r="F2157" s="191"/>
      <c r="G2157" s="126"/>
    </row>
    <row r="2158" spans="1:7" s="193" customFormat="1">
      <c r="A2158" s="188"/>
      <c r="B2158" s="194"/>
      <c r="C2158" s="194"/>
      <c r="D2158" s="194"/>
      <c r="E2158" s="194"/>
      <c r="F2158" s="191"/>
      <c r="G2158" s="126"/>
    </row>
    <row r="2159" spans="1:7" s="193" customFormat="1">
      <c r="A2159" s="188"/>
      <c r="B2159" s="194"/>
      <c r="C2159" s="194"/>
      <c r="D2159" s="194"/>
      <c r="E2159" s="194"/>
      <c r="F2159" s="191"/>
      <c r="G2159" s="126"/>
    </row>
    <row r="2160" spans="1:7" s="193" customFormat="1">
      <c r="A2160" s="188"/>
      <c r="B2160" s="194"/>
      <c r="C2160" s="194"/>
      <c r="D2160" s="194"/>
      <c r="E2160" s="194"/>
      <c r="F2160" s="191"/>
      <c r="G2160" s="126"/>
    </row>
    <row r="2161" spans="1:7" s="193" customFormat="1">
      <c r="A2161" s="188"/>
      <c r="B2161" s="194"/>
      <c r="C2161" s="194"/>
      <c r="D2161" s="194"/>
      <c r="E2161" s="194"/>
      <c r="F2161" s="191"/>
      <c r="G2161" s="126"/>
    </row>
    <row r="2162" spans="1:7" s="193" customFormat="1">
      <c r="A2162" s="188"/>
      <c r="B2162" s="194"/>
      <c r="C2162" s="194"/>
      <c r="D2162" s="194"/>
      <c r="E2162" s="194"/>
      <c r="F2162" s="191"/>
      <c r="G2162" s="126"/>
    </row>
    <row r="2163" spans="1:7" s="193" customFormat="1">
      <c r="A2163" s="188"/>
      <c r="B2163" s="194"/>
      <c r="C2163" s="194"/>
      <c r="D2163" s="194"/>
      <c r="E2163" s="194"/>
      <c r="F2163" s="191"/>
      <c r="G2163" s="126"/>
    </row>
    <row r="2164" spans="1:7" s="193" customFormat="1">
      <c r="A2164" s="188"/>
      <c r="B2164" s="194"/>
      <c r="C2164" s="194"/>
      <c r="D2164" s="194"/>
      <c r="E2164" s="194"/>
      <c r="F2164" s="191"/>
      <c r="G2164" s="126"/>
    </row>
    <row r="2165" spans="1:7" s="193" customFormat="1">
      <c r="A2165" s="188"/>
      <c r="B2165" s="194"/>
      <c r="C2165" s="194"/>
      <c r="D2165" s="194"/>
      <c r="E2165" s="194"/>
      <c r="F2165" s="191"/>
      <c r="G2165" s="126"/>
    </row>
    <row r="2166" spans="1:7" s="193" customFormat="1">
      <c r="A2166" s="188"/>
      <c r="B2166" s="194"/>
      <c r="C2166" s="194"/>
      <c r="D2166" s="194"/>
      <c r="E2166" s="194"/>
      <c r="F2166" s="191"/>
      <c r="G2166" s="126"/>
    </row>
    <row r="2167" spans="1:7" s="193" customFormat="1">
      <c r="A2167" s="188"/>
      <c r="B2167" s="194"/>
      <c r="C2167" s="194"/>
      <c r="D2167" s="194"/>
      <c r="E2167" s="194"/>
      <c r="F2167" s="191"/>
      <c r="G2167" s="126"/>
    </row>
    <row r="2168" spans="1:7" s="193" customFormat="1">
      <c r="A2168" s="188"/>
      <c r="B2168" s="194"/>
      <c r="C2168" s="194"/>
      <c r="D2168" s="194"/>
      <c r="E2168" s="194"/>
      <c r="F2168" s="191"/>
      <c r="G2168" s="126"/>
    </row>
    <row r="2169" spans="1:7" s="193" customFormat="1">
      <c r="A2169" s="188"/>
      <c r="B2169" s="194"/>
      <c r="C2169" s="194"/>
      <c r="D2169" s="194"/>
      <c r="E2169" s="194"/>
      <c r="F2169" s="191"/>
      <c r="G2169" s="126"/>
    </row>
    <row r="2170" spans="1:7" s="193" customFormat="1">
      <c r="A2170" s="188"/>
      <c r="B2170" s="194"/>
      <c r="C2170" s="194"/>
      <c r="D2170" s="194"/>
      <c r="E2170" s="194"/>
      <c r="F2170" s="191"/>
      <c r="G2170" s="126"/>
    </row>
    <row r="2171" spans="1:7" s="193" customFormat="1">
      <c r="A2171" s="188"/>
      <c r="B2171" s="194"/>
      <c r="C2171" s="194"/>
      <c r="D2171" s="194"/>
      <c r="E2171" s="194"/>
      <c r="F2171" s="191"/>
      <c r="G2171" s="126"/>
    </row>
    <row r="2172" spans="1:7" s="193" customFormat="1">
      <c r="A2172" s="188"/>
      <c r="B2172" s="194"/>
      <c r="C2172" s="194"/>
      <c r="D2172" s="194"/>
      <c r="E2172" s="194"/>
      <c r="F2172" s="191"/>
      <c r="G2172" s="126"/>
    </row>
    <row r="2173" spans="1:7" s="193" customFormat="1">
      <c r="A2173" s="188"/>
      <c r="B2173" s="194"/>
      <c r="C2173" s="194"/>
      <c r="D2173" s="194"/>
      <c r="E2173" s="194"/>
      <c r="F2173" s="191"/>
      <c r="G2173" s="126"/>
    </row>
    <row r="2174" spans="1:7" s="193" customFormat="1">
      <c r="A2174" s="188"/>
      <c r="B2174" s="194"/>
      <c r="C2174" s="194"/>
      <c r="D2174" s="194"/>
      <c r="E2174" s="194"/>
      <c r="F2174" s="191"/>
      <c r="G2174" s="126"/>
    </row>
    <row r="2175" spans="1:7" s="193" customFormat="1">
      <c r="A2175" s="188"/>
      <c r="B2175" s="194"/>
      <c r="C2175" s="194"/>
      <c r="D2175" s="194"/>
      <c r="E2175" s="194"/>
      <c r="F2175" s="191"/>
      <c r="G2175" s="126"/>
    </row>
    <row r="2176" spans="1:7" s="193" customFormat="1">
      <c r="A2176" s="188"/>
      <c r="B2176" s="194"/>
      <c r="C2176" s="194"/>
      <c r="D2176" s="194"/>
      <c r="E2176" s="194"/>
      <c r="F2176" s="191"/>
      <c r="G2176" s="126"/>
    </row>
    <row r="2177" spans="1:7" s="193" customFormat="1">
      <c r="A2177" s="188"/>
      <c r="B2177" s="194"/>
      <c r="C2177" s="194"/>
      <c r="D2177" s="194"/>
      <c r="E2177" s="194"/>
      <c r="F2177" s="191"/>
      <c r="G2177" s="126"/>
    </row>
    <row r="2178" spans="1:7" s="193" customFormat="1">
      <c r="A2178" s="188"/>
      <c r="B2178" s="194"/>
      <c r="C2178" s="194"/>
      <c r="D2178" s="194"/>
      <c r="E2178" s="194"/>
      <c r="F2178" s="191"/>
      <c r="G2178" s="126"/>
    </row>
    <row r="2179" spans="1:7" s="193" customFormat="1">
      <c r="A2179" s="188"/>
      <c r="B2179" s="194"/>
      <c r="C2179" s="194"/>
      <c r="D2179" s="194"/>
      <c r="E2179" s="194"/>
      <c r="F2179" s="191"/>
      <c r="G2179" s="126"/>
    </row>
    <row r="2180" spans="1:7" s="193" customFormat="1">
      <c r="A2180" s="188"/>
      <c r="B2180" s="194"/>
      <c r="C2180" s="194"/>
      <c r="D2180" s="194"/>
      <c r="E2180" s="194"/>
      <c r="F2180" s="191"/>
      <c r="G2180" s="126"/>
    </row>
    <row r="2181" spans="1:7" s="193" customFormat="1">
      <c r="A2181" s="188"/>
      <c r="B2181" s="194"/>
      <c r="C2181" s="194"/>
      <c r="D2181" s="194"/>
      <c r="E2181" s="194"/>
      <c r="F2181" s="191"/>
      <c r="G2181" s="126"/>
    </row>
    <row r="2182" spans="1:7" s="193" customFormat="1">
      <c r="A2182" s="188"/>
      <c r="B2182" s="194"/>
      <c r="C2182" s="194"/>
      <c r="D2182" s="194"/>
      <c r="E2182" s="194"/>
      <c r="F2182" s="191"/>
      <c r="G2182" s="126"/>
    </row>
    <row r="2183" spans="1:7" s="193" customFormat="1">
      <c r="A2183" s="188"/>
      <c r="B2183" s="194"/>
      <c r="C2183" s="194"/>
      <c r="D2183" s="194"/>
      <c r="E2183" s="194"/>
      <c r="F2183" s="191"/>
      <c r="G2183" s="126"/>
    </row>
    <row r="2184" spans="1:7" s="193" customFormat="1">
      <c r="A2184" s="188"/>
      <c r="B2184" s="194"/>
      <c r="C2184" s="194"/>
      <c r="D2184" s="194"/>
      <c r="E2184" s="194"/>
      <c r="F2184" s="191"/>
      <c r="G2184" s="126"/>
    </row>
    <row r="2185" spans="1:7" s="193" customFormat="1">
      <c r="A2185" s="188"/>
      <c r="B2185" s="194"/>
      <c r="C2185" s="194"/>
      <c r="D2185" s="194"/>
      <c r="E2185" s="194"/>
      <c r="F2185" s="191"/>
      <c r="G2185" s="126"/>
    </row>
    <row r="2186" spans="1:7" s="193" customFormat="1">
      <c r="A2186" s="188"/>
      <c r="B2186" s="194"/>
      <c r="C2186" s="194"/>
      <c r="D2186" s="194"/>
      <c r="E2186" s="194"/>
      <c r="F2186" s="191"/>
      <c r="G2186" s="126"/>
    </row>
    <row r="2187" spans="1:7" s="193" customFormat="1">
      <c r="A2187" s="188"/>
      <c r="B2187" s="194"/>
      <c r="C2187" s="194"/>
      <c r="D2187" s="194"/>
      <c r="E2187" s="194"/>
      <c r="F2187" s="191"/>
      <c r="G2187" s="126"/>
    </row>
    <row r="2188" spans="1:7" s="193" customFormat="1">
      <c r="A2188" s="188"/>
      <c r="B2188" s="194"/>
      <c r="C2188" s="194"/>
      <c r="D2188" s="194"/>
      <c r="E2188" s="194"/>
      <c r="F2188" s="191"/>
      <c r="G2188" s="126"/>
    </row>
    <row r="2189" spans="1:7" s="193" customFormat="1">
      <c r="A2189" s="188"/>
      <c r="B2189" s="194"/>
      <c r="C2189" s="194"/>
      <c r="D2189" s="194"/>
      <c r="E2189" s="194"/>
      <c r="F2189" s="191"/>
      <c r="G2189" s="126"/>
    </row>
    <row r="2190" spans="1:7" s="193" customFormat="1">
      <c r="A2190" s="188"/>
      <c r="B2190" s="194"/>
      <c r="C2190" s="194"/>
      <c r="D2190" s="194"/>
      <c r="E2190" s="194"/>
      <c r="F2190" s="191"/>
      <c r="G2190" s="126"/>
    </row>
    <row r="2191" spans="1:7" s="193" customFormat="1">
      <c r="A2191" s="188"/>
      <c r="B2191" s="194"/>
      <c r="C2191" s="194"/>
      <c r="D2191" s="194"/>
      <c r="E2191" s="194"/>
      <c r="F2191" s="191"/>
      <c r="G2191" s="126"/>
    </row>
    <row r="2192" spans="1:7" s="193" customFormat="1">
      <c r="A2192" s="188"/>
      <c r="B2192" s="194"/>
      <c r="C2192" s="194"/>
      <c r="D2192" s="194"/>
      <c r="E2192" s="194"/>
      <c r="F2192" s="191"/>
      <c r="G2192" s="126"/>
    </row>
    <row r="2193" spans="1:7" s="193" customFormat="1">
      <c r="A2193" s="188"/>
      <c r="B2193" s="194"/>
      <c r="C2193" s="194"/>
      <c r="D2193" s="194"/>
      <c r="E2193" s="194"/>
      <c r="F2193" s="191"/>
      <c r="G2193" s="126"/>
    </row>
    <row r="2194" spans="1:7" s="193" customFormat="1">
      <c r="A2194" s="188"/>
      <c r="B2194" s="194"/>
      <c r="C2194" s="194"/>
      <c r="D2194" s="194"/>
      <c r="E2194" s="194"/>
      <c r="F2194" s="191"/>
      <c r="G2194" s="126"/>
    </row>
    <row r="2195" spans="1:7" s="193" customFormat="1">
      <c r="A2195" s="188"/>
      <c r="B2195" s="194"/>
      <c r="C2195" s="194"/>
      <c r="D2195" s="194"/>
      <c r="E2195" s="194"/>
      <c r="F2195" s="191"/>
      <c r="G2195" s="126"/>
    </row>
    <row r="2196" spans="1:7" s="193" customFormat="1">
      <c r="A2196" s="188"/>
      <c r="B2196" s="194"/>
      <c r="C2196" s="194"/>
      <c r="D2196" s="194"/>
      <c r="E2196" s="194"/>
      <c r="F2196" s="191"/>
      <c r="G2196" s="126"/>
    </row>
    <row r="2197" spans="1:7" s="193" customFormat="1">
      <c r="A2197" s="188"/>
      <c r="B2197" s="194"/>
      <c r="C2197" s="194"/>
      <c r="D2197" s="194"/>
      <c r="E2197" s="194"/>
      <c r="F2197" s="191"/>
      <c r="G2197" s="126"/>
    </row>
    <row r="2198" spans="1:7" s="193" customFormat="1">
      <c r="A2198" s="188"/>
      <c r="B2198" s="194"/>
      <c r="C2198" s="194"/>
      <c r="D2198" s="194"/>
      <c r="E2198" s="194"/>
      <c r="F2198" s="191"/>
      <c r="G2198" s="126"/>
    </row>
    <row r="2199" spans="1:7" s="193" customFormat="1">
      <c r="A2199" s="188"/>
      <c r="B2199" s="194"/>
      <c r="C2199" s="194"/>
      <c r="D2199" s="194"/>
      <c r="E2199" s="194"/>
      <c r="F2199" s="191"/>
      <c r="G2199" s="126"/>
    </row>
    <row r="2200" spans="1:7" s="193" customFormat="1">
      <c r="A2200" s="188"/>
      <c r="B2200" s="194"/>
      <c r="C2200" s="194"/>
      <c r="D2200" s="194"/>
      <c r="E2200" s="194"/>
      <c r="F2200" s="191"/>
      <c r="G2200" s="126"/>
    </row>
    <row r="2201" spans="1:7" s="193" customFormat="1">
      <c r="A2201" s="188"/>
      <c r="B2201" s="194"/>
      <c r="C2201" s="194"/>
      <c r="D2201" s="194"/>
      <c r="E2201" s="194"/>
      <c r="F2201" s="191"/>
      <c r="G2201" s="126"/>
    </row>
    <row r="2202" spans="1:7" s="193" customFormat="1">
      <c r="A2202" s="188"/>
      <c r="B2202" s="194"/>
      <c r="C2202" s="194"/>
      <c r="D2202" s="194"/>
      <c r="E2202" s="194"/>
      <c r="F2202" s="191"/>
      <c r="G2202" s="126"/>
    </row>
    <row r="2203" spans="1:7" s="193" customFormat="1">
      <c r="A2203" s="188"/>
      <c r="B2203" s="194"/>
      <c r="C2203" s="194"/>
      <c r="D2203" s="194"/>
      <c r="E2203" s="194"/>
      <c r="F2203" s="191"/>
      <c r="G2203" s="126"/>
    </row>
    <row r="2204" spans="1:7" s="193" customFormat="1">
      <c r="A2204" s="188"/>
      <c r="B2204" s="194"/>
      <c r="C2204" s="194"/>
      <c r="D2204" s="194"/>
      <c r="E2204" s="194"/>
      <c r="F2204" s="191"/>
      <c r="G2204" s="126"/>
    </row>
    <row r="2205" spans="1:7" s="193" customFormat="1">
      <c r="A2205" s="188"/>
      <c r="B2205" s="194"/>
      <c r="C2205" s="194"/>
      <c r="D2205" s="194"/>
      <c r="E2205" s="194"/>
      <c r="F2205" s="191"/>
      <c r="G2205" s="126"/>
    </row>
    <row r="2206" spans="1:7" s="193" customFormat="1">
      <c r="A2206" s="188"/>
      <c r="B2206" s="194"/>
      <c r="C2206" s="194"/>
      <c r="D2206" s="194"/>
      <c r="E2206" s="194"/>
      <c r="F2206" s="191"/>
      <c r="G2206" s="126"/>
    </row>
    <row r="2207" spans="1:7" s="193" customFormat="1">
      <c r="A2207" s="188"/>
      <c r="B2207" s="194"/>
      <c r="C2207" s="194"/>
      <c r="D2207" s="194"/>
      <c r="E2207" s="194"/>
      <c r="F2207" s="191"/>
      <c r="G2207" s="126"/>
    </row>
    <row r="2208" spans="1:7" s="193" customFormat="1">
      <c r="A2208" s="188"/>
      <c r="B2208" s="194"/>
      <c r="C2208" s="194"/>
      <c r="D2208" s="194"/>
      <c r="E2208" s="194"/>
      <c r="F2208" s="191"/>
      <c r="G2208" s="126"/>
    </row>
    <row r="2209" spans="1:7" s="193" customFormat="1">
      <c r="A2209" s="188"/>
      <c r="B2209" s="194"/>
      <c r="C2209" s="194"/>
      <c r="D2209" s="194"/>
      <c r="E2209" s="194"/>
      <c r="F2209" s="191"/>
      <c r="G2209" s="126"/>
    </row>
    <row r="2210" spans="1:7" s="193" customFormat="1">
      <c r="A2210" s="188"/>
      <c r="B2210" s="194"/>
      <c r="C2210" s="194"/>
      <c r="D2210" s="194"/>
      <c r="E2210" s="194"/>
      <c r="F2210" s="191"/>
      <c r="G2210" s="126"/>
    </row>
    <row r="2211" spans="1:7" s="193" customFormat="1">
      <c r="A2211" s="188"/>
      <c r="B2211" s="194"/>
      <c r="C2211" s="194"/>
      <c r="D2211" s="194"/>
      <c r="E2211" s="194"/>
      <c r="F2211" s="191"/>
      <c r="G2211" s="126"/>
    </row>
    <row r="2212" spans="1:7" s="193" customFormat="1">
      <c r="A2212" s="188"/>
      <c r="B2212" s="194"/>
      <c r="C2212" s="194"/>
      <c r="D2212" s="194"/>
      <c r="E2212" s="194"/>
      <c r="F2212" s="191"/>
      <c r="G2212" s="126"/>
    </row>
    <row r="2213" spans="1:7" s="193" customFormat="1">
      <c r="A2213" s="188"/>
      <c r="B2213" s="194"/>
      <c r="C2213" s="194"/>
      <c r="D2213" s="194"/>
      <c r="E2213" s="194"/>
      <c r="F2213" s="191"/>
      <c r="G2213" s="126"/>
    </row>
    <row r="2214" spans="1:7" s="193" customFormat="1">
      <c r="A2214" s="188"/>
      <c r="B2214" s="194"/>
      <c r="C2214" s="194"/>
      <c r="D2214" s="194"/>
      <c r="E2214" s="194"/>
      <c r="F2214" s="191"/>
      <c r="G2214" s="126"/>
    </row>
    <row r="2215" spans="1:7" s="193" customFormat="1">
      <c r="A2215" s="188"/>
      <c r="B2215" s="194"/>
      <c r="C2215" s="194"/>
      <c r="D2215" s="194"/>
      <c r="E2215" s="194"/>
      <c r="F2215" s="191"/>
      <c r="G2215" s="126"/>
    </row>
    <row r="2216" spans="1:7" s="193" customFormat="1">
      <c r="A2216" s="188"/>
      <c r="B2216" s="194"/>
      <c r="C2216" s="194"/>
      <c r="D2216" s="194"/>
      <c r="E2216" s="194"/>
      <c r="F2216" s="191"/>
      <c r="G2216" s="126"/>
    </row>
    <row r="2217" spans="1:7" s="193" customFormat="1">
      <c r="A2217" s="188"/>
      <c r="B2217" s="194"/>
      <c r="C2217" s="194"/>
      <c r="D2217" s="194"/>
      <c r="E2217" s="194"/>
      <c r="F2217" s="191"/>
      <c r="G2217" s="126"/>
    </row>
    <row r="2218" spans="1:7" s="193" customFormat="1">
      <c r="A2218" s="188"/>
      <c r="B2218" s="194"/>
      <c r="C2218" s="194"/>
      <c r="D2218" s="194"/>
      <c r="E2218" s="194"/>
      <c r="F2218" s="191"/>
      <c r="G2218" s="126"/>
    </row>
    <row r="2219" spans="1:7" s="193" customFormat="1">
      <c r="A2219" s="188"/>
      <c r="B2219" s="194"/>
      <c r="C2219" s="194"/>
      <c r="D2219" s="194"/>
      <c r="E2219" s="194"/>
      <c r="F2219" s="191"/>
      <c r="G2219" s="126"/>
    </row>
    <row r="2220" spans="1:7" s="193" customFormat="1">
      <c r="A2220" s="188"/>
      <c r="B2220" s="194"/>
      <c r="C2220" s="194"/>
      <c r="D2220" s="194"/>
      <c r="E2220" s="194"/>
      <c r="F2220" s="191"/>
      <c r="G2220" s="126"/>
    </row>
    <row r="2221" spans="1:7" s="193" customFormat="1">
      <c r="A2221" s="188"/>
      <c r="B2221" s="194"/>
      <c r="C2221" s="194"/>
      <c r="D2221" s="194"/>
      <c r="E2221" s="194"/>
      <c r="F2221" s="191"/>
      <c r="G2221" s="126"/>
    </row>
    <row r="2222" spans="1:7" s="193" customFormat="1">
      <c r="A2222" s="188"/>
      <c r="B2222" s="194"/>
      <c r="C2222" s="194"/>
      <c r="D2222" s="194"/>
      <c r="E2222" s="194"/>
      <c r="F2222" s="191"/>
      <c r="G2222" s="126"/>
    </row>
    <row r="2223" spans="1:7" s="193" customFormat="1">
      <c r="A2223" s="188"/>
      <c r="B2223" s="194"/>
      <c r="C2223" s="194"/>
      <c r="D2223" s="194"/>
      <c r="E2223" s="194"/>
      <c r="F2223" s="191"/>
      <c r="G2223" s="126"/>
    </row>
    <row r="2224" spans="1:7" s="193" customFormat="1">
      <c r="A2224" s="188"/>
      <c r="B2224" s="194"/>
      <c r="C2224" s="194"/>
      <c r="D2224" s="194"/>
      <c r="E2224" s="194"/>
      <c r="F2224" s="191"/>
      <c r="G2224" s="126"/>
    </row>
    <row r="2225" spans="1:7" s="193" customFormat="1">
      <c r="A2225" s="188"/>
      <c r="B2225" s="194"/>
      <c r="C2225" s="194"/>
      <c r="D2225" s="194"/>
      <c r="E2225" s="194"/>
      <c r="F2225" s="191"/>
      <c r="G2225" s="126"/>
    </row>
    <row r="2226" spans="1:7" s="193" customFormat="1">
      <c r="A2226" s="188"/>
      <c r="B2226" s="194"/>
      <c r="C2226" s="194"/>
      <c r="D2226" s="194"/>
      <c r="E2226" s="194"/>
      <c r="F2226" s="191"/>
      <c r="G2226" s="126"/>
    </row>
    <row r="2227" spans="1:7" s="193" customFormat="1">
      <c r="A2227" s="188"/>
      <c r="B2227" s="194"/>
      <c r="C2227" s="194"/>
      <c r="D2227" s="194"/>
      <c r="E2227" s="194"/>
      <c r="F2227" s="191"/>
      <c r="G2227" s="126"/>
    </row>
    <row r="2228" spans="1:7" s="193" customFormat="1">
      <c r="A2228" s="188"/>
      <c r="B2228" s="194"/>
      <c r="C2228" s="194"/>
      <c r="D2228" s="194"/>
      <c r="E2228" s="194"/>
      <c r="F2228" s="191"/>
      <c r="G2228" s="126"/>
    </row>
    <row r="2229" spans="1:7" s="193" customFormat="1">
      <c r="A2229" s="188"/>
      <c r="B2229" s="194"/>
      <c r="C2229" s="194"/>
      <c r="D2229" s="194"/>
      <c r="E2229" s="194"/>
      <c r="F2229" s="191"/>
      <c r="G2229" s="126"/>
    </row>
    <row r="2230" spans="1:7" s="193" customFormat="1">
      <c r="A2230" s="188"/>
      <c r="B2230" s="194"/>
      <c r="C2230" s="194"/>
      <c r="D2230" s="194"/>
      <c r="E2230" s="194"/>
      <c r="F2230" s="191"/>
      <c r="G2230" s="126"/>
    </row>
    <row r="2231" spans="1:7" s="193" customFormat="1">
      <c r="A2231" s="188"/>
      <c r="B2231" s="194"/>
      <c r="C2231" s="194"/>
      <c r="D2231" s="194"/>
      <c r="E2231" s="194"/>
      <c r="F2231" s="191"/>
      <c r="G2231" s="126"/>
    </row>
    <row r="2232" spans="1:7" s="193" customFormat="1">
      <c r="A2232" s="188"/>
      <c r="B2232" s="194"/>
      <c r="C2232" s="194"/>
      <c r="D2232" s="194"/>
      <c r="E2232" s="194"/>
      <c r="F2232" s="191"/>
      <c r="G2232" s="126"/>
    </row>
    <row r="2233" spans="1:7" s="193" customFormat="1">
      <c r="A2233" s="188"/>
      <c r="B2233" s="194"/>
      <c r="C2233" s="194"/>
      <c r="D2233" s="194"/>
      <c r="E2233" s="194"/>
      <c r="F2233" s="191"/>
      <c r="G2233" s="126"/>
    </row>
    <row r="2234" spans="1:7" s="193" customFormat="1">
      <c r="A2234" s="188"/>
      <c r="B2234" s="194"/>
      <c r="C2234" s="194"/>
      <c r="D2234" s="194"/>
      <c r="E2234" s="194"/>
      <c r="F2234" s="191"/>
      <c r="G2234" s="126"/>
    </row>
    <row r="2235" spans="1:7" s="193" customFormat="1">
      <c r="A2235" s="188"/>
      <c r="B2235" s="194"/>
      <c r="C2235" s="194"/>
      <c r="D2235" s="194"/>
      <c r="E2235" s="194"/>
      <c r="F2235" s="191"/>
      <c r="G2235" s="126"/>
    </row>
    <row r="2236" spans="1:7" s="193" customFormat="1">
      <c r="A2236" s="188"/>
      <c r="B2236" s="194"/>
      <c r="C2236" s="194"/>
      <c r="D2236" s="194"/>
      <c r="E2236" s="194"/>
      <c r="F2236" s="191"/>
      <c r="G2236" s="126"/>
    </row>
    <row r="2237" spans="1:7" s="193" customFormat="1">
      <c r="A2237" s="188"/>
      <c r="B2237" s="194"/>
      <c r="C2237" s="194"/>
      <c r="D2237" s="194"/>
      <c r="E2237" s="194"/>
      <c r="F2237" s="191"/>
      <c r="G2237" s="126"/>
    </row>
    <row r="2238" spans="1:7" s="193" customFormat="1">
      <c r="A2238" s="188"/>
      <c r="B2238" s="194"/>
      <c r="C2238" s="194"/>
      <c r="D2238" s="194"/>
      <c r="E2238" s="194"/>
      <c r="F2238" s="191"/>
      <c r="G2238" s="126"/>
    </row>
    <row r="2239" spans="1:7" s="193" customFormat="1">
      <c r="A2239" s="188"/>
      <c r="B2239" s="194"/>
      <c r="C2239" s="194"/>
      <c r="D2239" s="194"/>
      <c r="E2239" s="194"/>
      <c r="F2239" s="191"/>
      <c r="G2239" s="126"/>
    </row>
    <row r="2240" spans="1:7" s="193" customFormat="1">
      <c r="A2240" s="188"/>
      <c r="B2240" s="194"/>
      <c r="C2240" s="194"/>
      <c r="D2240" s="194"/>
      <c r="E2240" s="194"/>
      <c r="F2240" s="191"/>
      <c r="G2240" s="126"/>
    </row>
    <row r="2241" spans="1:7" s="193" customFormat="1">
      <c r="A2241" s="188"/>
      <c r="B2241" s="194"/>
      <c r="C2241" s="194"/>
      <c r="D2241" s="194"/>
      <c r="E2241" s="194"/>
      <c r="F2241" s="191"/>
      <c r="G2241" s="126"/>
    </row>
    <row r="2242" spans="1:7" s="193" customFormat="1">
      <c r="A2242" s="188"/>
      <c r="B2242" s="194"/>
      <c r="C2242" s="194"/>
      <c r="D2242" s="194"/>
      <c r="E2242" s="194"/>
      <c r="F2242" s="191"/>
      <c r="G2242" s="126"/>
    </row>
    <row r="2243" spans="1:7" s="193" customFormat="1">
      <c r="A2243" s="188"/>
      <c r="B2243" s="194"/>
      <c r="C2243" s="194"/>
      <c r="D2243" s="194"/>
      <c r="E2243" s="194"/>
      <c r="F2243" s="191"/>
      <c r="G2243" s="126"/>
    </row>
    <row r="2244" spans="1:7" s="193" customFormat="1">
      <c r="A2244" s="188"/>
      <c r="B2244" s="194"/>
      <c r="C2244" s="194"/>
      <c r="D2244" s="194"/>
      <c r="E2244" s="194"/>
      <c r="F2244" s="191"/>
      <c r="G2244" s="126"/>
    </row>
    <row r="2245" spans="1:7" s="193" customFormat="1">
      <c r="A2245" s="188"/>
      <c r="B2245" s="194"/>
      <c r="C2245" s="194"/>
      <c r="D2245" s="194"/>
      <c r="E2245" s="194"/>
      <c r="F2245" s="191"/>
      <c r="G2245" s="126"/>
    </row>
    <row r="2246" spans="1:7" s="193" customFormat="1">
      <c r="A2246" s="188"/>
      <c r="B2246" s="194"/>
      <c r="C2246" s="194"/>
      <c r="D2246" s="194"/>
      <c r="E2246" s="194"/>
      <c r="F2246" s="191"/>
      <c r="G2246" s="126"/>
    </row>
    <row r="2247" spans="1:7" s="193" customFormat="1">
      <c r="A2247" s="188"/>
      <c r="B2247" s="194"/>
      <c r="C2247" s="194"/>
      <c r="D2247" s="194"/>
      <c r="E2247" s="194"/>
      <c r="F2247" s="191"/>
      <c r="G2247" s="126"/>
    </row>
    <row r="2248" spans="1:7" s="193" customFormat="1">
      <c r="A2248" s="188"/>
      <c r="B2248" s="194"/>
      <c r="C2248" s="194"/>
      <c r="D2248" s="194"/>
      <c r="E2248" s="194"/>
      <c r="F2248" s="191"/>
      <c r="G2248" s="126"/>
    </row>
    <row r="2249" spans="1:7" s="193" customFormat="1">
      <c r="A2249" s="188"/>
      <c r="B2249" s="194"/>
      <c r="C2249" s="194"/>
      <c r="D2249" s="194"/>
      <c r="E2249" s="194"/>
      <c r="F2249" s="191"/>
      <c r="G2249" s="126"/>
    </row>
    <row r="2250" spans="1:7" s="193" customFormat="1">
      <c r="A2250" s="188"/>
      <c r="B2250" s="194"/>
      <c r="C2250" s="194"/>
      <c r="D2250" s="194"/>
      <c r="E2250" s="194"/>
      <c r="F2250" s="191"/>
      <c r="G2250" s="126"/>
    </row>
    <row r="2251" spans="1:7" s="193" customFormat="1">
      <c r="A2251" s="188"/>
      <c r="B2251" s="194"/>
      <c r="C2251" s="194"/>
      <c r="D2251" s="194"/>
      <c r="E2251" s="194"/>
      <c r="F2251" s="191"/>
      <c r="G2251" s="126"/>
    </row>
    <row r="2252" spans="1:7" s="193" customFormat="1">
      <c r="A2252" s="188"/>
      <c r="B2252" s="194"/>
      <c r="C2252" s="194"/>
      <c r="D2252" s="194"/>
      <c r="E2252" s="194"/>
      <c r="F2252" s="191"/>
      <c r="G2252" s="126"/>
    </row>
    <row r="2253" spans="1:7" s="193" customFormat="1">
      <c r="A2253" s="188"/>
      <c r="B2253" s="194"/>
      <c r="C2253" s="194"/>
      <c r="D2253" s="194"/>
      <c r="E2253" s="194"/>
      <c r="F2253" s="191"/>
      <c r="G2253" s="126"/>
    </row>
    <row r="2254" spans="1:7" s="193" customFormat="1">
      <c r="A2254" s="188"/>
      <c r="B2254" s="194"/>
      <c r="C2254" s="194"/>
      <c r="D2254" s="194"/>
      <c r="E2254" s="194"/>
      <c r="F2254" s="191"/>
      <c r="G2254" s="126"/>
    </row>
    <row r="2255" spans="1:7" s="193" customFormat="1">
      <c r="A2255" s="188"/>
      <c r="B2255" s="194"/>
      <c r="C2255" s="194"/>
      <c r="D2255" s="194"/>
      <c r="E2255" s="194"/>
      <c r="F2255" s="191"/>
      <c r="G2255" s="126"/>
    </row>
    <row r="2256" spans="1:7" s="193" customFormat="1">
      <c r="A2256" s="188"/>
      <c r="B2256" s="194"/>
      <c r="C2256" s="194"/>
      <c r="D2256" s="194"/>
      <c r="E2256" s="194"/>
      <c r="F2256" s="191"/>
      <c r="G2256" s="126"/>
    </row>
    <row r="2257" spans="1:7" s="193" customFormat="1">
      <c r="A2257" s="188"/>
      <c r="B2257" s="194"/>
      <c r="C2257" s="194"/>
      <c r="D2257" s="194"/>
      <c r="E2257" s="194"/>
      <c r="F2257" s="191"/>
      <c r="G2257" s="126"/>
    </row>
    <row r="2258" spans="1:7" s="193" customFormat="1">
      <c r="A2258" s="188"/>
      <c r="B2258" s="194"/>
      <c r="C2258" s="194"/>
      <c r="D2258" s="194"/>
      <c r="E2258" s="194"/>
      <c r="F2258" s="191"/>
      <c r="G2258" s="126"/>
    </row>
    <row r="2259" spans="1:7" s="193" customFormat="1">
      <c r="A2259" s="188"/>
      <c r="B2259" s="194"/>
      <c r="C2259" s="194"/>
      <c r="D2259" s="194"/>
      <c r="E2259" s="194"/>
      <c r="F2259" s="191"/>
      <c r="G2259" s="126"/>
    </row>
    <row r="2260" spans="1:7" s="193" customFormat="1">
      <c r="A2260" s="188"/>
      <c r="B2260" s="194"/>
      <c r="C2260" s="194"/>
      <c r="D2260" s="194"/>
      <c r="E2260" s="194"/>
      <c r="F2260" s="191"/>
      <c r="G2260" s="126"/>
    </row>
    <row r="2261" spans="1:7" s="193" customFormat="1">
      <c r="A2261" s="188"/>
      <c r="B2261" s="194"/>
      <c r="C2261" s="194"/>
      <c r="D2261" s="194"/>
      <c r="E2261" s="194"/>
      <c r="F2261" s="191"/>
      <c r="G2261" s="126"/>
    </row>
    <row r="2262" spans="1:7" s="193" customFormat="1">
      <c r="A2262" s="188"/>
      <c r="B2262" s="194"/>
      <c r="C2262" s="194"/>
      <c r="D2262" s="194"/>
      <c r="E2262" s="194"/>
      <c r="F2262" s="191"/>
      <c r="G2262" s="126"/>
    </row>
    <row r="2263" spans="1:7" s="193" customFormat="1">
      <c r="A2263" s="188"/>
      <c r="B2263" s="194"/>
      <c r="C2263" s="194"/>
      <c r="D2263" s="194"/>
      <c r="E2263" s="194"/>
      <c r="F2263" s="191"/>
      <c r="G2263" s="126"/>
    </row>
    <row r="2264" spans="1:7" s="193" customFormat="1">
      <c r="A2264" s="188"/>
      <c r="B2264" s="194"/>
      <c r="C2264" s="194"/>
      <c r="D2264" s="194"/>
      <c r="E2264" s="194"/>
      <c r="F2264" s="191"/>
      <c r="G2264" s="126"/>
    </row>
    <row r="2265" spans="1:7" s="193" customFormat="1">
      <c r="A2265" s="188"/>
      <c r="B2265" s="194"/>
      <c r="C2265" s="194"/>
      <c r="D2265" s="194"/>
      <c r="E2265" s="194"/>
      <c r="F2265" s="191"/>
      <c r="G2265" s="126"/>
    </row>
    <row r="2266" spans="1:7" s="193" customFormat="1">
      <c r="A2266" s="188"/>
      <c r="B2266" s="194"/>
      <c r="C2266" s="194"/>
      <c r="D2266" s="194"/>
      <c r="E2266" s="194"/>
      <c r="F2266" s="191"/>
      <c r="G2266" s="126"/>
    </row>
    <row r="2267" spans="1:7" s="193" customFormat="1">
      <c r="A2267" s="188"/>
      <c r="B2267" s="194"/>
      <c r="C2267" s="194"/>
      <c r="D2267" s="194"/>
      <c r="E2267" s="194"/>
      <c r="F2267" s="191"/>
      <c r="G2267" s="126"/>
    </row>
    <row r="2268" spans="1:7" s="193" customFormat="1">
      <c r="A2268" s="188"/>
      <c r="B2268" s="194"/>
      <c r="C2268" s="194"/>
      <c r="D2268" s="194"/>
      <c r="E2268" s="194"/>
      <c r="F2268" s="191"/>
      <c r="G2268" s="126"/>
    </row>
    <row r="2269" spans="1:7" s="193" customFormat="1">
      <c r="A2269" s="188"/>
      <c r="B2269" s="194"/>
      <c r="C2269" s="194"/>
      <c r="D2269" s="194"/>
      <c r="E2269" s="194"/>
      <c r="F2269" s="191"/>
      <c r="G2269" s="126"/>
    </row>
    <row r="2270" spans="1:7" s="193" customFormat="1">
      <c r="A2270" s="188"/>
      <c r="B2270" s="194"/>
      <c r="C2270" s="194"/>
      <c r="D2270" s="194"/>
      <c r="E2270" s="194"/>
      <c r="F2270" s="191"/>
      <c r="G2270" s="126"/>
    </row>
    <row r="2271" spans="1:7" s="193" customFormat="1">
      <c r="A2271" s="188"/>
      <c r="B2271" s="194"/>
      <c r="C2271" s="194"/>
      <c r="D2271" s="194"/>
      <c r="E2271" s="194"/>
      <c r="F2271" s="191"/>
      <c r="G2271" s="126"/>
    </row>
    <row r="2272" spans="1:7" s="193" customFormat="1">
      <c r="A2272" s="188"/>
      <c r="B2272" s="194"/>
      <c r="C2272" s="194"/>
      <c r="D2272" s="194"/>
      <c r="E2272" s="194"/>
      <c r="F2272" s="191"/>
      <c r="G2272" s="126"/>
    </row>
    <row r="2273" spans="1:7" s="193" customFormat="1">
      <c r="A2273" s="188"/>
      <c r="B2273" s="194"/>
      <c r="C2273" s="194"/>
      <c r="D2273" s="194"/>
      <c r="E2273" s="194"/>
      <c r="F2273" s="191"/>
      <c r="G2273" s="126"/>
    </row>
    <row r="2274" spans="1:7" s="193" customFormat="1">
      <c r="A2274" s="188"/>
      <c r="B2274" s="194"/>
      <c r="C2274" s="194"/>
      <c r="D2274" s="194"/>
      <c r="E2274" s="194"/>
      <c r="F2274" s="191"/>
      <c r="G2274" s="126"/>
    </row>
    <row r="2275" spans="1:7" s="193" customFormat="1">
      <c r="A2275" s="188"/>
      <c r="B2275" s="194"/>
      <c r="C2275" s="194"/>
      <c r="D2275" s="194"/>
      <c r="E2275" s="194"/>
      <c r="F2275" s="191"/>
      <c r="G2275" s="126"/>
    </row>
    <row r="2276" spans="1:7" s="193" customFormat="1">
      <c r="A2276" s="188"/>
      <c r="B2276" s="194"/>
      <c r="C2276" s="194"/>
      <c r="D2276" s="194"/>
      <c r="E2276" s="194"/>
      <c r="F2276" s="191"/>
      <c r="G2276" s="126"/>
    </row>
    <row r="2277" spans="1:7" s="193" customFormat="1">
      <c r="A2277" s="188"/>
      <c r="B2277" s="194"/>
      <c r="C2277" s="194"/>
      <c r="D2277" s="194"/>
      <c r="E2277" s="194"/>
      <c r="F2277" s="191"/>
      <c r="G2277" s="126"/>
    </row>
    <row r="2278" spans="1:7" s="193" customFormat="1">
      <c r="A2278" s="188"/>
      <c r="B2278" s="194"/>
      <c r="C2278" s="194"/>
      <c r="D2278" s="194"/>
      <c r="E2278" s="194"/>
      <c r="F2278" s="191"/>
      <c r="G2278" s="126"/>
    </row>
    <row r="2279" spans="1:7" s="193" customFormat="1">
      <c r="A2279" s="188"/>
      <c r="B2279" s="194"/>
      <c r="C2279" s="194"/>
      <c r="D2279" s="194"/>
      <c r="E2279" s="194"/>
      <c r="F2279" s="191"/>
      <c r="G2279" s="126"/>
    </row>
    <row r="2280" spans="1:7" s="193" customFormat="1">
      <c r="A2280" s="188"/>
      <c r="B2280" s="194"/>
      <c r="C2280" s="194"/>
      <c r="D2280" s="194"/>
      <c r="E2280" s="194"/>
      <c r="F2280" s="191"/>
      <c r="G2280" s="126"/>
    </row>
    <row r="2281" spans="1:7" s="193" customFormat="1">
      <c r="A2281" s="188"/>
      <c r="B2281" s="194"/>
      <c r="C2281" s="194"/>
      <c r="D2281" s="194"/>
      <c r="E2281" s="194"/>
      <c r="F2281" s="191"/>
      <c r="G2281" s="126"/>
    </row>
    <row r="2282" spans="1:7" s="193" customFormat="1">
      <c r="A2282" s="188"/>
      <c r="B2282" s="194"/>
      <c r="C2282" s="194"/>
      <c r="D2282" s="194"/>
      <c r="E2282" s="194"/>
      <c r="F2282" s="191"/>
      <c r="G2282" s="126"/>
    </row>
    <row r="2283" spans="1:7" s="193" customFormat="1">
      <c r="A2283" s="188"/>
      <c r="B2283" s="194"/>
      <c r="C2283" s="194"/>
      <c r="D2283" s="194"/>
      <c r="E2283" s="194"/>
      <c r="F2283" s="191"/>
      <c r="G2283" s="126"/>
    </row>
    <row r="2284" spans="1:7" s="193" customFormat="1">
      <c r="A2284" s="188"/>
      <c r="B2284" s="194"/>
      <c r="C2284" s="194"/>
      <c r="D2284" s="194"/>
      <c r="E2284" s="194"/>
      <c r="F2284" s="191"/>
      <c r="G2284" s="126"/>
    </row>
    <row r="2285" spans="1:7" s="193" customFormat="1">
      <c r="A2285" s="188"/>
      <c r="B2285" s="194"/>
      <c r="C2285" s="194"/>
      <c r="D2285" s="194"/>
      <c r="E2285" s="194"/>
      <c r="F2285" s="191"/>
      <c r="G2285" s="126"/>
    </row>
    <row r="2286" spans="1:7" s="193" customFormat="1">
      <c r="A2286" s="188"/>
      <c r="B2286" s="194"/>
      <c r="C2286" s="194"/>
      <c r="D2286" s="194"/>
      <c r="E2286" s="194"/>
      <c r="F2286" s="191"/>
      <c r="G2286" s="126"/>
    </row>
    <row r="2287" spans="1:7" s="193" customFormat="1">
      <c r="A2287" s="188"/>
      <c r="B2287" s="194"/>
      <c r="C2287" s="194"/>
      <c r="D2287" s="194"/>
      <c r="E2287" s="194"/>
      <c r="F2287" s="191"/>
      <c r="G2287" s="126"/>
    </row>
    <row r="2288" spans="1:7" s="193" customFormat="1">
      <c r="A2288" s="188"/>
      <c r="B2288" s="194"/>
      <c r="C2288" s="194"/>
      <c r="D2288" s="194"/>
      <c r="E2288" s="194"/>
      <c r="F2288" s="191"/>
      <c r="G2288" s="126"/>
    </row>
    <row r="2289" spans="1:7" s="193" customFormat="1">
      <c r="A2289" s="188"/>
      <c r="B2289" s="194"/>
      <c r="C2289" s="194"/>
      <c r="D2289" s="194"/>
      <c r="E2289" s="194"/>
      <c r="F2289" s="191"/>
      <c r="G2289" s="126"/>
    </row>
    <row r="2290" spans="1:7" s="193" customFormat="1">
      <c r="A2290" s="188"/>
      <c r="B2290" s="194"/>
      <c r="C2290" s="194"/>
      <c r="D2290" s="194"/>
      <c r="E2290" s="194"/>
      <c r="F2290" s="191"/>
      <c r="G2290" s="126"/>
    </row>
    <row r="2291" spans="1:7" s="193" customFormat="1">
      <c r="A2291" s="188"/>
      <c r="B2291" s="194"/>
      <c r="C2291" s="194"/>
      <c r="D2291" s="194"/>
      <c r="E2291" s="194"/>
      <c r="F2291" s="191"/>
      <c r="G2291" s="126"/>
    </row>
    <row r="2292" spans="1:7" s="193" customFormat="1">
      <c r="A2292" s="188"/>
      <c r="B2292" s="194"/>
      <c r="C2292" s="194"/>
      <c r="D2292" s="194"/>
      <c r="E2292" s="194"/>
      <c r="F2292" s="191"/>
      <c r="G2292" s="126"/>
    </row>
    <row r="2293" spans="1:7" s="193" customFormat="1">
      <c r="A2293" s="188"/>
      <c r="B2293" s="194"/>
      <c r="C2293" s="194"/>
      <c r="D2293" s="194"/>
      <c r="E2293" s="194"/>
      <c r="F2293" s="191"/>
      <c r="G2293" s="126"/>
    </row>
    <row r="2294" spans="1:7" s="193" customFormat="1">
      <c r="A2294" s="188"/>
      <c r="B2294" s="194"/>
      <c r="C2294" s="194"/>
      <c r="D2294" s="194"/>
      <c r="E2294" s="194"/>
      <c r="F2294" s="191"/>
      <c r="G2294" s="126"/>
    </row>
    <row r="2295" spans="1:7" s="193" customFormat="1">
      <c r="A2295" s="188"/>
      <c r="B2295" s="194"/>
      <c r="C2295" s="194"/>
      <c r="D2295" s="194"/>
      <c r="E2295" s="194"/>
      <c r="F2295" s="191"/>
      <c r="G2295" s="126"/>
    </row>
    <row r="2296" spans="1:7" s="193" customFormat="1">
      <c r="A2296" s="188"/>
      <c r="B2296" s="194"/>
      <c r="C2296" s="194"/>
      <c r="D2296" s="194"/>
      <c r="E2296" s="194"/>
      <c r="F2296" s="191"/>
      <c r="G2296" s="126"/>
    </row>
    <row r="2297" spans="1:7" s="193" customFormat="1">
      <c r="A2297" s="188"/>
      <c r="B2297" s="194"/>
      <c r="C2297" s="194"/>
      <c r="D2297" s="194"/>
      <c r="E2297" s="194"/>
      <c r="F2297" s="191"/>
      <c r="G2297" s="126"/>
    </row>
    <row r="2298" spans="1:7" s="193" customFormat="1">
      <c r="A2298" s="188"/>
      <c r="B2298" s="194"/>
      <c r="C2298" s="194"/>
      <c r="D2298" s="194"/>
      <c r="E2298" s="194"/>
      <c r="F2298" s="191"/>
      <c r="G2298" s="126"/>
    </row>
    <row r="2299" spans="1:7" s="193" customFormat="1">
      <c r="A2299" s="188"/>
      <c r="B2299" s="194"/>
      <c r="C2299" s="194"/>
      <c r="D2299" s="194"/>
      <c r="E2299" s="194"/>
      <c r="F2299" s="191"/>
      <c r="G2299" s="126"/>
    </row>
    <row r="2300" spans="1:7" s="193" customFormat="1">
      <c r="A2300" s="188"/>
      <c r="B2300" s="194"/>
      <c r="C2300" s="194"/>
      <c r="D2300" s="194"/>
      <c r="E2300" s="194"/>
      <c r="F2300" s="191"/>
      <c r="G2300" s="126"/>
    </row>
    <row r="2301" spans="1:7" s="193" customFormat="1">
      <c r="A2301" s="188"/>
      <c r="B2301" s="194"/>
      <c r="C2301" s="194"/>
      <c r="D2301" s="194"/>
      <c r="E2301" s="194"/>
      <c r="F2301" s="191"/>
      <c r="G2301" s="126"/>
    </row>
    <row r="2302" spans="1:7" s="193" customFormat="1">
      <c r="A2302" s="188"/>
      <c r="B2302" s="194"/>
      <c r="C2302" s="194"/>
      <c r="D2302" s="194"/>
      <c r="E2302" s="194"/>
      <c r="F2302" s="191"/>
      <c r="G2302" s="126"/>
    </row>
    <row r="2303" spans="1:7" s="193" customFormat="1">
      <c r="A2303" s="188"/>
      <c r="B2303" s="194"/>
      <c r="C2303" s="194"/>
      <c r="D2303" s="194"/>
      <c r="E2303" s="194"/>
      <c r="F2303" s="191"/>
      <c r="G2303" s="126"/>
    </row>
    <row r="2304" spans="1:7" s="193" customFormat="1">
      <c r="A2304" s="188"/>
      <c r="B2304" s="194"/>
      <c r="C2304" s="194"/>
      <c r="D2304" s="194"/>
      <c r="E2304" s="194"/>
      <c r="F2304" s="191"/>
      <c r="G2304" s="126"/>
    </row>
    <row r="2305" spans="1:7" s="193" customFormat="1">
      <c r="A2305" s="188"/>
      <c r="B2305" s="194"/>
      <c r="C2305" s="194"/>
      <c r="D2305" s="194"/>
      <c r="E2305" s="194"/>
      <c r="F2305" s="191"/>
      <c r="G2305" s="126"/>
    </row>
    <row r="2306" spans="1:7" s="193" customFormat="1">
      <c r="A2306" s="188"/>
      <c r="B2306" s="194"/>
      <c r="C2306" s="194"/>
      <c r="D2306" s="194"/>
      <c r="E2306" s="194"/>
      <c r="F2306" s="191"/>
      <c r="G2306" s="126"/>
    </row>
    <row r="2307" spans="1:7" s="193" customFormat="1">
      <c r="A2307" s="188"/>
      <c r="B2307" s="194"/>
      <c r="C2307" s="194"/>
      <c r="D2307" s="194"/>
      <c r="E2307" s="194"/>
      <c r="F2307" s="191"/>
      <c r="G2307" s="126"/>
    </row>
    <row r="2308" spans="1:7" s="193" customFormat="1">
      <c r="A2308" s="188"/>
      <c r="B2308" s="194"/>
      <c r="C2308" s="194"/>
      <c r="D2308" s="194"/>
      <c r="E2308" s="194"/>
      <c r="F2308" s="191"/>
      <c r="G2308" s="126"/>
    </row>
    <row r="2309" spans="1:7" s="193" customFormat="1">
      <c r="A2309" s="188"/>
      <c r="B2309" s="194"/>
      <c r="C2309" s="194"/>
      <c r="D2309" s="194"/>
      <c r="E2309" s="194"/>
      <c r="F2309" s="191"/>
      <c r="G2309" s="126"/>
    </row>
    <row r="2310" spans="1:7" s="193" customFormat="1">
      <c r="A2310" s="188"/>
      <c r="B2310" s="194"/>
      <c r="C2310" s="194"/>
      <c r="D2310" s="194"/>
      <c r="E2310" s="194"/>
      <c r="F2310" s="191"/>
      <c r="G2310" s="126"/>
    </row>
    <row r="2311" spans="1:7" s="193" customFormat="1">
      <c r="A2311" s="188"/>
      <c r="B2311" s="194"/>
      <c r="C2311" s="194"/>
      <c r="D2311" s="194"/>
      <c r="E2311" s="194"/>
      <c r="F2311" s="191"/>
      <c r="G2311" s="126"/>
    </row>
    <row r="2312" spans="1:7" s="193" customFormat="1">
      <c r="A2312" s="188"/>
      <c r="B2312" s="194"/>
      <c r="C2312" s="194"/>
      <c r="D2312" s="194"/>
      <c r="E2312" s="194"/>
      <c r="F2312" s="191"/>
      <c r="G2312" s="126"/>
    </row>
    <row r="2313" spans="1:7" s="193" customFormat="1">
      <c r="A2313" s="188"/>
      <c r="B2313" s="194"/>
      <c r="C2313" s="194"/>
      <c r="D2313" s="194"/>
      <c r="E2313" s="194"/>
      <c r="F2313" s="191"/>
      <c r="G2313" s="126"/>
    </row>
    <row r="2314" spans="1:7" s="193" customFormat="1">
      <c r="A2314" s="188"/>
      <c r="B2314" s="194"/>
      <c r="C2314" s="194"/>
      <c r="D2314" s="194"/>
      <c r="E2314" s="194"/>
      <c r="F2314" s="191"/>
      <c r="G2314" s="126"/>
    </row>
    <row r="2315" spans="1:7" s="193" customFormat="1">
      <c r="A2315" s="188"/>
      <c r="B2315" s="194"/>
      <c r="C2315" s="194"/>
      <c r="D2315" s="194"/>
      <c r="E2315" s="194"/>
      <c r="F2315" s="191"/>
      <c r="G2315" s="126"/>
    </row>
    <row r="2316" spans="1:7" s="193" customFormat="1">
      <c r="A2316" s="188"/>
      <c r="B2316" s="194"/>
      <c r="C2316" s="194"/>
      <c r="D2316" s="194"/>
      <c r="E2316" s="194"/>
      <c r="F2316" s="191"/>
      <c r="G2316" s="126"/>
    </row>
    <row r="2317" spans="1:7" s="193" customFormat="1">
      <c r="A2317" s="188"/>
      <c r="B2317" s="194"/>
      <c r="C2317" s="194"/>
      <c r="D2317" s="194"/>
      <c r="E2317" s="194"/>
      <c r="F2317" s="191"/>
      <c r="G2317" s="126"/>
    </row>
    <row r="2318" spans="1:7" s="193" customFormat="1">
      <c r="A2318" s="188"/>
      <c r="B2318" s="194"/>
      <c r="C2318" s="194"/>
      <c r="D2318" s="194"/>
      <c r="E2318" s="194"/>
      <c r="F2318" s="191"/>
      <c r="G2318" s="126"/>
    </row>
    <row r="2319" spans="1:7" s="193" customFormat="1">
      <c r="A2319" s="188"/>
      <c r="B2319" s="194"/>
      <c r="C2319" s="194"/>
      <c r="D2319" s="194"/>
      <c r="E2319" s="194"/>
      <c r="F2319" s="191"/>
      <c r="G2319" s="126"/>
    </row>
    <row r="2320" spans="1:7" s="193" customFormat="1">
      <c r="A2320" s="188"/>
      <c r="B2320" s="194"/>
      <c r="C2320" s="194"/>
      <c r="D2320" s="194"/>
      <c r="E2320" s="194"/>
      <c r="F2320" s="191"/>
      <c r="G2320" s="126"/>
    </row>
    <row r="2321" spans="1:7" s="193" customFormat="1">
      <c r="A2321" s="188"/>
      <c r="B2321" s="194"/>
      <c r="C2321" s="194"/>
      <c r="D2321" s="194"/>
      <c r="E2321" s="194"/>
      <c r="F2321" s="191"/>
      <c r="G2321" s="126"/>
    </row>
    <row r="2322" spans="1:7" s="193" customFormat="1">
      <c r="A2322" s="188"/>
      <c r="B2322" s="194"/>
      <c r="C2322" s="194"/>
      <c r="D2322" s="194"/>
      <c r="E2322" s="194"/>
      <c r="F2322" s="191"/>
      <c r="G2322" s="126"/>
    </row>
    <row r="2323" spans="1:7" s="193" customFormat="1">
      <c r="A2323" s="188"/>
      <c r="B2323" s="194"/>
      <c r="C2323" s="194"/>
      <c r="D2323" s="194"/>
      <c r="E2323" s="194"/>
      <c r="F2323" s="191"/>
      <c r="G2323" s="126"/>
    </row>
    <row r="2324" spans="1:7" s="193" customFormat="1">
      <c r="A2324" s="188"/>
      <c r="B2324" s="194"/>
      <c r="C2324" s="194"/>
      <c r="D2324" s="194"/>
      <c r="E2324" s="194"/>
      <c r="F2324" s="191"/>
      <c r="G2324" s="126"/>
    </row>
    <row r="2325" spans="1:7" s="193" customFormat="1">
      <c r="A2325" s="188"/>
      <c r="B2325" s="194"/>
      <c r="C2325" s="194"/>
      <c r="D2325" s="194"/>
      <c r="E2325" s="194"/>
      <c r="F2325" s="191"/>
      <c r="G2325" s="126"/>
    </row>
    <row r="2326" spans="1:7" s="193" customFormat="1">
      <c r="A2326" s="188"/>
      <c r="B2326" s="194"/>
      <c r="C2326" s="194"/>
      <c r="D2326" s="194"/>
      <c r="E2326" s="194"/>
      <c r="F2326" s="191"/>
      <c r="G2326" s="126"/>
    </row>
    <row r="2327" spans="1:7" s="193" customFormat="1">
      <c r="A2327" s="188"/>
      <c r="B2327" s="194"/>
      <c r="C2327" s="194"/>
      <c r="D2327" s="194"/>
      <c r="E2327" s="194"/>
      <c r="F2327" s="191"/>
      <c r="G2327" s="126"/>
    </row>
    <row r="2328" spans="1:7" s="193" customFormat="1">
      <c r="A2328" s="188"/>
      <c r="B2328" s="194"/>
      <c r="C2328" s="194"/>
      <c r="D2328" s="194"/>
      <c r="E2328" s="194"/>
      <c r="F2328" s="191"/>
      <c r="G2328" s="126"/>
    </row>
    <row r="2329" spans="1:7" s="193" customFormat="1">
      <c r="A2329" s="188"/>
      <c r="B2329" s="194"/>
      <c r="C2329" s="194"/>
      <c r="D2329" s="194"/>
      <c r="E2329" s="194"/>
      <c r="F2329" s="191"/>
      <c r="G2329" s="126"/>
    </row>
    <row r="2330" spans="1:7" s="193" customFormat="1">
      <c r="A2330" s="188"/>
      <c r="B2330" s="194"/>
      <c r="C2330" s="194"/>
      <c r="D2330" s="194"/>
      <c r="E2330" s="194"/>
      <c r="F2330" s="191"/>
      <c r="G2330" s="126"/>
    </row>
    <row r="2331" spans="1:7" s="193" customFormat="1">
      <c r="A2331" s="188"/>
      <c r="B2331" s="194"/>
      <c r="C2331" s="194"/>
      <c r="D2331" s="194"/>
      <c r="E2331" s="194"/>
      <c r="F2331" s="191"/>
      <c r="G2331" s="126"/>
    </row>
    <row r="2332" spans="1:7" s="193" customFormat="1">
      <c r="A2332" s="188"/>
      <c r="B2332" s="194"/>
      <c r="C2332" s="194"/>
      <c r="D2332" s="194"/>
      <c r="E2332" s="194"/>
      <c r="F2332" s="191"/>
      <c r="G2332" s="126"/>
    </row>
    <row r="2333" spans="1:7" s="193" customFormat="1">
      <c r="A2333" s="188"/>
      <c r="B2333" s="194"/>
      <c r="C2333" s="194"/>
      <c r="D2333" s="194"/>
      <c r="E2333" s="194"/>
      <c r="F2333" s="191"/>
      <c r="G2333" s="126"/>
    </row>
    <row r="2334" spans="1:7" s="193" customFormat="1">
      <c r="A2334" s="188"/>
      <c r="B2334" s="194"/>
      <c r="C2334" s="194"/>
      <c r="D2334" s="194"/>
      <c r="E2334" s="194"/>
      <c r="F2334" s="191"/>
      <c r="G2334" s="126"/>
    </row>
    <row r="2335" spans="1:7" s="193" customFormat="1">
      <c r="A2335" s="188"/>
      <c r="B2335" s="194"/>
      <c r="C2335" s="194"/>
      <c r="D2335" s="194"/>
      <c r="E2335" s="194"/>
      <c r="F2335" s="191"/>
      <c r="G2335" s="126"/>
    </row>
    <row r="2336" spans="1:7" s="193" customFormat="1">
      <c r="A2336" s="188"/>
      <c r="B2336" s="194"/>
      <c r="C2336" s="194"/>
      <c r="D2336" s="194"/>
      <c r="E2336" s="194"/>
      <c r="F2336" s="191"/>
      <c r="G2336" s="126"/>
    </row>
    <row r="2337" spans="1:7" s="193" customFormat="1">
      <c r="A2337" s="188"/>
      <c r="B2337" s="194"/>
      <c r="C2337" s="194"/>
      <c r="D2337" s="194"/>
      <c r="E2337" s="194"/>
      <c r="F2337" s="195"/>
      <c r="G2337" s="126"/>
    </row>
    <row r="2338" spans="1:7" s="193" customFormat="1">
      <c r="A2338" s="188"/>
      <c r="B2338" s="194"/>
      <c r="C2338" s="194"/>
      <c r="D2338" s="194"/>
      <c r="E2338" s="194"/>
      <c r="F2338" s="195"/>
      <c r="G2338" s="126"/>
    </row>
    <row r="2339" spans="1:7" s="193" customFormat="1">
      <c r="A2339" s="188"/>
      <c r="B2339" s="194"/>
      <c r="C2339" s="194"/>
      <c r="D2339" s="194"/>
      <c r="E2339" s="194"/>
      <c r="F2339" s="195"/>
      <c r="G2339" s="126"/>
    </row>
    <row r="2340" spans="1:7" s="193" customFormat="1">
      <c r="A2340" s="188"/>
      <c r="B2340" s="194"/>
      <c r="C2340" s="194"/>
      <c r="D2340" s="194"/>
      <c r="E2340" s="194"/>
      <c r="F2340" s="195"/>
      <c r="G2340" s="126"/>
    </row>
    <row r="2341" spans="1:7" s="193" customFormat="1">
      <c r="A2341" s="188"/>
      <c r="B2341" s="194"/>
      <c r="C2341" s="194"/>
      <c r="D2341" s="194"/>
      <c r="E2341" s="194"/>
      <c r="F2341" s="195"/>
      <c r="G2341" s="126"/>
    </row>
    <row r="2342" spans="1:7" s="193" customFormat="1">
      <c r="A2342" s="188"/>
      <c r="B2342" s="194"/>
      <c r="C2342" s="194"/>
      <c r="D2342" s="194"/>
      <c r="E2342" s="194"/>
      <c r="F2342" s="195"/>
      <c r="G2342" s="126"/>
    </row>
    <row r="2343" spans="1:7" s="193" customFormat="1">
      <c r="A2343" s="188"/>
      <c r="B2343" s="194"/>
      <c r="C2343" s="194"/>
      <c r="D2343" s="194"/>
      <c r="E2343" s="194"/>
      <c r="F2343" s="195"/>
      <c r="G2343" s="126"/>
    </row>
    <row r="2344" spans="1:7" s="193" customFormat="1">
      <c r="A2344" s="188"/>
      <c r="B2344" s="194"/>
      <c r="C2344" s="194"/>
      <c r="D2344" s="194"/>
      <c r="E2344" s="194"/>
      <c r="F2344" s="195"/>
      <c r="G2344" s="126"/>
    </row>
    <row r="2345" spans="1:7" s="193" customFormat="1">
      <c r="A2345" s="188"/>
      <c r="B2345" s="194"/>
      <c r="C2345" s="194"/>
      <c r="D2345" s="194"/>
      <c r="E2345" s="194"/>
      <c r="F2345" s="195"/>
      <c r="G2345" s="126"/>
    </row>
    <row r="2346" spans="1:7" s="193" customFormat="1">
      <c r="A2346" s="188"/>
      <c r="B2346" s="194"/>
      <c r="C2346" s="194"/>
      <c r="D2346" s="194"/>
      <c r="E2346" s="194"/>
      <c r="F2346" s="195"/>
      <c r="G2346" s="126"/>
    </row>
    <row r="2347" spans="1:7" s="193" customFormat="1">
      <c r="A2347" s="188"/>
      <c r="B2347" s="194"/>
      <c r="C2347" s="194"/>
      <c r="D2347" s="194"/>
      <c r="E2347" s="194"/>
      <c r="F2347" s="195"/>
      <c r="G2347" s="126"/>
    </row>
    <row r="2348" spans="1:7" s="193" customFormat="1">
      <c r="A2348" s="188"/>
      <c r="B2348" s="194"/>
      <c r="C2348" s="194"/>
      <c r="D2348" s="194"/>
      <c r="E2348" s="194"/>
      <c r="F2348" s="195"/>
      <c r="G2348" s="126"/>
    </row>
    <row r="2349" spans="1:7" s="193" customFormat="1">
      <c r="A2349" s="188"/>
      <c r="B2349" s="194"/>
      <c r="C2349" s="194"/>
      <c r="D2349" s="194"/>
      <c r="E2349" s="194"/>
      <c r="F2349" s="195"/>
      <c r="G2349" s="126"/>
    </row>
    <row r="2350" spans="1:7" s="193" customFormat="1">
      <c r="A2350" s="188"/>
      <c r="B2350" s="194"/>
      <c r="C2350" s="194"/>
      <c r="D2350" s="194"/>
      <c r="E2350" s="194"/>
      <c r="F2350" s="195"/>
      <c r="G2350" s="126"/>
    </row>
    <row r="2351" spans="1:7" s="193" customFormat="1">
      <c r="A2351" s="188"/>
      <c r="B2351" s="194"/>
      <c r="C2351" s="194"/>
      <c r="D2351" s="194"/>
      <c r="E2351" s="194"/>
      <c r="F2351" s="195"/>
      <c r="G2351" s="126"/>
    </row>
    <row r="2352" spans="1:7" s="193" customFormat="1">
      <c r="A2352" s="188"/>
      <c r="B2352" s="194"/>
      <c r="C2352" s="194"/>
      <c r="D2352" s="194"/>
      <c r="E2352" s="194"/>
      <c r="F2352" s="195"/>
      <c r="G2352" s="126"/>
    </row>
    <row r="2353" spans="1:7" s="193" customFormat="1">
      <c r="A2353" s="188"/>
      <c r="B2353" s="194"/>
      <c r="C2353" s="194"/>
      <c r="D2353" s="194"/>
      <c r="E2353" s="194"/>
      <c r="F2353" s="195"/>
      <c r="G2353" s="126"/>
    </row>
    <row r="2354" spans="1:7" s="193" customFormat="1">
      <c r="A2354" s="188"/>
      <c r="B2354" s="194"/>
      <c r="C2354" s="194"/>
      <c r="D2354" s="194"/>
      <c r="E2354" s="194"/>
      <c r="F2354" s="195"/>
      <c r="G2354" s="126"/>
    </row>
    <row r="2355" spans="1:7" s="193" customFormat="1">
      <c r="A2355" s="188"/>
      <c r="B2355" s="194"/>
      <c r="C2355" s="194"/>
      <c r="D2355" s="194"/>
      <c r="E2355" s="194"/>
      <c r="F2355" s="195"/>
      <c r="G2355" s="126"/>
    </row>
    <row r="2356" spans="1:7" s="193" customFormat="1">
      <c r="A2356" s="188"/>
      <c r="B2356" s="194"/>
      <c r="C2356" s="194"/>
      <c r="D2356" s="194"/>
      <c r="E2356" s="194"/>
      <c r="F2356" s="195"/>
      <c r="G2356" s="126"/>
    </row>
    <row r="2357" spans="1:7" s="193" customFormat="1">
      <c r="A2357" s="188"/>
      <c r="B2357" s="194"/>
      <c r="C2357" s="194"/>
      <c r="D2357" s="194"/>
      <c r="E2357" s="194"/>
      <c r="F2357" s="195"/>
      <c r="G2357" s="126"/>
    </row>
    <row r="2358" spans="1:7" s="193" customFormat="1">
      <c r="A2358" s="188"/>
      <c r="B2358" s="194"/>
      <c r="C2358" s="194"/>
      <c r="D2358" s="194"/>
      <c r="E2358" s="194"/>
      <c r="F2358" s="195"/>
      <c r="G2358" s="126"/>
    </row>
    <row r="2359" spans="1:7" s="193" customFormat="1">
      <c r="A2359" s="188"/>
      <c r="B2359" s="194"/>
      <c r="C2359" s="194"/>
      <c r="D2359" s="194"/>
      <c r="E2359" s="194"/>
      <c r="F2359" s="195"/>
      <c r="G2359" s="126"/>
    </row>
    <row r="2360" spans="1:7" s="193" customFormat="1">
      <c r="A2360" s="188"/>
      <c r="B2360" s="194"/>
      <c r="C2360" s="194"/>
      <c r="D2360" s="194"/>
      <c r="E2360" s="194"/>
      <c r="F2360" s="195"/>
      <c r="G2360" s="126"/>
    </row>
    <row r="2361" spans="1:7" s="193" customFormat="1">
      <c r="A2361" s="188"/>
      <c r="B2361" s="194"/>
      <c r="C2361" s="194"/>
      <c r="D2361" s="194"/>
      <c r="E2361" s="194"/>
      <c r="F2361" s="195"/>
      <c r="G2361" s="126"/>
    </row>
    <row r="2362" spans="1:7" s="193" customFormat="1">
      <c r="A2362" s="188"/>
      <c r="B2362" s="194"/>
      <c r="C2362" s="194"/>
      <c r="D2362" s="194"/>
      <c r="E2362" s="194"/>
      <c r="F2362" s="195"/>
      <c r="G2362" s="126"/>
    </row>
    <row r="2363" spans="1:7" s="193" customFormat="1">
      <c r="A2363" s="188"/>
      <c r="B2363" s="194"/>
      <c r="C2363" s="194"/>
      <c r="D2363" s="194"/>
      <c r="E2363" s="194"/>
      <c r="F2363" s="195"/>
      <c r="G2363" s="126"/>
    </row>
    <row r="2364" spans="1:7" s="193" customFormat="1">
      <c r="A2364" s="188"/>
      <c r="B2364" s="194"/>
      <c r="C2364" s="194"/>
      <c r="D2364" s="194"/>
      <c r="E2364" s="194"/>
      <c r="F2364" s="195"/>
      <c r="G2364" s="126"/>
    </row>
    <row r="2365" spans="1:7" s="193" customFormat="1">
      <c r="A2365" s="188"/>
      <c r="B2365" s="194"/>
      <c r="C2365" s="194"/>
      <c r="D2365" s="194"/>
      <c r="E2365" s="194"/>
      <c r="F2365" s="195"/>
      <c r="G2365" s="126"/>
    </row>
    <row r="2366" spans="1:7" s="193" customFormat="1">
      <c r="A2366" s="188"/>
      <c r="B2366" s="194"/>
      <c r="C2366" s="194"/>
      <c r="D2366" s="194"/>
      <c r="E2366" s="194"/>
      <c r="F2366" s="195"/>
      <c r="G2366" s="126"/>
    </row>
    <row r="2367" spans="1:7" s="193" customFormat="1">
      <c r="A2367" s="188"/>
      <c r="B2367" s="194"/>
      <c r="C2367" s="194"/>
      <c r="D2367" s="194"/>
      <c r="E2367" s="194"/>
      <c r="F2367" s="195"/>
      <c r="G2367" s="126"/>
    </row>
    <row r="2368" spans="1:7" s="193" customFormat="1">
      <c r="A2368" s="188"/>
      <c r="B2368" s="194"/>
      <c r="C2368" s="194"/>
      <c r="D2368" s="194"/>
      <c r="E2368" s="194"/>
      <c r="F2368" s="195"/>
      <c r="G2368" s="126"/>
    </row>
    <row r="2369" spans="1:7" s="193" customFormat="1">
      <c r="A2369" s="188"/>
      <c r="B2369" s="194"/>
      <c r="C2369" s="194"/>
      <c r="D2369" s="194"/>
      <c r="E2369" s="194"/>
      <c r="F2369" s="195"/>
      <c r="G2369" s="126"/>
    </row>
    <row r="2370" spans="1:7" s="193" customFormat="1">
      <c r="A2370" s="188"/>
      <c r="B2370" s="194"/>
      <c r="C2370" s="194"/>
      <c r="D2370" s="194"/>
      <c r="E2370" s="194"/>
      <c r="F2370" s="195"/>
      <c r="G2370" s="126"/>
    </row>
    <row r="2371" spans="1:7" s="193" customFormat="1">
      <c r="A2371" s="188"/>
      <c r="B2371" s="194"/>
      <c r="C2371" s="194"/>
      <c r="D2371" s="194"/>
      <c r="E2371" s="194"/>
      <c r="F2371" s="195"/>
      <c r="G2371" s="126"/>
    </row>
    <row r="2372" spans="1:7" s="193" customFormat="1">
      <c r="A2372" s="188"/>
      <c r="B2372" s="194"/>
      <c r="C2372" s="194"/>
      <c r="D2372" s="194"/>
      <c r="E2372" s="194"/>
      <c r="F2372" s="195"/>
      <c r="G2372" s="126"/>
    </row>
    <row r="2373" spans="1:7" s="193" customFormat="1">
      <c r="A2373" s="188"/>
      <c r="B2373" s="194"/>
      <c r="C2373" s="194"/>
      <c r="D2373" s="194"/>
      <c r="E2373" s="194"/>
      <c r="F2373" s="195"/>
      <c r="G2373" s="126"/>
    </row>
    <row r="2374" spans="1:7" s="193" customFormat="1">
      <c r="A2374" s="188"/>
      <c r="B2374" s="194"/>
      <c r="C2374" s="194"/>
      <c r="D2374" s="194"/>
      <c r="E2374" s="194"/>
      <c r="F2374" s="195"/>
      <c r="G2374" s="126"/>
    </row>
    <row r="2375" spans="1:7" s="193" customFormat="1">
      <c r="A2375" s="188"/>
      <c r="B2375" s="194"/>
      <c r="C2375" s="194"/>
      <c r="D2375" s="194"/>
      <c r="E2375" s="194"/>
      <c r="F2375" s="195"/>
      <c r="G2375" s="126"/>
    </row>
    <row r="2376" spans="1:7" s="193" customFormat="1">
      <c r="A2376" s="188"/>
      <c r="B2376" s="194"/>
      <c r="C2376" s="194"/>
      <c r="D2376" s="194"/>
      <c r="E2376" s="194"/>
      <c r="F2376" s="195"/>
      <c r="G2376" s="126"/>
    </row>
    <row r="2377" spans="1:7" s="193" customFormat="1">
      <c r="A2377" s="188"/>
      <c r="B2377" s="194"/>
      <c r="C2377" s="194"/>
      <c r="D2377" s="194"/>
      <c r="E2377" s="194"/>
      <c r="F2377" s="195"/>
      <c r="G2377" s="126"/>
    </row>
    <row r="2378" spans="1:7" s="193" customFormat="1">
      <c r="A2378" s="188"/>
      <c r="B2378" s="194"/>
      <c r="C2378" s="194"/>
      <c r="D2378" s="194"/>
      <c r="E2378" s="194"/>
      <c r="F2378" s="195"/>
      <c r="G2378" s="126"/>
    </row>
    <row r="2379" spans="1:7" s="193" customFormat="1">
      <c r="A2379" s="188"/>
      <c r="B2379" s="194"/>
      <c r="C2379" s="194"/>
      <c r="D2379" s="194"/>
      <c r="E2379" s="194"/>
      <c r="F2379" s="195"/>
      <c r="G2379" s="126"/>
    </row>
    <row r="2380" spans="1:7" s="193" customFormat="1">
      <c r="A2380" s="188"/>
      <c r="B2380" s="194"/>
      <c r="C2380" s="194"/>
      <c r="D2380" s="194"/>
      <c r="E2380" s="194"/>
      <c r="F2380" s="195"/>
      <c r="G2380" s="126"/>
    </row>
    <row r="2381" spans="1:7" s="193" customFormat="1">
      <c r="A2381" s="188"/>
      <c r="B2381" s="194"/>
      <c r="C2381" s="194"/>
      <c r="D2381" s="194"/>
      <c r="E2381" s="194"/>
      <c r="F2381" s="195"/>
      <c r="G2381" s="126"/>
    </row>
    <row r="2382" spans="1:7" s="193" customFormat="1">
      <c r="A2382" s="188"/>
      <c r="B2382" s="194"/>
      <c r="C2382" s="194"/>
      <c r="D2382" s="194"/>
      <c r="E2382" s="194"/>
      <c r="F2382" s="195"/>
      <c r="G2382" s="126"/>
    </row>
    <row r="2383" spans="1:7" s="193" customFormat="1">
      <c r="A2383" s="188"/>
      <c r="B2383" s="194"/>
      <c r="C2383" s="194"/>
      <c r="D2383" s="194"/>
      <c r="E2383" s="194"/>
      <c r="F2383" s="195"/>
      <c r="G2383" s="126"/>
    </row>
    <row r="2384" spans="1:7" s="193" customFormat="1">
      <c r="A2384" s="188"/>
      <c r="B2384" s="194"/>
      <c r="C2384" s="194"/>
      <c r="D2384" s="194"/>
      <c r="E2384" s="194"/>
      <c r="F2384" s="195"/>
      <c r="G2384" s="126"/>
    </row>
    <row r="2385" spans="1:7" s="193" customFormat="1">
      <c r="A2385" s="188"/>
      <c r="B2385" s="194"/>
      <c r="C2385" s="194"/>
      <c r="D2385" s="194"/>
      <c r="E2385" s="194"/>
      <c r="F2385" s="195"/>
      <c r="G2385" s="126"/>
    </row>
    <row r="2386" spans="1:7" s="193" customFormat="1">
      <c r="A2386" s="188"/>
      <c r="B2386" s="194"/>
      <c r="C2386" s="194"/>
      <c r="D2386" s="194"/>
      <c r="E2386" s="194"/>
      <c r="F2386" s="195"/>
      <c r="G2386" s="126"/>
    </row>
    <row r="2387" spans="1:7" s="193" customFormat="1">
      <c r="A2387" s="188"/>
      <c r="B2387" s="194"/>
      <c r="C2387" s="194"/>
      <c r="D2387" s="194"/>
      <c r="E2387" s="194"/>
      <c r="F2387" s="195"/>
      <c r="G2387" s="126"/>
    </row>
    <row r="2388" spans="1:7" s="193" customFormat="1">
      <c r="A2388" s="188"/>
      <c r="B2388" s="194"/>
      <c r="C2388" s="194"/>
      <c r="D2388" s="194"/>
      <c r="E2388" s="194"/>
      <c r="F2388" s="195"/>
      <c r="G2388" s="126"/>
    </row>
    <row r="2389" spans="1:7" s="193" customFormat="1">
      <c r="A2389" s="188"/>
      <c r="B2389" s="194"/>
      <c r="C2389" s="194"/>
      <c r="D2389" s="194"/>
      <c r="E2389" s="194"/>
      <c r="F2389" s="195"/>
      <c r="G2389" s="126"/>
    </row>
    <row r="2390" spans="1:7" s="193" customFormat="1">
      <c r="A2390" s="188"/>
      <c r="B2390" s="194"/>
      <c r="C2390" s="194"/>
      <c r="D2390" s="194"/>
      <c r="E2390" s="194"/>
      <c r="F2390" s="195"/>
      <c r="G2390" s="126"/>
    </row>
    <row r="2391" spans="1:7" s="193" customFormat="1">
      <c r="A2391" s="188"/>
      <c r="B2391" s="194"/>
      <c r="C2391" s="194"/>
      <c r="D2391" s="194"/>
      <c r="E2391" s="194"/>
      <c r="F2391" s="195"/>
      <c r="G2391" s="126"/>
    </row>
    <row r="2392" spans="1:7" s="193" customFormat="1">
      <c r="A2392" s="188"/>
      <c r="B2392" s="194"/>
      <c r="C2392" s="194"/>
      <c r="D2392" s="194"/>
      <c r="E2392" s="194"/>
      <c r="F2392" s="195"/>
      <c r="G2392" s="126"/>
    </row>
    <row r="2393" spans="1:7" s="193" customFormat="1">
      <c r="A2393" s="188"/>
      <c r="B2393" s="194"/>
      <c r="C2393" s="194"/>
      <c r="D2393" s="194"/>
      <c r="E2393" s="194"/>
      <c r="F2393" s="195"/>
      <c r="G2393" s="126"/>
    </row>
    <row r="2394" spans="1:7" s="193" customFormat="1">
      <c r="A2394" s="188"/>
      <c r="B2394" s="194"/>
      <c r="C2394" s="194"/>
      <c r="D2394" s="194"/>
      <c r="E2394" s="194"/>
      <c r="F2394" s="195"/>
      <c r="G2394" s="126"/>
    </row>
    <row r="2395" spans="1:7" s="193" customFormat="1">
      <c r="A2395" s="188"/>
      <c r="B2395" s="194"/>
      <c r="C2395" s="194"/>
      <c r="D2395" s="194"/>
      <c r="E2395" s="194"/>
      <c r="F2395" s="195"/>
      <c r="G2395" s="126"/>
    </row>
    <row r="2396" spans="1:7" s="193" customFormat="1">
      <c r="A2396" s="188"/>
      <c r="B2396" s="194"/>
      <c r="C2396" s="194"/>
      <c r="D2396" s="194"/>
      <c r="E2396" s="194"/>
      <c r="F2396" s="195"/>
      <c r="G2396" s="126"/>
    </row>
    <row r="2397" spans="1:7" s="193" customFormat="1">
      <c r="A2397" s="188"/>
      <c r="B2397" s="194"/>
      <c r="C2397" s="194"/>
      <c r="D2397" s="194"/>
      <c r="E2397" s="194"/>
      <c r="F2397" s="195"/>
      <c r="G2397" s="126"/>
    </row>
    <row r="2398" spans="1:7" s="193" customFormat="1">
      <c r="A2398" s="188"/>
      <c r="B2398" s="194"/>
      <c r="C2398" s="194"/>
      <c r="D2398" s="194"/>
      <c r="E2398" s="194"/>
      <c r="F2398" s="195"/>
      <c r="G2398" s="126"/>
    </row>
    <row r="2399" spans="1:7" s="193" customFormat="1">
      <c r="A2399" s="188"/>
      <c r="B2399" s="194"/>
      <c r="C2399" s="194"/>
      <c r="D2399" s="194"/>
      <c r="E2399" s="194"/>
      <c r="F2399" s="195"/>
      <c r="G2399" s="126"/>
    </row>
    <row r="2400" spans="1:7" s="193" customFormat="1">
      <c r="A2400" s="188"/>
      <c r="B2400" s="194"/>
      <c r="C2400" s="194"/>
      <c r="D2400" s="194"/>
      <c r="E2400" s="194"/>
      <c r="F2400" s="195"/>
      <c r="G2400" s="126"/>
    </row>
    <row r="2401" spans="1:7" s="193" customFormat="1">
      <c r="A2401" s="188"/>
      <c r="B2401" s="194"/>
      <c r="C2401" s="194"/>
      <c r="D2401" s="194"/>
      <c r="E2401" s="194"/>
      <c r="F2401" s="195"/>
      <c r="G2401" s="126"/>
    </row>
    <row r="2402" spans="1:7" s="193" customFormat="1">
      <c r="A2402" s="188"/>
      <c r="B2402" s="194"/>
      <c r="C2402" s="194"/>
      <c r="D2402" s="194"/>
      <c r="E2402" s="194"/>
      <c r="F2402" s="195"/>
      <c r="G2402" s="126"/>
    </row>
    <row r="2403" spans="1:7" s="193" customFormat="1">
      <c r="A2403" s="188"/>
      <c r="B2403" s="194"/>
      <c r="C2403" s="194"/>
      <c r="D2403" s="194"/>
      <c r="E2403" s="194"/>
      <c r="F2403" s="195"/>
      <c r="G2403" s="126"/>
    </row>
    <row r="2404" spans="1:7" s="193" customFormat="1">
      <c r="A2404" s="188"/>
      <c r="B2404" s="194"/>
      <c r="C2404" s="194"/>
      <c r="D2404" s="194"/>
      <c r="E2404" s="194"/>
      <c r="F2404" s="195"/>
      <c r="G2404" s="126"/>
    </row>
    <row r="2405" spans="1:7" s="193" customFormat="1">
      <c r="A2405" s="188"/>
      <c r="B2405" s="194"/>
      <c r="C2405" s="194"/>
      <c r="D2405" s="194"/>
      <c r="E2405" s="194"/>
      <c r="F2405" s="195"/>
      <c r="G2405" s="126"/>
    </row>
    <row r="2406" spans="1:7" s="193" customFormat="1">
      <c r="A2406" s="188"/>
      <c r="B2406" s="194"/>
      <c r="C2406" s="194"/>
      <c r="D2406" s="194"/>
      <c r="E2406" s="194"/>
      <c r="F2406" s="195"/>
      <c r="G2406" s="126"/>
    </row>
    <row r="2407" spans="1:7" s="193" customFormat="1">
      <c r="A2407" s="188"/>
      <c r="B2407" s="194"/>
      <c r="C2407" s="194"/>
      <c r="D2407" s="194"/>
      <c r="E2407" s="194"/>
      <c r="F2407" s="195"/>
      <c r="G2407" s="126"/>
    </row>
    <row r="2408" spans="1:7" s="193" customFormat="1">
      <c r="A2408" s="188"/>
      <c r="B2408" s="194"/>
      <c r="C2408" s="194"/>
      <c r="D2408" s="194"/>
      <c r="E2408" s="194"/>
      <c r="F2408" s="195"/>
      <c r="G2408" s="126"/>
    </row>
    <row r="2409" spans="1:7" s="193" customFormat="1">
      <c r="A2409" s="188"/>
      <c r="B2409" s="194"/>
      <c r="C2409" s="194"/>
      <c r="D2409" s="194"/>
      <c r="E2409" s="194"/>
      <c r="F2409" s="195"/>
      <c r="G2409" s="126"/>
    </row>
    <row r="2410" spans="1:7" s="193" customFormat="1">
      <c r="A2410" s="188"/>
      <c r="B2410" s="194"/>
      <c r="C2410" s="194"/>
      <c r="D2410" s="194"/>
      <c r="E2410" s="194"/>
      <c r="F2410" s="195"/>
      <c r="G2410" s="126"/>
    </row>
    <row r="2411" spans="1:7" s="193" customFormat="1">
      <c r="A2411" s="188"/>
      <c r="B2411" s="194"/>
      <c r="C2411" s="194"/>
      <c r="D2411" s="194"/>
      <c r="E2411" s="194"/>
      <c r="F2411" s="195"/>
      <c r="G2411" s="126"/>
    </row>
    <row r="2412" spans="1:7" s="193" customFormat="1">
      <c r="A2412" s="188"/>
      <c r="B2412" s="194"/>
      <c r="C2412" s="194"/>
      <c r="D2412" s="194"/>
      <c r="E2412" s="194"/>
      <c r="F2412" s="195"/>
      <c r="G2412" s="126"/>
    </row>
    <row r="2413" spans="1:7" s="193" customFormat="1">
      <c r="A2413" s="188"/>
      <c r="B2413" s="194"/>
      <c r="C2413" s="194"/>
      <c r="D2413" s="194"/>
      <c r="E2413" s="194"/>
      <c r="F2413" s="195"/>
      <c r="G2413" s="126"/>
    </row>
    <row r="2414" spans="1:7" s="193" customFormat="1">
      <c r="A2414" s="188"/>
      <c r="B2414" s="194"/>
      <c r="C2414" s="194"/>
      <c r="D2414" s="194"/>
      <c r="E2414" s="194"/>
      <c r="F2414" s="195"/>
      <c r="G2414" s="126"/>
    </row>
    <row r="2415" spans="1:7" s="193" customFormat="1">
      <c r="A2415" s="188"/>
      <c r="B2415" s="194"/>
      <c r="C2415" s="194"/>
      <c r="D2415" s="194"/>
      <c r="E2415" s="194"/>
      <c r="F2415" s="195"/>
      <c r="G2415" s="126"/>
    </row>
    <row r="2416" spans="1:7" s="193" customFormat="1">
      <c r="A2416" s="188"/>
      <c r="B2416" s="194"/>
      <c r="C2416" s="194"/>
      <c r="D2416" s="194"/>
      <c r="E2416" s="194"/>
      <c r="F2416" s="195"/>
      <c r="G2416" s="126"/>
    </row>
    <row r="2417" spans="1:7" s="193" customFormat="1">
      <c r="A2417" s="188"/>
      <c r="B2417" s="194"/>
      <c r="C2417" s="194"/>
      <c r="D2417" s="194"/>
      <c r="E2417" s="194"/>
      <c r="F2417" s="195"/>
      <c r="G2417" s="126"/>
    </row>
    <row r="2418" spans="1:7" s="193" customFormat="1">
      <c r="A2418" s="188"/>
      <c r="B2418" s="194"/>
      <c r="C2418" s="194"/>
      <c r="D2418" s="194"/>
      <c r="E2418" s="194"/>
      <c r="F2418" s="195"/>
      <c r="G2418" s="126"/>
    </row>
    <row r="2419" spans="1:7" s="193" customFormat="1">
      <c r="A2419" s="188"/>
      <c r="B2419" s="194"/>
      <c r="C2419" s="194"/>
      <c r="D2419" s="194"/>
      <c r="E2419" s="194"/>
      <c r="F2419" s="195"/>
      <c r="G2419" s="126"/>
    </row>
    <row r="2420" spans="1:7" s="193" customFormat="1">
      <c r="A2420" s="188"/>
      <c r="B2420" s="194"/>
      <c r="C2420" s="194"/>
      <c r="D2420" s="194"/>
      <c r="E2420" s="194"/>
      <c r="F2420" s="195"/>
      <c r="G2420" s="126"/>
    </row>
    <row r="2421" spans="1:7" s="193" customFormat="1">
      <c r="A2421" s="188"/>
      <c r="B2421" s="194"/>
      <c r="C2421" s="194"/>
      <c r="D2421" s="194"/>
      <c r="E2421" s="194"/>
      <c r="F2421" s="195"/>
      <c r="G2421" s="126"/>
    </row>
    <row r="2422" spans="1:7" s="193" customFormat="1">
      <c r="A2422" s="188"/>
      <c r="B2422" s="194"/>
      <c r="C2422" s="194"/>
      <c r="D2422" s="194"/>
      <c r="E2422" s="194"/>
      <c r="F2422" s="195"/>
      <c r="G2422" s="126"/>
    </row>
    <row r="2423" spans="1:7" s="193" customFormat="1">
      <c r="A2423" s="188"/>
      <c r="B2423" s="194"/>
      <c r="C2423" s="194"/>
      <c r="D2423" s="194"/>
      <c r="E2423" s="194"/>
      <c r="F2423" s="195"/>
      <c r="G2423" s="126"/>
    </row>
    <row r="2424" spans="1:7" s="193" customFormat="1">
      <c r="A2424" s="188"/>
      <c r="B2424" s="194"/>
      <c r="C2424" s="194"/>
      <c r="D2424" s="194"/>
      <c r="E2424" s="194"/>
      <c r="F2424" s="195"/>
      <c r="G2424" s="126"/>
    </row>
    <row r="2425" spans="1:7" s="193" customFormat="1">
      <c r="A2425" s="188"/>
      <c r="B2425" s="194"/>
      <c r="C2425" s="194"/>
      <c r="D2425" s="194"/>
      <c r="E2425" s="194"/>
      <c r="F2425" s="195"/>
      <c r="G2425" s="126"/>
    </row>
    <row r="2426" spans="1:7" s="193" customFormat="1">
      <c r="A2426" s="188"/>
      <c r="B2426" s="194"/>
      <c r="C2426" s="194"/>
      <c r="D2426" s="194"/>
      <c r="E2426" s="194"/>
      <c r="F2426" s="195"/>
      <c r="G2426" s="126"/>
    </row>
    <row r="2427" spans="1:7" s="193" customFormat="1">
      <c r="A2427" s="188"/>
      <c r="B2427" s="194"/>
      <c r="C2427" s="194"/>
      <c r="D2427" s="194"/>
      <c r="E2427" s="194"/>
      <c r="F2427" s="195"/>
      <c r="G2427" s="126"/>
    </row>
    <row r="2428" spans="1:7" s="193" customFormat="1">
      <c r="A2428" s="188"/>
      <c r="B2428" s="194"/>
      <c r="C2428" s="194"/>
      <c r="D2428" s="194"/>
      <c r="E2428" s="194"/>
      <c r="F2428" s="195"/>
      <c r="G2428" s="126"/>
    </row>
    <row r="2429" spans="1:7" s="193" customFormat="1">
      <c r="A2429" s="188"/>
      <c r="B2429" s="194"/>
      <c r="C2429" s="194"/>
      <c r="D2429" s="194"/>
      <c r="E2429" s="194"/>
      <c r="F2429" s="195"/>
      <c r="G2429" s="126"/>
    </row>
    <row r="2430" spans="1:7" s="193" customFormat="1">
      <c r="A2430" s="188"/>
      <c r="B2430" s="194"/>
      <c r="C2430" s="194"/>
      <c r="D2430" s="194"/>
      <c r="E2430" s="194"/>
      <c r="F2430" s="195"/>
      <c r="G2430" s="126"/>
    </row>
    <row r="2431" spans="1:7" s="193" customFormat="1">
      <c r="A2431" s="188"/>
      <c r="B2431" s="194"/>
      <c r="C2431" s="194"/>
      <c r="D2431" s="194"/>
      <c r="E2431" s="194"/>
      <c r="F2431" s="195"/>
      <c r="G2431" s="126"/>
    </row>
    <row r="2432" spans="1:7" s="193" customFormat="1">
      <c r="A2432" s="188"/>
      <c r="B2432" s="194"/>
      <c r="C2432" s="194"/>
      <c r="D2432" s="194"/>
      <c r="E2432" s="194"/>
      <c r="F2432" s="195"/>
      <c r="G2432" s="126"/>
    </row>
    <row r="2433" spans="1:7" s="193" customFormat="1">
      <c r="A2433" s="188"/>
      <c r="B2433" s="194"/>
      <c r="C2433" s="194"/>
      <c r="D2433" s="194"/>
      <c r="E2433" s="194"/>
      <c r="F2433" s="195"/>
      <c r="G2433" s="126"/>
    </row>
    <row r="2434" spans="1:7" s="193" customFormat="1">
      <c r="A2434" s="188"/>
      <c r="B2434" s="194"/>
      <c r="C2434" s="194"/>
      <c r="D2434" s="194"/>
      <c r="E2434" s="194"/>
      <c r="F2434" s="195"/>
      <c r="G2434" s="126"/>
    </row>
    <row r="2435" spans="1:7" s="193" customFormat="1">
      <c r="A2435" s="188"/>
      <c r="B2435" s="194"/>
      <c r="C2435" s="194"/>
      <c r="D2435" s="194"/>
      <c r="E2435" s="194"/>
      <c r="F2435" s="195"/>
      <c r="G2435" s="126"/>
    </row>
    <row r="2436" spans="1:7" s="193" customFormat="1">
      <c r="A2436" s="188"/>
      <c r="B2436" s="194"/>
      <c r="C2436" s="194"/>
      <c r="D2436" s="194"/>
      <c r="E2436" s="194"/>
      <c r="F2436" s="195"/>
      <c r="G2436" s="126"/>
    </row>
    <row r="2437" spans="1:7" s="193" customFormat="1">
      <c r="A2437" s="188"/>
      <c r="B2437" s="194"/>
      <c r="C2437" s="194"/>
      <c r="D2437" s="194"/>
      <c r="E2437" s="194"/>
      <c r="F2437" s="195"/>
      <c r="G2437" s="126"/>
    </row>
    <row r="2438" spans="1:7" s="193" customFormat="1">
      <c r="A2438" s="188"/>
      <c r="B2438" s="194"/>
      <c r="C2438" s="194"/>
      <c r="D2438" s="194"/>
      <c r="E2438" s="194"/>
      <c r="F2438" s="195"/>
      <c r="G2438" s="126"/>
    </row>
    <row r="2439" spans="1:7" s="193" customFormat="1">
      <c r="A2439" s="188"/>
      <c r="B2439" s="194"/>
      <c r="C2439" s="194"/>
      <c r="D2439" s="194"/>
      <c r="E2439" s="194"/>
      <c r="F2439" s="195"/>
      <c r="G2439" s="126"/>
    </row>
    <row r="2440" spans="1:7" s="193" customFormat="1">
      <c r="A2440" s="188"/>
      <c r="B2440" s="194"/>
      <c r="C2440" s="194"/>
      <c r="D2440" s="194"/>
      <c r="E2440" s="194"/>
      <c r="F2440" s="195"/>
      <c r="G2440" s="126"/>
    </row>
    <row r="2441" spans="1:7" s="193" customFormat="1">
      <c r="A2441" s="188"/>
      <c r="B2441" s="194"/>
      <c r="C2441" s="194"/>
      <c r="D2441" s="194"/>
      <c r="E2441" s="194"/>
      <c r="F2441" s="195"/>
      <c r="G2441" s="126"/>
    </row>
    <row r="2442" spans="1:7" s="193" customFormat="1">
      <c r="A2442" s="188"/>
      <c r="B2442" s="194"/>
      <c r="C2442" s="194"/>
      <c r="D2442" s="194"/>
      <c r="E2442" s="194"/>
      <c r="F2442" s="195"/>
      <c r="G2442" s="126"/>
    </row>
    <row r="2443" spans="1:7" s="193" customFormat="1">
      <c r="A2443" s="188"/>
      <c r="B2443" s="194"/>
      <c r="C2443" s="194"/>
      <c r="D2443" s="194"/>
      <c r="E2443" s="194"/>
      <c r="F2443" s="195"/>
      <c r="G2443" s="126"/>
    </row>
    <row r="2444" spans="1:7" s="193" customFormat="1">
      <c r="A2444" s="188"/>
      <c r="B2444" s="194"/>
      <c r="C2444" s="194"/>
      <c r="D2444" s="194"/>
      <c r="E2444" s="194"/>
      <c r="F2444" s="195"/>
      <c r="G2444" s="126"/>
    </row>
    <row r="2445" spans="1:7" s="193" customFormat="1">
      <c r="A2445" s="188"/>
      <c r="B2445" s="194"/>
      <c r="C2445" s="194"/>
      <c r="D2445" s="194"/>
      <c r="E2445" s="194"/>
      <c r="F2445" s="195"/>
      <c r="G2445" s="126"/>
    </row>
    <row r="2446" spans="1:7" s="193" customFormat="1">
      <c r="A2446" s="188"/>
      <c r="B2446" s="194"/>
      <c r="C2446" s="194"/>
      <c r="D2446" s="194"/>
      <c r="E2446" s="194"/>
      <c r="F2446" s="195"/>
      <c r="G2446" s="126"/>
    </row>
    <row r="2447" spans="1:7" s="193" customFormat="1">
      <c r="A2447" s="188"/>
      <c r="B2447" s="194"/>
      <c r="C2447" s="194"/>
      <c r="D2447" s="194"/>
      <c r="E2447" s="194"/>
      <c r="F2447" s="195"/>
      <c r="G2447" s="126"/>
    </row>
    <row r="2448" spans="1:7" s="193" customFormat="1">
      <c r="A2448" s="188"/>
      <c r="B2448" s="194"/>
      <c r="C2448" s="194"/>
      <c r="D2448" s="194"/>
      <c r="E2448" s="194"/>
      <c r="F2448" s="195"/>
      <c r="G2448" s="126"/>
    </row>
    <row r="2449" spans="1:7" s="193" customFormat="1">
      <c r="A2449" s="188"/>
      <c r="B2449" s="194"/>
      <c r="C2449" s="194"/>
      <c r="D2449" s="194"/>
      <c r="E2449" s="194"/>
      <c r="F2449" s="195"/>
      <c r="G2449" s="126"/>
    </row>
    <row r="2450" spans="1:7" s="193" customFormat="1">
      <c r="A2450" s="188"/>
      <c r="B2450" s="194"/>
      <c r="C2450" s="194"/>
      <c r="D2450" s="194"/>
      <c r="E2450" s="194"/>
      <c r="F2450" s="195"/>
      <c r="G2450" s="126"/>
    </row>
    <row r="2451" spans="1:7" s="193" customFormat="1">
      <c r="A2451" s="188"/>
      <c r="B2451" s="194"/>
      <c r="C2451" s="194"/>
      <c r="D2451" s="194"/>
      <c r="E2451" s="194"/>
      <c r="F2451" s="195"/>
      <c r="G2451" s="126"/>
    </row>
    <row r="2452" spans="1:7" s="193" customFormat="1">
      <c r="A2452" s="188"/>
      <c r="B2452" s="194"/>
      <c r="C2452" s="194"/>
      <c r="D2452" s="194"/>
      <c r="E2452" s="194"/>
      <c r="F2452" s="195"/>
      <c r="G2452" s="126"/>
    </row>
    <row r="2453" spans="1:7" s="193" customFormat="1">
      <c r="A2453" s="188"/>
      <c r="B2453" s="194"/>
      <c r="C2453" s="194"/>
      <c r="D2453" s="194"/>
      <c r="E2453" s="194"/>
      <c r="F2453" s="195"/>
      <c r="G2453" s="126"/>
    </row>
    <row r="2454" spans="1:7" s="193" customFormat="1">
      <c r="A2454" s="188"/>
      <c r="B2454" s="194"/>
      <c r="C2454" s="194"/>
      <c r="D2454" s="194"/>
      <c r="E2454" s="194"/>
      <c r="F2454" s="195"/>
      <c r="G2454" s="126"/>
    </row>
    <row r="2455" spans="1:7" s="193" customFormat="1">
      <c r="A2455" s="188"/>
      <c r="B2455" s="194"/>
      <c r="C2455" s="194"/>
      <c r="D2455" s="194"/>
      <c r="E2455" s="194"/>
      <c r="F2455" s="195"/>
      <c r="G2455" s="126"/>
    </row>
    <row r="2456" spans="1:7" s="193" customFormat="1">
      <c r="A2456" s="188"/>
      <c r="B2456" s="194"/>
      <c r="C2456" s="194"/>
      <c r="D2456" s="194"/>
      <c r="E2456" s="194"/>
      <c r="F2456" s="195"/>
      <c r="G2456" s="126"/>
    </row>
    <row r="2457" spans="1:7" s="193" customFormat="1">
      <c r="A2457" s="188"/>
      <c r="B2457" s="194"/>
      <c r="C2457" s="194"/>
      <c r="D2457" s="194"/>
      <c r="E2457" s="194"/>
      <c r="F2457" s="195"/>
      <c r="G2457" s="126"/>
    </row>
    <row r="2458" spans="1:7" s="193" customFormat="1">
      <c r="A2458" s="188"/>
      <c r="B2458" s="194"/>
      <c r="C2458" s="194"/>
      <c r="D2458" s="194"/>
      <c r="E2458" s="194"/>
      <c r="F2458" s="195"/>
      <c r="G2458" s="126"/>
    </row>
    <row r="2459" spans="1:7" s="193" customFormat="1">
      <c r="A2459" s="188"/>
      <c r="B2459" s="194"/>
      <c r="C2459" s="194"/>
      <c r="D2459" s="194"/>
      <c r="E2459" s="194"/>
      <c r="F2459" s="195"/>
      <c r="G2459" s="126"/>
    </row>
    <row r="2460" spans="1:7" s="193" customFormat="1">
      <c r="A2460" s="188"/>
      <c r="B2460" s="194"/>
      <c r="C2460" s="194"/>
      <c r="D2460" s="194"/>
      <c r="E2460" s="194"/>
      <c r="F2460" s="195"/>
      <c r="G2460" s="126"/>
    </row>
    <row r="2461" spans="1:7" s="193" customFormat="1">
      <c r="A2461" s="188"/>
      <c r="B2461" s="194"/>
      <c r="C2461" s="194"/>
      <c r="D2461" s="194"/>
      <c r="E2461" s="194"/>
      <c r="F2461" s="195"/>
      <c r="G2461" s="126"/>
    </row>
    <row r="2462" spans="1:7" s="193" customFormat="1">
      <c r="A2462" s="188"/>
      <c r="B2462" s="194"/>
      <c r="C2462" s="194"/>
      <c r="D2462" s="194"/>
      <c r="E2462" s="194"/>
      <c r="F2462" s="195"/>
      <c r="G2462" s="126"/>
    </row>
    <row r="2463" spans="1:7" s="193" customFormat="1">
      <c r="A2463" s="188"/>
      <c r="B2463" s="194"/>
      <c r="C2463" s="194"/>
      <c r="D2463" s="194"/>
      <c r="E2463" s="194"/>
      <c r="F2463" s="195"/>
      <c r="G2463" s="126"/>
    </row>
    <row r="2464" spans="1:7" s="193" customFormat="1">
      <c r="A2464" s="188"/>
      <c r="B2464" s="194"/>
      <c r="C2464" s="194"/>
      <c r="D2464" s="194"/>
      <c r="E2464" s="194"/>
      <c r="F2464" s="195"/>
      <c r="G2464" s="126"/>
    </row>
    <row r="2465" spans="1:7" s="193" customFormat="1">
      <c r="A2465" s="188"/>
      <c r="B2465" s="194"/>
      <c r="C2465" s="194"/>
      <c r="D2465" s="194"/>
      <c r="E2465" s="194"/>
      <c r="F2465" s="195"/>
      <c r="G2465" s="126"/>
    </row>
    <row r="2466" spans="1:7" s="193" customFormat="1">
      <c r="A2466" s="188"/>
      <c r="B2466" s="194"/>
      <c r="C2466" s="194"/>
      <c r="D2466" s="194"/>
      <c r="E2466" s="194"/>
      <c r="F2466" s="195"/>
      <c r="G2466" s="126"/>
    </row>
    <row r="2467" spans="1:7" s="193" customFormat="1">
      <c r="A2467" s="188"/>
      <c r="B2467" s="194"/>
      <c r="C2467" s="194"/>
      <c r="D2467" s="194"/>
      <c r="E2467" s="194"/>
      <c r="F2467" s="195"/>
      <c r="G2467" s="126"/>
    </row>
    <row r="2468" spans="1:7" s="193" customFormat="1">
      <c r="A2468" s="188"/>
      <c r="B2468" s="194"/>
      <c r="C2468" s="194"/>
      <c r="D2468" s="194"/>
      <c r="E2468" s="194"/>
      <c r="F2468" s="195"/>
      <c r="G2468" s="126"/>
    </row>
    <row r="2469" spans="1:7" s="193" customFormat="1">
      <c r="A2469" s="188"/>
      <c r="B2469" s="194"/>
      <c r="C2469" s="194"/>
      <c r="D2469" s="194"/>
      <c r="E2469" s="194"/>
      <c r="F2469" s="195"/>
      <c r="G2469" s="126"/>
    </row>
    <row r="2470" spans="1:7" s="193" customFormat="1">
      <c r="A2470" s="188"/>
      <c r="B2470" s="194"/>
      <c r="C2470" s="194"/>
      <c r="D2470" s="194"/>
      <c r="E2470" s="194"/>
      <c r="F2470" s="195"/>
      <c r="G2470" s="126"/>
    </row>
    <row r="2471" spans="1:7" s="193" customFormat="1">
      <c r="A2471" s="188"/>
      <c r="B2471" s="194"/>
      <c r="C2471" s="194"/>
      <c r="D2471" s="194"/>
      <c r="E2471" s="194"/>
      <c r="F2471" s="195"/>
      <c r="G2471" s="126"/>
    </row>
    <row r="2472" spans="1:7" s="193" customFormat="1">
      <c r="A2472" s="188"/>
      <c r="B2472" s="194"/>
      <c r="C2472" s="194"/>
      <c r="D2472" s="194"/>
      <c r="E2472" s="194"/>
      <c r="F2472" s="195"/>
      <c r="G2472" s="126"/>
    </row>
    <row r="2473" spans="1:7" s="193" customFormat="1">
      <c r="A2473" s="188"/>
      <c r="B2473" s="194"/>
      <c r="C2473" s="194"/>
      <c r="D2473" s="194"/>
      <c r="E2473" s="194"/>
      <c r="F2473" s="195"/>
      <c r="G2473" s="126"/>
    </row>
    <row r="2474" spans="1:7" s="193" customFormat="1">
      <c r="A2474" s="188"/>
      <c r="B2474" s="194"/>
      <c r="C2474" s="194"/>
      <c r="D2474" s="194"/>
      <c r="E2474" s="194"/>
      <c r="F2474" s="195"/>
      <c r="G2474" s="126"/>
    </row>
    <row r="2475" spans="1:7" s="193" customFormat="1">
      <c r="A2475" s="188"/>
      <c r="B2475" s="194"/>
      <c r="C2475" s="194"/>
      <c r="D2475" s="194"/>
      <c r="E2475" s="194"/>
      <c r="F2475" s="195"/>
      <c r="G2475" s="126"/>
    </row>
    <row r="2476" spans="1:7" s="193" customFormat="1">
      <c r="A2476" s="188"/>
      <c r="B2476" s="194"/>
      <c r="C2476" s="194"/>
      <c r="D2476" s="194"/>
      <c r="E2476" s="194"/>
      <c r="F2476" s="195"/>
      <c r="G2476" s="126"/>
    </row>
    <row r="2477" spans="1:7" s="193" customFormat="1">
      <c r="A2477" s="188"/>
      <c r="B2477" s="194"/>
      <c r="C2477" s="194"/>
      <c r="D2477" s="194"/>
      <c r="E2477" s="194"/>
      <c r="F2477" s="195"/>
      <c r="G2477" s="126"/>
    </row>
    <row r="2478" spans="1:7" s="193" customFormat="1">
      <c r="A2478" s="188"/>
      <c r="B2478" s="194"/>
      <c r="C2478" s="194"/>
      <c r="D2478" s="194"/>
      <c r="E2478" s="194"/>
      <c r="F2478" s="195"/>
      <c r="G2478" s="126"/>
    </row>
    <row r="2479" spans="1:7" s="193" customFormat="1">
      <c r="A2479" s="188"/>
      <c r="B2479" s="194"/>
      <c r="C2479" s="194"/>
      <c r="D2479" s="194"/>
      <c r="E2479" s="194"/>
      <c r="F2479" s="195"/>
      <c r="G2479" s="126"/>
    </row>
    <row r="2480" spans="1:7" s="193" customFormat="1">
      <c r="A2480" s="188"/>
      <c r="B2480" s="194"/>
      <c r="C2480" s="194"/>
      <c r="D2480" s="194"/>
      <c r="E2480" s="194"/>
      <c r="F2480" s="195"/>
      <c r="G2480" s="126"/>
    </row>
    <row r="2481" spans="1:7" s="193" customFormat="1">
      <c r="A2481" s="188"/>
      <c r="B2481" s="194"/>
      <c r="C2481" s="194"/>
      <c r="D2481" s="194"/>
      <c r="E2481" s="194"/>
      <c r="F2481" s="195"/>
      <c r="G2481" s="126"/>
    </row>
    <row r="2482" spans="1:7" s="193" customFormat="1">
      <c r="A2482" s="188"/>
      <c r="B2482" s="194"/>
      <c r="C2482" s="194"/>
      <c r="D2482" s="194"/>
      <c r="E2482" s="194"/>
      <c r="F2482" s="195"/>
      <c r="G2482" s="126"/>
    </row>
    <row r="2483" spans="1:7" s="193" customFormat="1">
      <c r="A2483" s="188"/>
      <c r="B2483" s="194"/>
      <c r="C2483" s="194"/>
      <c r="D2483" s="194"/>
      <c r="E2483" s="194"/>
      <c r="F2483" s="195"/>
      <c r="G2483" s="126"/>
    </row>
    <row r="2484" spans="1:7" s="193" customFormat="1">
      <c r="A2484" s="188"/>
      <c r="B2484" s="194"/>
      <c r="C2484" s="194"/>
      <c r="D2484" s="194"/>
      <c r="E2484" s="194"/>
      <c r="F2484" s="195"/>
      <c r="G2484" s="126"/>
    </row>
    <row r="2485" spans="1:7" s="193" customFormat="1">
      <c r="A2485" s="188"/>
      <c r="B2485" s="194"/>
      <c r="C2485" s="194"/>
      <c r="D2485" s="194"/>
      <c r="E2485" s="194"/>
      <c r="F2485" s="195"/>
      <c r="G2485" s="126"/>
    </row>
    <row r="2486" spans="1:7" s="193" customFormat="1">
      <c r="A2486" s="188"/>
      <c r="B2486" s="194"/>
      <c r="C2486" s="194"/>
      <c r="D2486" s="194"/>
      <c r="E2486" s="194"/>
      <c r="F2486" s="195"/>
      <c r="G2486" s="126"/>
    </row>
    <row r="2487" spans="1:7" s="193" customFormat="1">
      <c r="A2487" s="188"/>
      <c r="B2487" s="194"/>
      <c r="C2487" s="194"/>
      <c r="D2487" s="194"/>
      <c r="E2487" s="194"/>
      <c r="F2487" s="195"/>
      <c r="G2487" s="126"/>
    </row>
    <row r="2488" spans="1:7" s="193" customFormat="1">
      <c r="A2488" s="188"/>
      <c r="B2488" s="194"/>
      <c r="C2488" s="194"/>
      <c r="D2488" s="194"/>
      <c r="E2488" s="194"/>
      <c r="F2488" s="195"/>
      <c r="G2488" s="126"/>
    </row>
    <row r="2489" spans="1:7" s="193" customFormat="1">
      <c r="A2489" s="188"/>
      <c r="B2489" s="194"/>
      <c r="C2489" s="194"/>
      <c r="D2489" s="194"/>
      <c r="E2489" s="194"/>
      <c r="F2489" s="195"/>
      <c r="G2489" s="126"/>
    </row>
    <row r="2490" spans="1:7" s="193" customFormat="1">
      <c r="A2490" s="188"/>
      <c r="B2490" s="194"/>
      <c r="C2490" s="194"/>
      <c r="D2490" s="194"/>
      <c r="E2490" s="194"/>
      <c r="F2490" s="195"/>
      <c r="G2490" s="126"/>
    </row>
    <row r="2491" spans="1:7" s="193" customFormat="1">
      <c r="A2491" s="188"/>
      <c r="B2491" s="194"/>
      <c r="C2491" s="194"/>
      <c r="D2491" s="194"/>
      <c r="E2491" s="194"/>
      <c r="F2491" s="195"/>
      <c r="G2491" s="126"/>
    </row>
    <row r="2492" spans="1:7" s="193" customFormat="1">
      <c r="A2492" s="188"/>
      <c r="B2492" s="194"/>
      <c r="C2492" s="194"/>
      <c r="D2492" s="194"/>
      <c r="E2492" s="194"/>
      <c r="F2492" s="195"/>
      <c r="G2492" s="126"/>
    </row>
    <row r="2493" spans="1:7" s="193" customFormat="1">
      <c r="A2493" s="188"/>
      <c r="B2493" s="194"/>
      <c r="C2493" s="194"/>
      <c r="D2493" s="194"/>
      <c r="E2493" s="194"/>
      <c r="F2493" s="195"/>
      <c r="G2493" s="126"/>
    </row>
    <row r="2494" spans="1:7" s="193" customFormat="1">
      <c r="A2494" s="188"/>
      <c r="B2494" s="194"/>
      <c r="C2494" s="194"/>
      <c r="D2494" s="194"/>
      <c r="E2494" s="194"/>
      <c r="F2494" s="195"/>
      <c r="G2494" s="126"/>
    </row>
    <row r="2495" spans="1:7" s="193" customFormat="1">
      <c r="A2495" s="188"/>
      <c r="B2495" s="194"/>
      <c r="C2495" s="194"/>
      <c r="D2495" s="194"/>
      <c r="E2495" s="194"/>
      <c r="F2495" s="195"/>
      <c r="G2495" s="126"/>
    </row>
    <row r="2496" spans="1:7" s="193" customFormat="1">
      <c r="A2496" s="188"/>
      <c r="B2496" s="194"/>
      <c r="C2496" s="194"/>
      <c r="D2496" s="194"/>
      <c r="E2496" s="194"/>
      <c r="F2496" s="195"/>
      <c r="G2496" s="126"/>
    </row>
    <row r="2497" spans="1:7" s="193" customFormat="1">
      <c r="A2497" s="188"/>
      <c r="B2497" s="194"/>
      <c r="C2497" s="194"/>
      <c r="D2497" s="194"/>
      <c r="E2497" s="194"/>
      <c r="F2497" s="195"/>
      <c r="G2497" s="126"/>
    </row>
    <row r="2498" spans="1:7" s="193" customFormat="1">
      <c r="A2498" s="188"/>
      <c r="B2498" s="194"/>
      <c r="C2498" s="194"/>
      <c r="D2498" s="194"/>
      <c r="E2498" s="194"/>
      <c r="F2498" s="195"/>
      <c r="G2498" s="126"/>
    </row>
    <row r="2499" spans="1:7" s="193" customFormat="1">
      <c r="A2499" s="188"/>
      <c r="B2499" s="194"/>
      <c r="C2499" s="194"/>
      <c r="D2499" s="194"/>
      <c r="E2499" s="194"/>
      <c r="F2499" s="195"/>
      <c r="G2499" s="126"/>
    </row>
    <row r="2500" spans="1:7" s="193" customFormat="1">
      <c r="A2500" s="188"/>
      <c r="B2500" s="194"/>
      <c r="C2500" s="194"/>
      <c r="D2500" s="194"/>
      <c r="E2500" s="194"/>
      <c r="F2500" s="195"/>
      <c r="G2500" s="126"/>
    </row>
    <row r="2501" spans="1:7" s="193" customFormat="1">
      <c r="A2501" s="188"/>
      <c r="B2501" s="194"/>
      <c r="C2501" s="194"/>
      <c r="D2501" s="194"/>
      <c r="E2501" s="194"/>
      <c r="F2501" s="195"/>
      <c r="G2501" s="126"/>
    </row>
    <row r="2502" spans="1:7" s="193" customFormat="1">
      <c r="A2502" s="188"/>
      <c r="B2502" s="194"/>
      <c r="C2502" s="194"/>
      <c r="D2502" s="194"/>
      <c r="E2502" s="194"/>
      <c r="F2502" s="195"/>
      <c r="G2502" s="126"/>
    </row>
    <row r="2503" spans="1:7" s="193" customFormat="1">
      <c r="A2503" s="188"/>
      <c r="B2503" s="194"/>
      <c r="C2503" s="194"/>
      <c r="D2503" s="194"/>
      <c r="E2503" s="194"/>
      <c r="F2503" s="195"/>
      <c r="G2503" s="126"/>
    </row>
    <row r="2504" spans="1:7" s="193" customFormat="1">
      <c r="A2504" s="188"/>
      <c r="B2504" s="194"/>
      <c r="C2504" s="194"/>
      <c r="D2504" s="194"/>
      <c r="E2504" s="194"/>
      <c r="F2504" s="195"/>
      <c r="G2504" s="126"/>
    </row>
    <row r="2505" spans="1:7" s="193" customFormat="1">
      <c r="A2505" s="188"/>
      <c r="B2505" s="194"/>
      <c r="C2505" s="194"/>
      <c r="D2505" s="194"/>
      <c r="E2505" s="194"/>
      <c r="F2505" s="195"/>
      <c r="G2505" s="126"/>
    </row>
    <row r="2506" spans="1:7" s="193" customFormat="1">
      <c r="A2506" s="188"/>
      <c r="B2506" s="194"/>
      <c r="C2506" s="194"/>
      <c r="D2506" s="194"/>
      <c r="E2506" s="194"/>
      <c r="F2506" s="195"/>
      <c r="G2506" s="126"/>
    </row>
    <row r="2507" spans="1:7" s="193" customFormat="1">
      <c r="A2507" s="188"/>
      <c r="B2507" s="194"/>
      <c r="C2507" s="194"/>
      <c r="D2507" s="194"/>
      <c r="E2507" s="194"/>
      <c r="F2507" s="195"/>
      <c r="G2507" s="126"/>
    </row>
    <row r="2508" spans="1:7" s="193" customFormat="1">
      <c r="A2508" s="188"/>
      <c r="B2508" s="194"/>
      <c r="C2508" s="194"/>
      <c r="D2508" s="194"/>
      <c r="E2508" s="194"/>
      <c r="F2508" s="195"/>
      <c r="G2508" s="126"/>
    </row>
    <row r="2509" spans="1:7" s="193" customFormat="1">
      <c r="A2509" s="188"/>
      <c r="B2509" s="194"/>
      <c r="C2509" s="194"/>
      <c r="D2509" s="194"/>
      <c r="E2509" s="194"/>
      <c r="F2509" s="195"/>
      <c r="G2509" s="126"/>
    </row>
    <row r="2510" spans="1:7" s="193" customFormat="1">
      <c r="A2510" s="188"/>
      <c r="B2510" s="194"/>
      <c r="C2510" s="194"/>
      <c r="D2510" s="194"/>
      <c r="E2510" s="194"/>
      <c r="F2510" s="195"/>
      <c r="G2510" s="126"/>
    </row>
    <row r="2511" spans="1:7" s="193" customFormat="1">
      <c r="A2511" s="188"/>
      <c r="B2511" s="194"/>
      <c r="C2511" s="194"/>
      <c r="D2511" s="194"/>
      <c r="E2511" s="194"/>
      <c r="F2511" s="195"/>
      <c r="G2511" s="126"/>
    </row>
    <row r="2512" spans="1:7" s="193" customFormat="1">
      <c r="A2512" s="188"/>
      <c r="B2512" s="194"/>
      <c r="C2512" s="194"/>
      <c r="D2512" s="194"/>
      <c r="E2512" s="194"/>
      <c r="F2512" s="195"/>
      <c r="G2512" s="126"/>
    </row>
    <row r="2513" spans="1:7" s="193" customFormat="1">
      <c r="A2513" s="188"/>
      <c r="B2513" s="194"/>
      <c r="C2513" s="194"/>
      <c r="D2513" s="194"/>
      <c r="E2513" s="194"/>
      <c r="F2513" s="195"/>
      <c r="G2513" s="126"/>
    </row>
    <row r="2514" spans="1:7" s="193" customFormat="1">
      <c r="A2514" s="188"/>
      <c r="B2514" s="194"/>
      <c r="C2514" s="194"/>
      <c r="D2514" s="194"/>
      <c r="E2514" s="194"/>
      <c r="F2514" s="195"/>
      <c r="G2514" s="126"/>
    </row>
    <row r="2515" spans="1:7" s="193" customFormat="1">
      <c r="A2515" s="188"/>
      <c r="B2515" s="194"/>
      <c r="C2515" s="194"/>
      <c r="D2515" s="194"/>
      <c r="E2515" s="194"/>
      <c r="F2515" s="195"/>
      <c r="G2515" s="126"/>
    </row>
    <row r="2516" spans="1:7" s="193" customFormat="1">
      <c r="A2516" s="188"/>
      <c r="B2516" s="194"/>
      <c r="C2516" s="194"/>
      <c r="D2516" s="194"/>
      <c r="E2516" s="194"/>
      <c r="F2516" s="195"/>
      <c r="G2516" s="126"/>
    </row>
    <row r="2517" spans="1:7" s="193" customFormat="1">
      <c r="A2517" s="188"/>
      <c r="B2517" s="194"/>
      <c r="C2517" s="194"/>
      <c r="D2517" s="194"/>
      <c r="E2517" s="194"/>
      <c r="F2517" s="195"/>
      <c r="G2517" s="126"/>
    </row>
    <row r="2518" spans="1:7" s="193" customFormat="1">
      <c r="A2518" s="188"/>
      <c r="B2518" s="194"/>
      <c r="C2518" s="194"/>
      <c r="D2518" s="194"/>
      <c r="E2518" s="194"/>
      <c r="F2518" s="195"/>
      <c r="G2518" s="126"/>
    </row>
    <row r="2519" spans="1:7" s="193" customFormat="1">
      <c r="A2519" s="188"/>
      <c r="B2519" s="194"/>
      <c r="C2519" s="194"/>
      <c r="D2519" s="194"/>
      <c r="E2519" s="194"/>
      <c r="F2519" s="195"/>
      <c r="G2519" s="126"/>
    </row>
    <row r="2520" spans="1:7" s="193" customFormat="1">
      <c r="A2520" s="188"/>
      <c r="B2520" s="194"/>
      <c r="C2520" s="194"/>
      <c r="D2520" s="194"/>
      <c r="E2520" s="194"/>
      <c r="F2520" s="195"/>
      <c r="G2520" s="126"/>
    </row>
    <row r="2521" spans="1:7" s="193" customFormat="1">
      <c r="A2521" s="188"/>
      <c r="B2521" s="194"/>
      <c r="C2521" s="194"/>
      <c r="D2521" s="194"/>
      <c r="E2521" s="194"/>
      <c r="F2521" s="195"/>
      <c r="G2521" s="126"/>
    </row>
    <row r="2522" spans="1:7" s="193" customFormat="1">
      <c r="A2522" s="188"/>
      <c r="B2522" s="194"/>
      <c r="C2522" s="194"/>
      <c r="D2522" s="194"/>
      <c r="E2522" s="194"/>
      <c r="F2522" s="195"/>
      <c r="G2522" s="126"/>
    </row>
    <row r="2523" spans="1:7" s="193" customFormat="1">
      <c r="A2523" s="188"/>
      <c r="B2523" s="194"/>
      <c r="C2523" s="194"/>
      <c r="D2523" s="194"/>
      <c r="E2523" s="194"/>
      <c r="F2523" s="195"/>
      <c r="G2523" s="126"/>
    </row>
    <row r="2524" spans="1:7" s="193" customFormat="1">
      <c r="A2524" s="188"/>
      <c r="B2524" s="194"/>
      <c r="C2524" s="194"/>
      <c r="D2524" s="194"/>
      <c r="E2524" s="194"/>
      <c r="F2524" s="195"/>
      <c r="G2524" s="126"/>
    </row>
    <row r="2525" spans="1:7" s="193" customFormat="1">
      <c r="A2525" s="188"/>
      <c r="B2525" s="194"/>
      <c r="C2525" s="194"/>
      <c r="D2525" s="194"/>
      <c r="E2525" s="194"/>
      <c r="F2525" s="195"/>
      <c r="G2525" s="126"/>
    </row>
    <row r="2526" spans="1:7" s="193" customFormat="1">
      <c r="A2526" s="188"/>
      <c r="B2526" s="194"/>
      <c r="C2526" s="194"/>
      <c r="D2526" s="194"/>
      <c r="E2526" s="194"/>
      <c r="F2526" s="195"/>
      <c r="G2526" s="126"/>
    </row>
    <row r="2527" spans="1:7" s="193" customFormat="1">
      <c r="A2527" s="188"/>
      <c r="B2527" s="194"/>
      <c r="C2527" s="194"/>
      <c r="D2527" s="194"/>
      <c r="E2527" s="194"/>
      <c r="F2527" s="195"/>
      <c r="G2527" s="126"/>
    </row>
    <row r="2528" spans="1:7" s="193" customFormat="1">
      <c r="A2528" s="188"/>
      <c r="B2528" s="194"/>
      <c r="C2528" s="194"/>
      <c r="D2528" s="194"/>
      <c r="E2528" s="194"/>
      <c r="F2528" s="195"/>
      <c r="G2528" s="126"/>
    </row>
    <row r="2529" spans="1:7" s="193" customFormat="1">
      <c r="A2529" s="188"/>
      <c r="B2529" s="194"/>
      <c r="C2529" s="194"/>
      <c r="D2529" s="194"/>
      <c r="E2529" s="194"/>
      <c r="F2529" s="195"/>
      <c r="G2529" s="126"/>
    </row>
    <row r="2530" spans="1:7" s="193" customFormat="1">
      <c r="A2530" s="188"/>
      <c r="B2530" s="194"/>
      <c r="C2530" s="194"/>
      <c r="D2530" s="194"/>
      <c r="E2530" s="194"/>
      <c r="F2530" s="195"/>
      <c r="G2530" s="126"/>
    </row>
    <row r="2531" spans="1:7" s="193" customFormat="1">
      <c r="A2531" s="188"/>
      <c r="B2531" s="194"/>
      <c r="C2531" s="194"/>
      <c r="D2531" s="194"/>
      <c r="E2531" s="194"/>
      <c r="F2531" s="195"/>
      <c r="G2531" s="126"/>
    </row>
    <row r="2532" spans="1:7" s="193" customFormat="1">
      <c r="A2532" s="188"/>
      <c r="B2532" s="194"/>
      <c r="C2532" s="194"/>
      <c r="D2532" s="194"/>
      <c r="E2532" s="194"/>
      <c r="F2532" s="195"/>
      <c r="G2532" s="126"/>
    </row>
    <row r="2533" spans="1:7" s="193" customFormat="1">
      <c r="A2533" s="188"/>
      <c r="B2533" s="194"/>
      <c r="C2533" s="194"/>
      <c r="D2533" s="194"/>
      <c r="E2533" s="194"/>
      <c r="F2533" s="195"/>
      <c r="G2533" s="126"/>
    </row>
    <row r="2534" spans="1:7" s="193" customFormat="1">
      <c r="A2534" s="188"/>
      <c r="B2534" s="194"/>
      <c r="C2534" s="194"/>
      <c r="D2534" s="194"/>
      <c r="E2534" s="194"/>
      <c r="F2534" s="195"/>
      <c r="G2534" s="126"/>
    </row>
    <row r="2535" spans="1:7" s="193" customFormat="1">
      <c r="A2535" s="188"/>
      <c r="B2535" s="194"/>
      <c r="C2535" s="194"/>
      <c r="D2535" s="194"/>
      <c r="E2535" s="194"/>
      <c r="F2535" s="195"/>
      <c r="G2535" s="126"/>
    </row>
    <row r="2536" spans="1:7" s="193" customFormat="1">
      <c r="A2536" s="188"/>
      <c r="B2536" s="194"/>
      <c r="C2536" s="194"/>
      <c r="D2536" s="194"/>
      <c r="E2536" s="194"/>
      <c r="F2536" s="195"/>
      <c r="G2536" s="126"/>
    </row>
    <row r="2537" spans="1:7" s="193" customFormat="1">
      <c r="A2537" s="188"/>
      <c r="B2537" s="194"/>
      <c r="C2537" s="194"/>
      <c r="D2537" s="194"/>
      <c r="E2537" s="194"/>
      <c r="F2537" s="195"/>
      <c r="G2537" s="126"/>
    </row>
    <row r="2538" spans="1:7" s="193" customFormat="1">
      <c r="A2538" s="188"/>
      <c r="B2538" s="194"/>
      <c r="C2538" s="194"/>
      <c r="D2538" s="194"/>
      <c r="E2538" s="194"/>
      <c r="F2538" s="195"/>
      <c r="G2538" s="126"/>
    </row>
    <row r="2539" spans="1:7" s="193" customFormat="1">
      <c r="A2539" s="188"/>
      <c r="B2539" s="194"/>
      <c r="C2539" s="194"/>
      <c r="D2539" s="194"/>
      <c r="E2539" s="194"/>
      <c r="F2539" s="195"/>
      <c r="G2539" s="126"/>
    </row>
    <row r="2540" spans="1:7" s="193" customFormat="1">
      <c r="A2540" s="188"/>
      <c r="B2540" s="194"/>
      <c r="C2540" s="194"/>
      <c r="D2540" s="194"/>
      <c r="E2540" s="194"/>
      <c r="F2540" s="195"/>
      <c r="G2540" s="126"/>
    </row>
    <row r="2541" spans="1:7" s="193" customFormat="1">
      <c r="A2541" s="188"/>
      <c r="B2541" s="194"/>
      <c r="C2541" s="194"/>
      <c r="D2541" s="194"/>
      <c r="E2541" s="194"/>
      <c r="F2541" s="195"/>
      <c r="G2541" s="126"/>
    </row>
    <row r="2542" spans="1:7" s="193" customFormat="1">
      <c r="A2542" s="188"/>
      <c r="B2542" s="194"/>
      <c r="C2542" s="194"/>
      <c r="D2542" s="194"/>
      <c r="E2542" s="194"/>
      <c r="F2542" s="195"/>
      <c r="G2542" s="126"/>
    </row>
    <row r="2543" spans="1:7" s="193" customFormat="1">
      <c r="A2543" s="188"/>
      <c r="B2543" s="194"/>
      <c r="C2543" s="194"/>
      <c r="D2543" s="194"/>
      <c r="E2543" s="194"/>
      <c r="F2543" s="195"/>
      <c r="G2543" s="126"/>
    </row>
    <row r="2544" spans="1:7" s="193" customFormat="1">
      <c r="A2544" s="188"/>
      <c r="B2544" s="194"/>
      <c r="C2544" s="194"/>
      <c r="D2544" s="194"/>
      <c r="E2544" s="194"/>
      <c r="F2544" s="195"/>
      <c r="G2544" s="126"/>
    </row>
    <row r="2545" spans="1:7" s="193" customFormat="1">
      <c r="A2545" s="188"/>
      <c r="B2545" s="194"/>
      <c r="C2545" s="194"/>
      <c r="D2545" s="194"/>
      <c r="E2545" s="194"/>
      <c r="F2545" s="195"/>
      <c r="G2545" s="126"/>
    </row>
    <row r="2546" spans="1:7" s="193" customFormat="1">
      <c r="A2546" s="188"/>
      <c r="B2546" s="194"/>
      <c r="C2546" s="194"/>
      <c r="D2546" s="194"/>
      <c r="E2546" s="194"/>
      <c r="F2546" s="195"/>
      <c r="G2546" s="126"/>
    </row>
    <row r="2547" spans="1:7" s="193" customFormat="1">
      <c r="A2547" s="188"/>
      <c r="B2547" s="194"/>
      <c r="C2547" s="194"/>
      <c r="D2547" s="194"/>
      <c r="E2547" s="194"/>
      <c r="F2547" s="195"/>
      <c r="G2547" s="126"/>
    </row>
    <row r="2548" spans="1:7" s="193" customFormat="1">
      <c r="A2548" s="188"/>
      <c r="B2548" s="194"/>
      <c r="C2548" s="194"/>
      <c r="D2548" s="194"/>
      <c r="E2548" s="194"/>
      <c r="F2548" s="195"/>
      <c r="G2548" s="126"/>
    </row>
    <row r="2549" spans="1:7" s="193" customFormat="1">
      <c r="A2549" s="188"/>
      <c r="B2549" s="194"/>
      <c r="C2549" s="194"/>
      <c r="D2549" s="194"/>
      <c r="E2549" s="194"/>
      <c r="F2549" s="195"/>
      <c r="G2549" s="126"/>
    </row>
    <row r="2550" spans="1:7" s="193" customFormat="1">
      <c r="A2550" s="188"/>
      <c r="B2550" s="194"/>
      <c r="C2550" s="194"/>
      <c r="D2550" s="194"/>
      <c r="E2550" s="194"/>
      <c r="F2550" s="195"/>
      <c r="G2550" s="126"/>
    </row>
    <row r="2551" spans="1:7" s="193" customFormat="1">
      <c r="A2551" s="188"/>
      <c r="B2551" s="194"/>
      <c r="C2551" s="194"/>
      <c r="D2551" s="194"/>
      <c r="E2551" s="194"/>
      <c r="F2551" s="195"/>
      <c r="G2551" s="126"/>
    </row>
    <row r="2552" spans="1:7" s="193" customFormat="1">
      <c r="A2552" s="188"/>
      <c r="B2552" s="194"/>
      <c r="C2552" s="194"/>
      <c r="D2552" s="194"/>
      <c r="E2552" s="194"/>
      <c r="F2552" s="195"/>
      <c r="G2552" s="126"/>
    </row>
    <row r="2553" spans="1:7" s="193" customFormat="1">
      <c r="A2553" s="188"/>
      <c r="B2553" s="194"/>
      <c r="C2553" s="194"/>
      <c r="D2553" s="194"/>
      <c r="E2553" s="194"/>
      <c r="F2553" s="195"/>
      <c r="G2553" s="126"/>
    </row>
    <row r="2554" spans="1:7" s="193" customFormat="1">
      <c r="A2554" s="188"/>
      <c r="B2554" s="194"/>
      <c r="C2554" s="194"/>
      <c r="D2554" s="194"/>
      <c r="E2554" s="194"/>
      <c r="F2554" s="195"/>
      <c r="G2554" s="126"/>
    </row>
    <row r="2555" spans="1:7" s="193" customFormat="1">
      <c r="A2555" s="188"/>
      <c r="B2555" s="194"/>
      <c r="C2555" s="194"/>
      <c r="D2555" s="194"/>
      <c r="E2555" s="194"/>
      <c r="F2555" s="195"/>
      <c r="G2555" s="126"/>
    </row>
    <row r="2556" spans="1:7" s="193" customFormat="1">
      <c r="A2556" s="188"/>
      <c r="B2556" s="194"/>
      <c r="C2556" s="194"/>
      <c r="D2556" s="194"/>
      <c r="E2556" s="194"/>
      <c r="F2556" s="195"/>
      <c r="G2556" s="126"/>
    </row>
    <row r="2557" spans="1:7" s="193" customFormat="1">
      <c r="A2557" s="188"/>
      <c r="B2557" s="194"/>
      <c r="C2557" s="194"/>
      <c r="D2557" s="194"/>
      <c r="E2557" s="194"/>
      <c r="F2557" s="195"/>
      <c r="G2557" s="126"/>
    </row>
    <row r="2558" spans="1:7" s="193" customFormat="1">
      <c r="A2558" s="188"/>
      <c r="B2558" s="194"/>
      <c r="C2558" s="194"/>
      <c r="D2558" s="194"/>
      <c r="E2558" s="194"/>
      <c r="F2558" s="195"/>
      <c r="G2558" s="126"/>
    </row>
    <row r="2559" spans="1:7" s="193" customFormat="1">
      <c r="A2559" s="188"/>
      <c r="B2559" s="194"/>
      <c r="C2559" s="194"/>
      <c r="D2559" s="194"/>
      <c r="E2559" s="194"/>
      <c r="F2559" s="195"/>
      <c r="G2559" s="126"/>
    </row>
    <row r="2560" spans="1:7" s="193" customFormat="1">
      <c r="A2560" s="188"/>
      <c r="B2560" s="194"/>
      <c r="C2560" s="194"/>
      <c r="D2560" s="194"/>
      <c r="E2560" s="194"/>
      <c r="F2560" s="195"/>
      <c r="G2560" s="126"/>
    </row>
    <row r="2561" spans="1:7" s="193" customFormat="1">
      <c r="A2561" s="188"/>
      <c r="B2561" s="194"/>
      <c r="C2561" s="194"/>
      <c r="D2561" s="194"/>
      <c r="E2561" s="194"/>
      <c r="F2561" s="195"/>
      <c r="G2561" s="126"/>
    </row>
    <row r="2562" spans="1:7" s="193" customFormat="1">
      <c r="A2562" s="188"/>
      <c r="B2562" s="194"/>
      <c r="C2562" s="194"/>
      <c r="D2562" s="194"/>
      <c r="E2562" s="194"/>
      <c r="F2562" s="195"/>
      <c r="G2562" s="126"/>
    </row>
    <row r="2563" spans="1:7" s="193" customFormat="1">
      <c r="A2563" s="188"/>
      <c r="B2563" s="194"/>
      <c r="C2563" s="194"/>
      <c r="D2563" s="194"/>
      <c r="E2563" s="194"/>
      <c r="F2563" s="195"/>
      <c r="G2563" s="126"/>
    </row>
    <row r="2564" spans="1:7" s="193" customFormat="1">
      <c r="A2564" s="188"/>
      <c r="B2564" s="194"/>
      <c r="C2564" s="194"/>
      <c r="D2564" s="194"/>
      <c r="E2564" s="194"/>
      <c r="F2564" s="195"/>
      <c r="G2564" s="126"/>
    </row>
    <row r="2565" spans="1:7" s="193" customFormat="1">
      <c r="A2565" s="188"/>
      <c r="B2565" s="194"/>
      <c r="C2565" s="194"/>
      <c r="D2565" s="194"/>
      <c r="E2565" s="194"/>
      <c r="F2565" s="195"/>
      <c r="G2565" s="126"/>
    </row>
    <row r="2566" spans="1:7" s="193" customFormat="1">
      <c r="A2566" s="188"/>
      <c r="B2566" s="194"/>
      <c r="C2566" s="194"/>
      <c r="D2566" s="194"/>
      <c r="E2566" s="194"/>
      <c r="F2566" s="195"/>
      <c r="G2566" s="126"/>
    </row>
    <row r="2567" spans="1:7" s="193" customFormat="1">
      <c r="A2567" s="188"/>
      <c r="B2567" s="194"/>
      <c r="C2567" s="194"/>
      <c r="D2567" s="194"/>
      <c r="E2567" s="194"/>
      <c r="F2567" s="195"/>
      <c r="G2567" s="126"/>
    </row>
    <row r="2568" spans="1:7" s="193" customFormat="1">
      <c r="A2568" s="188"/>
      <c r="B2568" s="194"/>
      <c r="C2568" s="194"/>
      <c r="D2568" s="194"/>
      <c r="E2568" s="194"/>
      <c r="F2568" s="195"/>
      <c r="G2568" s="126"/>
    </row>
    <row r="2569" spans="1:7" s="193" customFormat="1">
      <c r="A2569" s="188"/>
      <c r="B2569" s="194"/>
      <c r="C2569" s="194"/>
      <c r="D2569" s="194"/>
      <c r="E2569" s="194"/>
      <c r="F2569" s="195"/>
      <c r="G2569" s="126"/>
    </row>
    <row r="2570" spans="1:7" s="193" customFormat="1">
      <c r="A2570" s="188"/>
      <c r="B2570" s="194"/>
      <c r="C2570" s="194"/>
      <c r="D2570" s="194"/>
      <c r="E2570" s="194"/>
      <c r="F2570" s="195"/>
      <c r="G2570" s="126"/>
    </row>
    <row r="2571" spans="1:7" s="193" customFormat="1">
      <c r="A2571" s="188"/>
      <c r="B2571" s="194"/>
      <c r="C2571" s="194"/>
      <c r="D2571" s="194"/>
      <c r="E2571" s="194"/>
      <c r="F2571" s="195"/>
      <c r="G2571" s="126"/>
    </row>
    <row r="2572" spans="1:7" s="193" customFormat="1">
      <c r="A2572" s="188"/>
      <c r="B2572" s="194"/>
      <c r="C2572" s="194"/>
      <c r="D2572" s="194"/>
      <c r="E2572" s="194"/>
      <c r="F2572" s="195"/>
      <c r="G2572" s="126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957" r:id="rId1" display="consultantplus://offline/ref=6B64A98DEB541BC40106F75B64E3F497931F696A0F6F7223264B0658E1FB0862A8C5893635CAAFEA081755u0HEG"/>
    <hyperlink ref="A958" r:id="rId2" display="consultantplus://offline/ref=6B64A98DEB541BC40106F75B64E3F497931F696A0F6F7223264B0658E1FB0862A8C5893635CAAFEA081255u0HAG"/>
    <hyperlink ref="A962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6" orientation="portrait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36"/>
  <sheetViews>
    <sheetView showGridLines="0" zoomScale="85" zoomScaleNormal="85" workbookViewId="0">
      <selection activeCell="A2" sqref="A2:J2"/>
    </sheetView>
  </sheetViews>
  <sheetFormatPr defaultRowHeight="15.75"/>
  <cols>
    <col min="1" max="1" width="59" style="188" customWidth="1"/>
    <col min="2" max="2" width="7.28515625" style="194" customWidth="1"/>
    <col min="3" max="3" width="7.42578125" style="194" customWidth="1"/>
    <col min="4" max="4" width="15.7109375" style="194" customWidth="1"/>
    <col min="5" max="5" width="7.42578125" style="194" customWidth="1"/>
    <col min="6" max="6" width="15.7109375" style="195" customWidth="1"/>
    <col min="7" max="7" width="19.85546875" style="278" hidden="1" customWidth="1"/>
    <col min="8" max="9" width="15.7109375" style="195" hidden="1" customWidth="1"/>
    <col min="10" max="10" width="15.7109375" style="195" customWidth="1"/>
    <col min="257" max="257" width="59" customWidth="1"/>
    <col min="258" max="258" width="7.28515625" customWidth="1"/>
    <col min="259" max="259" width="7.42578125" customWidth="1"/>
    <col min="260" max="260" width="15.7109375" customWidth="1"/>
    <col min="261" max="261" width="7.42578125" customWidth="1"/>
    <col min="262" max="262" width="15.7109375" customWidth="1"/>
    <col min="263" max="265" width="0" hidden="1" customWidth="1"/>
    <col min="266" max="266" width="15.7109375" customWidth="1"/>
    <col min="513" max="513" width="59" customWidth="1"/>
    <col min="514" max="514" width="7.28515625" customWidth="1"/>
    <col min="515" max="515" width="7.42578125" customWidth="1"/>
    <col min="516" max="516" width="15.7109375" customWidth="1"/>
    <col min="517" max="517" width="7.42578125" customWidth="1"/>
    <col min="518" max="518" width="15.7109375" customWidth="1"/>
    <col min="519" max="521" width="0" hidden="1" customWidth="1"/>
    <col min="522" max="522" width="15.7109375" customWidth="1"/>
    <col min="769" max="769" width="59" customWidth="1"/>
    <col min="770" max="770" width="7.28515625" customWidth="1"/>
    <col min="771" max="771" width="7.42578125" customWidth="1"/>
    <col min="772" max="772" width="15.7109375" customWidth="1"/>
    <col min="773" max="773" width="7.42578125" customWidth="1"/>
    <col min="774" max="774" width="15.7109375" customWidth="1"/>
    <col min="775" max="777" width="0" hidden="1" customWidth="1"/>
    <col min="778" max="778" width="15.7109375" customWidth="1"/>
    <col min="1025" max="1025" width="59" customWidth="1"/>
    <col min="1026" max="1026" width="7.28515625" customWidth="1"/>
    <col min="1027" max="1027" width="7.42578125" customWidth="1"/>
    <col min="1028" max="1028" width="15.7109375" customWidth="1"/>
    <col min="1029" max="1029" width="7.42578125" customWidth="1"/>
    <col min="1030" max="1030" width="15.7109375" customWidth="1"/>
    <col min="1031" max="1033" width="0" hidden="1" customWidth="1"/>
    <col min="1034" max="1034" width="15.7109375" customWidth="1"/>
    <col min="1281" max="1281" width="59" customWidth="1"/>
    <col min="1282" max="1282" width="7.28515625" customWidth="1"/>
    <col min="1283" max="1283" width="7.42578125" customWidth="1"/>
    <col min="1284" max="1284" width="15.7109375" customWidth="1"/>
    <col min="1285" max="1285" width="7.42578125" customWidth="1"/>
    <col min="1286" max="1286" width="15.7109375" customWidth="1"/>
    <col min="1287" max="1289" width="0" hidden="1" customWidth="1"/>
    <col min="1290" max="1290" width="15.7109375" customWidth="1"/>
    <col min="1537" max="1537" width="59" customWidth="1"/>
    <col min="1538" max="1538" width="7.28515625" customWidth="1"/>
    <col min="1539" max="1539" width="7.42578125" customWidth="1"/>
    <col min="1540" max="1540" width="15.7109375" customWidth="1"/>
    <col min="1541" max="1541" width="7.42578125" customWidth="1"/>
    <col min="1542" max="1542" width="15.7109375" customWidth="1"/>
    <col min="1543" max="1545" width="0" hidden="1" customWidth="1"/>
    <col min="1546" max="1546" width="15.7109375" customWidth="1"/>
    <col min="1793" max="1793" width="59" customWidth="1"/>
    <col min="1794" max="1794" width="7.28515625" customWidth="1"/>
    <col min="1795" max="1795" width="7.42578125" customWidth="1"/>
    <col min="1796" max="1796" width="15.7109375" customWidth="1"/>
    <col min="1797" max="1797" width="7.42578125" customWidth="1"/>
    <col min="1798" max="1798" width="15.7109375" customWidth="1"/>
    <col min="1799" max="1801" width="0" hidden="1" customWidth="1"/>
    <col min="1802" max="1802" width="15.7109375" customWidth="1"/>
    <col min="2049" max="2049" width="59" customWidth="1"/>
    <col min="2050" max="2050" width="7.28515625" customWidth="1"/>
    <col min="2051" max="2051" width="7.42578125" customWidth="1"/>
    <col min="2052" max="2052" width="15.7109375" customWidth="1"/>
    <col min="2053" max="2053" width="7.42578125" customWidth="1"/>
    <col min="2054" max="2054" width="15.7109375" customWidth="1"/>
    <col min="2055" max="2057" width="0" hidden="1" customWidth="1"/>
    <col min="2058" max="2058" width="15.7109375" customWidth="1"/>
    <col min="2305" max="2305" width="59" customWidth="1"/>
    <col min="2306" max="2306" width="7.28515625" customWidth="1"/>
    <col min="2307" max="2307" width="7.42578125" customWidth="1"/>
    <col min="2308" max="2308" width="15.7109375" customWidth="1"/>
    <col min="2309" max="2309" width="7.42578125" customWidth="1"/>
    <col min="2310" max="2310" width="15.7109375" customWidth="1"/>
    <col min="2311" max="2313" width="0" hidden="1" customWidth="1"/>
    <col min="2314" max="2314" width="15.7109375" customWidth="1"/>
    <col min="2561" max="2561" width="59" customWidth="1"/>
    <col min="2562" max="2562" width="7.28515625" customWidth="1"/>
    <col min="2563" max="2563" width="7.42578125" customWidth="1"/>
    <col min="2564" max="2564" width="15.7109375" customWidth="1"/>
    <col min="2565" max="2565" width="7.42578125" customWidth="1"/>
    <col min="2566" max="2566" width="15.7109375" customWidth="1"/>
    <col min="2567" max="2569" width="0" hidden="1" customWidth="1"/>
    <col min="2570" max="2570" width="15.7109375" customWidth="1"/>
    <col min="2817" max="2817" width="59" customWidth="1"/>
    <col min="2818" max="2818" width="7.28515625" customWidth="1"/>
    <col min="2819" max="2819" width="7.42578125" customWidth="1"/>
    <col min="2820" max="2820" width="15.7109375" customWidth="1"/>
    <col min="2821" max="2821" width="7.42578125" customWidth="1"/>
    <col min="2822" max="2822" width="15.7109375" customWidth="1"/>
    <col min="2823" max="2825" width="0" hidden="1" customWidth="1"/>
    <col min="2826" max="2826" width="15.7109375" customWidth="1"/>
    <col min="3073" max="3073" width="59" customWidth="1"/>
    <col min="3074" max="3074" width="7.28515625" customWidth="1"/>
    <col min="3075" max="3075" width="7.42578125" customWidth="1"/>
    <col min="3076" max="3076" width="15.7109375" customWidth="1"/>
    <col min="3077" max="3077" width="7.42578125" customWidth="1"/>
    <col min="3078" max="3078" width="15.7109375" customWidth="1"/>
    <col min="3079" max="3081" width="0" hidden="1" customWidth="1"/>
    <col min="3082" max="3082" width="15.7109375" customWidth="1"/>
    <col min="3329" max="3329" width="59" customWidth="1"/>
    <col min="3330" max="3330" width="7.28515625" customWidth="1"/>
    <col min="3331" max="3331" width="7.42578125" customWidth="1"/>
    <col min="3332" max="3332" width="15.7109375" customWidth="1"/>
    <col min="3333" max="3333" width="7.42578125" customWidth="1"/>
    <col min="3334" max="3334" width="15.7109375" customWidth="1"/>
    <col min="3335" max="3337" width="0" hidden="1" customWidth="1"/>
    <col min="3338" max="3338" width="15.7109375" customWidth="1"/>
    <col min="3585" max="3585" width="59" customWidth="1"/>
    <col min="3586" max="3586" width="7.28515625" customWidth="1"/>
    <col min="3587" max="3587" width="7.42578125" customWidth="1"/>
    <col min="3588" max="3588" width="15.7109375" customWidth="1"/>
    <col min="3589" max="3589" width="7.42578125" customWidth="1"/>
    <col min="3590" max="3590" width="15.7109375" customWidth="1"/>
    <col min="3591" max="3593" width="0" hidden="1" customWidth="1"/>
    <col min="3594" max="3594" width="15.7109375" customWidth="1"/>
    <col min="3841" max="3841" width="59" customWidth="1"/>
    <col min="3842" max="3842" width="7.28515625" customWidth="1"/>
    <col min="3843" max="3843" width="7.42578125" customWidth="1"/>
    <col min="3844" max="3844" width="15.7109375" customWidth="1"/>
    <col min="3845" max="3845" width="7.42578125" customWidth="1"/>
    <col min="3846" max="3846" width="15.7109375" customWidth="1"/>
    <col min="3847" max="3849" width="0" hidden="1" customWidth="1"/>
    <col min="3850" max="3850" width="15.7109375" customWidth="1"/>
    <col min="4097" max="4097" width="59" customWidth="1"/>
    <col min="4098" max="4098" width="7.28515625" customWidth="1"/>
    <col min="4099" max="4099" width="7.42578125" customWidth="1"/>
    <col min="4100" max="4100" width="15.7109375" customWidth="1"/>
    <col min="4101" max="4101" width="7.42578125" customWidth="1"/>
    <col min="4102" max="4102" width="15.7109375" customWidth="1"/>
    <col min="4103" max="4105" width="0" hidden="1" customWidth="1"/>
    <col min="4106" max="4106" width="15.7109375" customWidth="1"/>
    <col min="4353" max="4353" width="59" customWidth="1"/>
    <col min="4354" max="4354" width="7.28515625" customWidth="1"/>
    <col min="4355" max="4355" width="7.42578125" customWidth="1"/>
    <col min="4356" max="4356" width="15.7109375" customWidth="1"/>
    <col min="4357" max="4357" width="7.42578125" customWidth="1"/>
    <col min="4358" max="4358" width="15.7109375" customWidth="1"/>
    <col min="4359" max="4361" width="0" hidden="1" customWidth="1"/>
    <col min="4362" max="4362" width="15.7109375" customWidth="1"/>
    <col min="4609" max="4609" width="59" customWidth="1"/>
    <col min="4610" max="4610" width="7.28515625" customWidth="1"/>
    <col min="4611" max="4611" width="7.42578125" customWidth="1"/>
    <col min="4612" max="4612" width="15.7109375" customWidth="1"/>
    <col min="4613" max="4613" width="7.42578125" customWidth="1"/>
    <col min="4614" max="4614" width="15.7109375" customWidth="1"/>
    <col min="4615" max="4617" width="0" hidden="1" customWidth="1"/>
    <col min="4618" max="4618" width="15.7109375" customWidth="1"/>
    <col min="4865" max="4865" width="59" customWidth="1"/>
    <col min="4866" max="4866" width="7.28515625" customWidth="1"/>
    <col min="4867" max="4867" width="7.42578125" customWidth="1"/>
    <col min="4868" max="4868" width="15.7109375" customWidth="1"/>
    <col min="4869" max="4869" width="7.42578125" customWidth="1"/>
    <col min="4870" max="4870" width="15.7109375" customWidth="1"/>
    <col min="4871" max="4873" width="0" hidden="1" customWidth="1"/>
    <col min="4874" max="4874" width="15.7109375" customWidth="1"/>
    <col min="5121" max="5121" width="59" customWidth="1"/>
    <col min="5122" max="5122" width="7.28515625" customWidth="1"/>
    <col min="5123" max="5123" width="7.42578125" customWidth="1"/>
    <col min="5124" max="5124" width="15.7109375" customWidth="1"/>
    <col min="5125" max="5125" width="7.42578125" customWidth="1"/>
    <col min="5126" max="5126" width="15.7109375" customWidth="1"/>
    <col min="5127" max="5129" width="0" hidden="1" customWidth="1"/>
    <col min="5130" max="5130" width="15.7109375" customWidth="1"/>
    <col min="5377" max="5377" width="59" customWidth="1"/>
    <col min="5378" max="5378" width="7.28515625" customWidth="1"/>
    <col min="5379" max="5379" width="7.42578125" customWidth="1"/>
    <col min="5380" max="5380" width="15.7109375" customWidth="1"/>
    <col min="5381" max="5381" width="7.42578125" customWidth="1"/>
    <col min="5382" max="5382" width="15.7109375" customWidth="1"/>
    <col min="5383" max="5385" width="0" hidden="1" customWidth="1"/>
    <col min="5386" max="5386" width="15.7109375" customWidth="1"/>
    <col min="5633" max="5633" width="59" customWidth="1"/>
    <col min="5634" max="5634" width="7.28515625" customWidth="1"/>
    <col min="5635" max="5635" width="7.42578125" customWidth="1"/>
    <col min="5636" max="5636" width="15.7109375" customWidth="1"/>
    <col min="5637" max="5637" width="7.42578125" customWidth="1"/>
    <col min="5638" max="5638" width="15.7109375" customWidth="1"/>
    <col min="5639" max="5641" width="0" hidden="1" customWidth="1"/>
    <col min="5642" max="5642" width="15.7109375" customWidth="1"/>
    <col min="5889" max="5889" width="59" customWidth="1"/>
    <col min="5890" max="5890" width="7.28515625" customWidth="1"/>
    <col min="5891" max="5891" width="7.42578125" customWidth="1"/>
    <col min="5892" max="5892" width="15.7109375" customWidth="1"/>
    <col min="5893" max="5893" width="7.42578125" customWidth="1"/>
    <col min="5894" max="5894" width="15.7109375" customWidth="1"/>
    <col min="5895" max="5897" width="0" hidden="1" customWidth="1"/>
    <col min="5898" max="5898" width="15.7109375" customWidth="1"/>
    <col min="6145" max="6145" width="59" customWidth="1"/>
    <col min="6146" max="6146" width="7.28515625" customWidth="1"/>
    <col min="6147" max="6147" width="7.42578125" customWidth="1"/>
    <col min="6148" max="6148" width="15.7109375" customWidth="1"/>
    <col min="6149" max="6149" width="7.42578125" customWidth="1"/>
    <col min="6150" max="6150" width="15.7109375" customWidth="1"/>
    <col min="6151" max="6153" width="0" hidden="1" customWidth="1"/>
    <col min="6154" max="6154" width="15.7109375" customWidth="1"/>
    <col min="6401" max="6401" width="59" customWidth="1"/>
    <col min="6402" max="6402" width="7.28515625" customWidth="1"/>
    <col min="6403" max="6403" width="7.42578125" customWidth="1"/>
    <col min="6404" max="6404" width="15.7109375" customWidth="1"/>
    <col min="6405" max="6405" width="7.42578125" customWidth="1"/>
    <col min="6406" max="6406" width="15.7109375" customWidth="1"/>
    <col min="6407" max="6409" width="0" hidden="1" customWidth="1"/>
    <col min="6410" max="6410" width="15.7109375" customWidth="1"/>
    <col min="6657" max="6657" width="59" customWidth="1"/>
    <col min="6658" max="6658" width="7.28515625" customWidth="1"/>
    <col min="6659" max="6659" width="7.42578125" customWidth="1"/>
    <col min="6660" max="6660" width="15.7109375" customWidth="1"/>
    <col min="6661" max="6661" width="7.42578125" customWidth="1"/>
    <col min="6662" max="6662" width="15.7109375" customWidth="1"/>
    <col min="6663" max="6665" width="0" hidden="1" customWidth="1"/>
    <col min="6666" max="6666" width="15.7109375" customWidth="1"/>
    <col min="6913" max="6913" width="59" customWidth="1"/>
    <col min="6914" max="6914" width="7.28515625" customWidth="1"/>
    <col min="6915" max="6915" width="7.42578125" customWidth="1"/>
    <col min="6916" max="6916" width="15.7109375" customWidth="1"/>
    <col min="6917" max="6917" width="7.42578125" customWidth="1"/>
    <col min="6918" max="6918" width="15.7109375" customWidth="1"/>
    <col min="6919" max="6921" width="0" hidden="1" customWidth="1"/>
    <col min="6922" max="6922" width="15.7109375" customWidth="1"/>
    <col min="7169" max="7169" width="59" customWidth="1"/>
    <col min="7170" max="7170" width="7.28515625" customWidth="1"/>
    <col min="7171" max="7171" width="7.42578125" customWidth="1"/>
    <col min="7172" max="7172" width="15.7109375" customWidth="1"/>
    <col min="7173" max="7173" width="7.42578125" customWidth="1"/>
    <col min="7174" max="7174" width="15.7109375" customWidth="1"/>
    <col min="7175" max="7177" width="0" hidden="1" customWidth="1"/>
    <col min="7178" max="7178" width="15.7109375" customWidth="1"/>
    <col min="7425" max="7425" width="59" customWidth="1"/>
    <col min="7426" max="7426" width="7.28515625" customWidth="1"/>
    <col min="7427" max="7427" width="7.42578125" customWidth="1"/>
    <col min="7428" max="7428" width="15.7109375" customWidth="1"/>
    <col min="7429" max="7429" width="7.42578125" customWidth="1"/>
    <col min="7430" max="7430" width="15.7109375" customWidth="1"/>
    <col min="7431" max="7433" width="0" hidden="1" customWidth="1"/>
    <col min="7434" max="7434" width="15.7109375" customWidth="1"/>
    <col min="7681" max="7681" width="59" customWidth="1"/>
    <col min="7682" max="7682" width="7.28515625" customWidth="1"/>
    <col min="7683" max="7683" width="7.42578125" customWidth="1"/>
    <col min="7684" max="7684" width="15.7109375" customWidth="1"/>
    <col min="7685" max="7685" width="7.42578125" customWidth="1"/>
    <col min="7686" max="7686" width="15.7109375" customWidth="1"/>
    <col min="7687" max="7689" width="0" hidden="1" customWidth="1"/>
    <col min="7690" max="7690" width="15.7109375" customWidth="1"/>
    <col min="7937" max="7937" width="59" customWidth="1"/>
    <col min="7938" max="7938" width="7.28515625" customWidth="1"/>
    <col min="7939" max="7939" width="7.42578125" customWidth="1"/>
    <col min="7940" max="7940" width="15.7109375" customWidth="1"/>
    <col min="7941" max="7941" width="7.42578125" customWidth="1"/>
    <col min="7942" max="7942" width="15.7109375" customWidth="1"/>
    <col min="7943" max="7945" width="0" hidden="1" customWidth="1"/>
    <col min="7946" max="7946" width="15.7109375" customWidth="1"/>
    <col min="8193" max="8193" width="59" customWidth="1"/>
    <col min="8194" max="8194" width="7.28515625" customWidth="1"/>
    <col min="8195" max="8195" width="7.42578125" customWidth="1"/>
    <col min="8196" max="8196" width="15.7109375" customWidth="1"/>
    <col min="8197" max="8197" width="7.42578125" customWidth="1"/>
    <col min="8198" max="8198" width="15.7109375" customWidth="1"/>
    <col min="8199" max="8201" width="0" hidden="1" customWidth="1"/>
    <col min="8202" max="8202" width="15.7109375" customWidth="1"/>
    <col min="8449" max="8449" width="59" customWidth="1"/>
    <col min="8450" max="8450" width="7.28515625" customWidth="1"/>
    <col min="8451" max="8451" width="7.42578125" customWidth="1"/>
    <col min="8452" max="8452" width="15.7109375" customWidth="1"/>
    <col min="8453" max="8453" width="7.42578125" customWidth="1"/>
    <col min="8454" max="8454" width="15.7109375" customWidth="1"/>
    <col min="8455" max="8457" width="0" hidden="1" customWidth="1"/>
    <col min="8458" max="8458" width="15.7109375" customWidth="1"/>
    <col min="8705" max="8705" width="59" customWidth="1"/>
    <col min="8706" max="8706" width="7.28515625" customWidth="1"/>
    <col min="8707" max="8707" width="7.42578125" customWidth="1"/>
    <col min="8708" max="8708" width="15.7109375" customWidth="1"/>
    <col min="8709" max="8709" width="7.42578125" customWidth="1"/>
    <col min="8710" max="8710" width="15.7109375" customWidth="1"/>
    <col min="8711" max="8713" width="0" hidden="1" customWidth="1"/>
    <col min="8714" max="8714" width="15.7109375" customWidth="1"/>
    <col min="8961" max="8961" width="59" customWidth="1"/>
    <col min="8962" max="8962" width="7.28515625" customWidth="1"/>
    <col min="8963" max="8963" width="7.42578125" customWidth="1"/>
    <col min="8964" max="8964" width="15.7109375" customWidth="1"/>
    <col min="8965" max="8965" width="7.42578125" customWidth="1"/>
    <col min="8966" max="8966" width="15.7109375" customWidth="1"/>
    <col min="8967" max="8969" width="0" hidden="1" customWidth="1"/>
    <col min="8970" max="8970" width="15.7109375" customWidth="1"/>
    <col min="9217" max="9217" width="59" customWidth="1"/>
    <col min="9218" max="9218" width="7.28515625" customWidth="1"/>
    <col min="9219" max="9219" width="7.42578125" customWidth="1"/>
    <col min="9220" max="9220" width="15.7109375" customWidth="1"/>
    <col min="9221" max="9221" width="7.42578125" customWidth="1"/>
    <col min="9222" max="9222" width="15.7109375" customWidth="1"/>
    <col min="9223" max="9225" width="0" hidden="1" customWidth="1"/>
    <col min="9226" max="9226" width="15.7109375" customWidth="1"/>
    <col min="9473" max="9473" width="59" customWidth="1"/>
    <col min="9474" max="9474" width="7.28515625" customWidth="1"/>
    <col min="9475" max="9475" width="7.42578125" customWidth="1"/>
    <col min="9476" max="9476" width="15.7109375" customWidth="1"/>
    <col min="9477" max="9477" width="7.42578125" customWidth="1"/>
    <col min="9478" max="9478" width="15.7109375" customWidth="1"/>
    <col min="9479" max="9481" width="0" hidden="1" customWidth="1"/>
    <col min="9482" max="9482" width="15.7109375" customWidth="1"/>
    <col min="9729" max="9729" width="59" customWidth="1"/>
    <col min="9730" max="9730" width="7.28515625" customWidth="1"/>
    <col min="9731" max="9731" width="7.42578125" customWidth="1"/>
    <col min="9732" max="9732" width="15.7109375" customWidth="1"/>
    <col min="9733" max="9733" width="7.42578125" customWidth="1"/>
    <col min="9734" max="9734" width="15.7109375" customWidth="1"/>
    <col min="9735" max="9737" width="0" hidden="1" customWidth="1"/>
    <col min="9738" max="9738" width="15.7109375" customWidth="1"/>
    <col min="9985" max="9985" width="59" customWidth="1"/>
    <col min="9986" max="9986" width="7.28515625" customWidth="1"/>
    <col min="9987" max="9987" width="7.42578125" customWidth="1"/>
    <col min="9988" max="9988" width="15.7109375" customWidth="1"/>
    <col min="9989" max="9989" width="7.42578125" customWidth="1"/>
    <col min="9990" max="9990" width="15.7109375" customWidth="1"/>
    <col min="9991" max="9993" width="0" hidden="1" customWidth="1"/>
    <col min="9994" max="9994" width="15.7109375" customWidth="1"/>
    <col min="10241" max="10241" width="59" customWidth="1"/>
    <col min="10242" max="10242" width="7.28515625" customWidth="1"/>
    <col min="10243" max="10243" width="7.42578125" customWidth="1"/>
    <col min="10244" max="10244" width="15.7109375" customWidth="1"/>
    <col min="10245" max="10245" width="7.42578125" customWidth="1"/>
    <col min="10246" max="10246" width="15.7109375" customWidth="1"/>
    <col min="10247" max="10249" width="0" hidden="1" customWidth="1"/>
    <col min="10250" max="10250" width="15.7109375" customWidth="1"/>
    <col min="10497" max="10497" width="59" customWidth="1"/>
    <col min="10498" max="10498" width="7.28515625" customWidth="1"/>
    <col min="10499" max="10499" width="7.42578125" customWidth="1"/>
    <col min="10500" max="10500" width="15.7109375" customWidth="1"/>
    <col min="10501" max="10501" width="7.42578125" customWidth="1"/>
    <col min="10502" max="10502" width="15.7109375" customWidth="1"/>
    <col min="10503" max="10505" width="0" hidden="1" customWidth="1"/>
    <col min="10506" max="10506" width="15.7109375" customWidth="1"/>
    <col min="10753" max="10753" width="59" customWidth="1"/>
    <col min="10754" max="10754" width="7.28515625" customWidth="1"/>
    <col min="10755" max="10755" width="7.42578125" customWidth="1"/>
    <col min="10756" max="10756" width="15.7109375" customWidth="1"/>
    <col min="10757" max="10757" width="7.42578125" customWidth="1"/>
    <col min="10758" max="10758" width="15.7109375" customWidth="1"/>
    <col min="10759" max="10761" width="0" hidden="1" customWidth="1"/>
    <col min="10762" max="10762" width="15.7109375" customWidth="1"/>
    <col min="11009" max="11009" width="59" customWidth="1"/>
    <col min="11010" max="11010" width="7.28515625" customWidth="1"/>
    <col min="11011" max="11011" width="7.42578125" customWidth="1"/>
    <col min="11012" max="11012" width="15.7109375" customWidth="1"/>
    <col min="11013" max="11013" width="7.42578125" customWidth="1"/>
    <col min="11014" max="11014" width="15.7109375" customWidth="1"/>
    <col min="11015" max="11017" width="0" hidden="1" customWidth="1"/>
    <col min="11018" max="11018" width="15.7109375" customWidth="1"/>
    <col min="11265" max="11265" width="59" customWidth="1"/>
    <col min="11266" max="11266" width="7.28515625" customWidth="1"/>
    <col min="11267" max="11267" width="7.42578125" customWidth="1"/>
    <col min="11268" max="11268" width="15.7109375" customWidth="1"/>
    <col min="11269" max="11269" width="7.42578125" customWidth="1"/>
    <col min="11270" max="11270" width="15.7109375" customWidth="1"/>
    <col min="11271" max="11273" width="0" hidden="1" customWidth="1"/>
    <col min="11274" max="11274" width="15.7109375" customWidth="1"/>
    <col min="11521" max="11521" width="59" customWidth="1"/>
    <col min="11522" max="11522" width="7.28515625" customWidth="1"/>
    <col min="11523" max="11523" width="7.42578125" customWidth="1"/>
    <col min="11524" max="11524" width="15.7109375" customWidth="1"/>
    <col min="11525" max="11525" width="7.42578125" customWidth="1"/>
    <col min="11526" max="11526" width="15.7109375" customWidth="1"/>
    <col min="11527" max="11529" width="0" hidden="1" customWidth="1"/>
    <col min="11530" max="11530" width="15.7109375" customWidth="1"/>
    <col min="11777" max="11777" width="59" customWidth="1"/>
    <col min="11778" max="11778" width="7.28515625" customWidth="1"/>
    <col min="11779" max="11779" width="7.42578125" customWidth="1"/>
    <col min="11780" max="11780" width="15.7109375" customWidth="1"/>
    <col min="11781" max="11781" width="7.42578125" customWidth="1"/>
    <col min="11782" max="11782" width="15.7109375" customWidth="1"/>
    <col min="11783" max="11785" width="0" hidden="1" customWidth="1"/>
    <col min="11786" max="11786" width="15.7109375" customWidth="1"/>
    <col min="12033" max="12033" width="59" customWidth="1"/>
    <col min="12034" max="12034" width="7.28515625" customWidth="1"/>
    <col min="12035" max="12035" width="7.42578125" customWidth="1"/>
    <col min="12036" max="12036" width="15.7109375" customWidth="1"/>
    <col min="12037" max="12037" width="7.42578125" customWidth="1"/>
    <col min="12038" max="12038" width="15.7109375" customWidth="1"/>
    <col min="12039" max="12041" width="0" hidden="1" customWidth="1"/>
    <col min="12042" max="12042" width="15.7109375" customWidth="1"/>
    <col min="12289" max="12289" width="59" customWidth="1"/>
    <col min="12290" max="12290" width="7.28515625" customWidth="1"/>
    <col min="12291" max="12291" width="7.42578125" customWidth="1"/>
    <col min="12292" max="12292" width="15.7109375" customWidth="1"/>
    <col min="12293" max="12293" width="7.42578125" customWidth="1"/>
    <col min="12294" max="12294" width="15.7109375" customWidth="1"/>
    <col min="12295" max="12297" width="0" hidden="1" customWidth="1"/>
    <col min="12298" max="12298" width="15.7109375" customWidth="1"/>
    <col min="12545" max="12545" width="59" customWidth="1"/>
    <col min="12546" max="12546" width="7.28515625" customWidth="1"/>
    <col min="12547" max="12547" width="7.42578125" customWidth="1"/>
    <col min="12548" max="12548" width="15.7109375" customWidth="1"/>
    <col min="12549" max="12549" width="7.42578125" customWidth="1"/>
    <col min="12550" max="12550" width="15.7109375" customWidth="1"/>
    <col min="12551" max="12553" width="0" hidden="1" customWidth="1"/>
    <col min="12554" max="12554" width="15.7109375" customWidth="1"/>
    <col min="12801" max="12801" width="59" customWidth="1"/>
    <col min="12802" max="12802" width="7.28515625" customWidth="1"/>
    <col min="12803" max="12803" width="7.42578125" customWidth="1"/>
    <col min="12804" max="12804" width="15.7109375" customWidth="1"/>
    <col min="12805" max="12805" width="7.42578125" customWidth="1"/>
    <col min="12806" max="12806" width="15.7109375" customWidth="1"/>
    <col min="12807" max="12809" width="0" hidden="1" customWidth="1"/>
    <col min="12810" max="12810" width="15.7109375" customWidth="1"/>
    <col min="13057" max="13057" width="59" customWidth="1"/>
    <col min="13058" max="13058" width="7.28515625" customWidth="1"/>
    <col min="13059" max="13059" width="7.42578125" customWidth="1"/>
    <col min="13060" max="13060" width="15.7109375" customWidth="1"/>
    <col min="13061" max="13061" width="7.42578125" customWidth="1"/>
    <col min="13062" max="13062" width="15.7109375" customWidth="1"/>
    <col min="13063" max="13065" width="0" hidden="1" customWidth="1"/>
    <col min="13066" max="13066" width="15.7109375" customWidth="1"/>
    <col min="13313" max="13313" width="59" customWidth="1"/>
    <col min="13314" max="13314" width="7.28515625" customWidth="1"/>
    <col min="13315" max="13315" width="7.42578125" customWidth="1"/>
    <col min="13316" max="13316" width="15.7109375" customWidth="1"/>
    <col min="13317" max="13317" width="7.42578125" customWidth="1"/>
    <col min="13318" max="13318" width="15.7109375" customWidth="1"/>
    <col min="13319" max="13321" width="0" hidden="1" customWidth="1"/>
    <col min="13322" max="13322" width="15.7109375" customWidth="1"/>
    <col min="13569" max="13569" width="59" customWidth="1"/>
    <col min="13570" max="13570" width="7.28515625" customWidth="1"/>
    <col min="13571" max="13571" width="7.42578125" customWidth="1"/>
    <col min="13572" max="13572" width="15.7109375" customWidth="1"/>
    <col min="13573" max="13573" width="7.42578125" customWidth="1"/>
    <col min="13574" max="13574" width="15.7109375" customWidth="1"/>
    <col min="13575" max="13577" width="0" hidden="1" customWidth="1"/>
    <col min="13578" max="13578" width="15.7109375" customWidth="1"/>
    <col min="13825" max="13825" width="59" customWidth="1"/>
    <col min="13826" max="13826" width="7.28515625" customWidth="1"/>
    <col min="13827" max="13827" width="7.42578125" customWidth="1"/>
    <col min="13828" max="13828" width="15.7109375" customWidth="1"/>
    <col min="13829" max="13829" width="7.42578125" customWidth="1"/>
    <col min="13830" max="13830" width="15.7109375" customWidth="1"/>
    <col min="13831" max="13833" width="0" hidden="1" customWidth="1"/>
    <col min="13834" max="13834" width="15.7109375" customWidth="1"/>
    <col min="14081" max="14081" width="59" customWidth="1"/>
    <col min="14082" max="14082" width="7.28515625" customWidth="1"/>
    <col min="14083" max="14083" width="7.42578125" customWidth="1"/>
    <col min="14084" max="14084" width="15.7109375" customWidth="1"/>
    <col min="14085" max="14085" width="7.42578125" customWidth="1"/>
    <col min="14086" max="14086" width="15.7109375" customWidth="1"/>
    <col min="14087" max="14089" width="0" hidden="1" customWidth="1"/>
    <col min="14090" max="14090" width="15.7109375" customWidth="1"/>
    <col min="14337" max="14337" width="59" customWidth="1"/>
    <col min="14338" max="14338" width="7.28515625" customWidth="1"/>
    <col min="14339" max="14339" width="7.42578125" customWidth="1"/>
    <col min="14340" max="14340" width="15.7109375" customWidth="1"/>
    <col min="14341" max="14341" width="7.42578125" customWidth="1"/>
    <col min="14342" max="14342" width="15.7109375" customWidth="1"/>
    <col min="14343" max="14345" width="0" hidden="1" customWidth="1"/>
    <col min="14346" max="14346" width="15.7109375" customWidth="1"/>
    <col min="14593" max="14593" width="59" customWidth="1"/>
    <col min="14594" max="14594" width="7.28515625" customWidth="1"/>
    <col min="14595" max="14595" width="7.42578125" customWidth="1"/>
    <col min="14596" max="14596" width="15.7109375" customWidth="1"/>
    <col min="14597" max="14597" width="7.42578125" customWidth="1"/>
    <col min="14598" max="14598" width="15.7109375" customWidth="1"/>
    <col min="14599" max="14601" width="0" hidden="1" customWidth="1"/>
    <col min="14602" max="14602" width="15.7109375" customWidth="1"/>
    <col min="14849" max="14849" width="59" customWidth="1"/>
    <col min="14850" max="14850" width="7.28515625" customWidth="1"/>
    <col min="14851" max="14851" width="7.42578125" customWidth="1"/>
    <col min="14852" max="14852" width="15.7109375" customWidth="1"/>
    <col min="14853" max="14853" width="7.42578125" customWidth="1"/>
    <col min="14854" max="14854" width="15.7109375" customWidth="1"/>
    <col min="14855" max="14857" width="0" hidden="1" customWidth="1"/>
    <col min="14858" max="14858" width="15.7109375" customWidth="1"/>
    <col min="15105" max="15105" width="59" customWidth="1"/>
    <col min="15106" max="15106" width="7.28515625" customWidth="1"/>
    <col min="15107" max="15107" width="7.42578125" customWidth="1"/>
    <col min="15108" max="15108" width="15.7109375" customWidth="1"/>
    <col min="15109" max="15109" width="7.42578125" customWidth="1"/>
    <col min="15110" max="15110" width="15.7109375" customWidth="1"/>
    <col min="15111" max="15113" width="0" hidden="1" customWidth="1"/>
    <col min="15114" max="15114" width="15.7109375" customWidth="1"/>
    <col min="15361" max="15361" width="59" customWidth="1"/>
    <col min="15362" max="15362" width="7.28515625" customWidth="1"/>
    <col min="15363" max="15363" width="7.42578125" customWidth="1"/>
    <col min="15364" max="15364" width="15.7109375" customWidth="1"/>
    <col min="15365" max="15365" width="7.42578125" customWidth="1"/>
    <col min="15366" max="15366" width="15.7109375" customWidth="1"/>
    <col min="15367" max="15369" width="0" hidden="1" customWidth="1"/>
    <col min="15370" max="15370" width="15.7109375" customWidth="1"/>
    <col min="15617" max="15617" width="59" customWidth="1"/>
    <col min="15618" max="15618" width="7.28515625" customWidth="1"/>
    <col min="15619" max="15619" width="7.42578125" customWidth="1"/>
    <col min="15620" max="15620" width="15.7109375" customWidth="1"/>
    <col min="15621" max="15621" width="7.42578125" customWidth="1"/>
    <col min="15622" max="15622" width="15.7109375" customWidth="1"/>
    <col min="15623" max="15625" width="0" hidden="1" customWidth="1"/>
    <col min="15626" max="15626" width="15.7109375" customWidth="1"/>
    <col min="15873" max="15873" width="59" customWidth="1"/>
    <col min="15874" max="15874" width="7.28515625" customWidth="1"/>
    <col min="15875" max="15875" width="7.42578125" customWidth="1"/>
    <col min="15876" max="15876" width="15.7109375" customWidth="1"/>
    <col min="15877" max="15877" width="7.42578125" customWidth="1"/>
    <col min="15878" max="15878" width="15.7109375" customWidth="1"/>
    <col min="15879" max="15881" width="0" hidden="1" customWidth="1"/>
    <col min="15882" max="15882" width="15.7109375" customWidth="1"/>
    <col min="16129" max="16129" width="59" customWidth="1"/>
    <col min="16130" max="16130" width="7.28515625" customWidth="1"/>
    <col min="16131" max="16131" width="7.42578125" customWidth="1"/>
    <col min="16132" max="16132" width="15.7109375" customWidth="1"/>
    <col min="16133" max="16133" width="7.42578125" customWidth="1"/>
    <col min="16134" max="16134" width="15.7109375" customWidth="1"/>
    <col min="16135" max="16137" width="0" hidden="1" customWidth="1"/>
    <col min="16138" max="16138" width="15.7109375" customWidth="1"/>
  </cols>
  <sheetData>
    <row r="1" spans="1:10" s="3" customFormat="1" ht="60" customHeight="1">
      <c r="A1" s="1"/>
      <c r="C1" s="2"/>
      <c r="D1" s="2"/>
      <c r="E1" s="287" t="s">
        <v>892</v>
      </c>
      <c r="F1" s="287"/>
      <c r="G1" s="287"/>
      <c r="H1" s="287"/>
      <c r="I1" s="287"/>
      <c r="J1" s="287"/>
    </row>
    <row r="2" spans="1:10" s="6" customFormat="1" ht="61.9" customHeight="1">
      <c r="A2" s="288" t="s">
        <v>838</v>
      </c>
      <c r="B2" s="288"/>
      <c r="C2" s="288"/>
      <c r="D2" s="288"/>
      <c r="E2" s="288"/>
      <c r="F2" s="288"/>
      <c r="G2" s="288"/>
      <c r="H2" s="288"/>
      <c r="I2" s="288"/>
      <c r="J2" s="288"/>
    </row>
    <row r="3" spans="1:10" s="3" customFormat="1" ht="18.75" hidden="1">
      <c r="A3" s="1"/>
      <c r="B3" s="7"/>
      <c r="C3" s="7"/>
      <c r="D3" s="7"/>
      <c r="E3" s="7"/>
      <c r="F3" s="7">
        <v>456260</v>
      </c>
      <c r="G3" s="157"/>
      <c r="H3" s="7">
        <v>393860.8</v>
      </c>
      <c r="I3" s="7">
        <v>401238.4</v>
      </c>
      <c r="J3" s="7">
        <v>458572</v>
      </c>
    </row>
    <row r="4" spans="1:10" s="3" customFormat="1" ht="18.75" hidden="1">
      <c r="A4" s="1"/>
      <c r="B4" s="7"/>
      <c r="C4" s="7"/>
      <c r="D4" s="7"/>
      <c r="E4" s="7"/>
      <c r="F4" s="10">
        <v>-1725</v>
      </c>
      <c r="G4" s="211"/>
      <c r="H4" s="10"/>
      <c r="I4" s="10" t="s">
        <v>0</v>
      </c>
      <c r="J4" s="10">
        <v>-1556.3</v>
      </c>
    </row>
    <row r="5" spans="1:10" s="6" customFormat="1" ht="16.5">
      <c r="A5" s="8"/>
      <c r="B5" s="9"/>
      <c r="C5" s="9"/>
      <c r="D5" s="9"/>
      <c r="E5" s="9"/>
      <c r="J5" s="212" t="s">
        <v>0</v>
      </c>
    </row>
    <row r="6" spans="1:10" s="3" customFormat="1" ht="22.9" customHeight="1">
      <c r="A6" s="289" t="s">
        <v>1</v>
      </c>
      <c r="B6" s="289" t="s">
        <v>2</v>
      </c>
      <c r="C6" s="289" t="s">
        <v>3</v>
      </c>
      <c r="D6" s="289" t="s">
        <v>4</v>
      </c>
      <c r="E6" s="289" t="s">
        <v>5</v>
      </c>
      <c r="F6" s="293" t="s">
        <v>6</v>
      </c>
      <c r="G6" s="294"/>
      <c r="H6" s="294"/>
      <c r="I6" s="294"/>
      <c r="J6" s="295"/>
    </row>
    <row r="7" spans="1:10" s="3" customFormat="1" ht="20.45" customHeight="1">
      <c r="A7" s="290"/>
      <c r="B7" s="290"/>
      <c r="C7" s="290"/>
      <c r="D7" s="290"/>
      <c r="E7" s="290"/>
      <c r="F7" s="213" t="s">
        <v>839</v>
      </c>
      <c r="G7" s="214"/>
      <c r="H7" s="213"/>
      <c r="I7" s="213"/>
      <c r="J7" s="213" t="s">
        <v>840</v>
      </c>
    </row>
    <row r="8" spans="1:10" s="3" customFormat="1" ht="27" customHeight="1">
      <c r="A8" s="11" t="s">
        <v>7</v>
      </c>
      <c r="B8" s="12"/>
      <c r="C8" s="12"/>
      <c r="D8" s="12"/>
      <c r="E8" s="12"/>
      <c r="F8" s="215">
        <f>F9+F36+F683+F1084+F1094</f>
        <v>535575.39999999991</v>
      </c>
      <c r="G8" s="157"/>
      <c r="H8" s="215" t="e">
        <f>H9+H36+H683+H1084+H1094</f>
        <v>#REF!</v>
      </c>
      <c r="I8" s="215" t="e">
        <f>I9+I36+I683+I1084+I1094</f>
        <v>#REF!</v>
      </c>
      <c r="J8" s="215">
        <f>J9+J36+J683+J1084+J1094</f>
        <v>460072</v>
      </c>
    </row>
    <row r="9" spans="1:10" s="19" customFormat="1" ht="31.5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1189.5999999999999</v>
      </c>
      <c r="G9" s="216"/>
      <c r="H9" s="18">
        <f>H10</f>
        <v>1577.4</v>
      </c>
      <c r="I9" s="18">
        <f>I10</f>
        <v>1577.4</v>
      </c>
      <c r="J9" s="18">
        <f>J10</f>
        <v>1212.5999999999999</v>
      </c>
    </row>
    <row r="10" spans="1:10" s="23" customFormat="1" ht="21" customHeight="1">
      <c r="A10" s="20" t="s">
        <v>11</v>
      </c>
      <c r="B10" s="175" t="s">
        <v>9</v>
      </c>
      <c r="C10" s="175" t="s">
        <v>12</v>
      </c>
      <c r="D10" s="176"/>
      <c r="E10" s="176"/>
      <c r="F10" s="22">
        <f>F15+F31</f>
        <v>1189.5999999999999</v>
      </c>
      <c r="H10" s="22">
        <f>H15+H31</f>
        <v>1577.4</v>
      </c>
      <c r="I10" s="22">
        <f>I15+I31</f>
        <v>1577.4</v>
      </c>
      <c r="J10" s="22">
        <f>J15+J31</f>
        <v>1212.5999999999999</v>
      </c>
    </row>
    <row r="11" spans="1:10" s="23" customFormat="1" ht="47.25" hidden="1" customHeight="1">
      <c r="A11" s="20" t="s">
        <v>13</v>
      </c>
      <c r="B11" s="175" t="s">
        <v>14</v>
      </c>
      <c r="C11" s="175" t="s">
        <v>15</v>
      </c>
      <c r="D11" s="175" t="s">
        <v>16</v>
      </c>
      <c r="E11" s="176"/>
      <c r="F11" s="24">
        <f>F12</f>
        <v>0</v>
      </c>
      <c r="H11" s="24">
        <f t="shared" ref="H11:I13" si="0">H12</f>
        <v>0</v>
      </c>
      <c r="I11" s="24">
        <f t="shared" si="0"/>
        <v>0</v>
      </c>
      <c r="J11" s="24">
        <f>J12</f>
        <v>0</v>
      </c>
    </row>
    <row r="12" spans="1:10" s="23" customFormat="1" ht="63" hidden="1" customHeight="1">
      <c r="A12" s="25" t="s">
        <v>17</v>
      </c>
      <c r="B12" s="159" t="s">
        <v>14</v>
      </c>
      <c r="C12" s="159" t="s">
        <v>15</v>
      </c>
      <c r="D12" s="159" t="s">
        <v>18</v>
      </c>
      <c r="E12" s="217"/>
      <c r="F12" s="24">
        <f>F13</f>
        <v>0</v>
      </c>
      <c r="H12" s="24">
        <f t="shared" si="0"/>
        <v>0</v>
      </c>
      <c r="I12" s="24">
        <f t="shared" si="0"/>
        <v>0</v>
      </c>
      <c r="J12" s="24">
        <f>J13</f>
        <v>0</v>
      </c>
    </row>
    <row r="13" spans="1:10" s="23" customFormat="1" ht="15.75" hidden="1" customHeight="1">
      <c r="A13" s="25" t="s">
        <v>19</v>
      </c>
      <c r="B13" s="159" t="s">
        <v>14</v>
      </c>
      <c r="C13" s="159" t="s">
        <v>15</v>
      </c>
      <c r="D13" s="159" t="s">
        <v>20</v>
      </c>
      <c r="E13" s="217"/>
      <c r="F13" s="24">
        <f>F14</f>
        <v>0</v>
      </c>
      <c r="H13" s="24">
        <f t="shared" si="0"/>
        <v>0</v>
      </c>
      <c r="I13" s="24">
        <f t="shared" si="0"/>
        <v>0</v>
      </c>
      <c r="J13" s="24">
        <f>J14</f>
        <v>0</v>
      </c>
    </row>
    <row r="14" spans="1:10" s="23" customFormat="1" ht="17.25" hidden="1" customHeight="1">
      <c r="A14" s="25" t="s">
        <v>21</v>
      </c>
      <c r="B14" s="159" t="s">
        <v>14</v>
      </c>
      <c r="C14" s="159" t="s">
        <v>15</v>
      </c>
      <c r="D14" s="159" t="s">
        <v>20</v>
      </c>
      <c r="E14" s="217">
        <v>500</v>
      </c>
      <c r="F14" s="24">
        <v>0</v>
      </c>
      <c r="H14" s="24">
        <v>0</v>
      </c>
      <c r="I14" s="24">
        <v>0</v>
      </c>
      <c r="J14" s="24">
        <v>0</v>
      </c>
    </row>
    <row r="15" spans="1:10" s="23" customFormat="1" ht="51" customHeight="1">
      <c r="A15" s="28" t="s">
        <v>22</v>
      </c>
      <c r="B15" s="208" t="s">
        <v>9</v>
      </c>
      <c r="C15" s="208" t="s">
        <v>23</v>
      </c>
      <c r="D15" s="208"/>
      <c r="E15" s="208" t="s">
        <v>10</v>
      </c>
      <c r="F15" s="30">
        <f>F16+F24</f>
        <v>595.79999999999995</v>
      </c>
      <c r="H15" s="30">
        <f>H16+H24</f>
        <v>563.69999999999993</v>
      </c>
      <c r="I15" s="30">
        <f>I16+I24</f>
        <v>563.69999999999993</v>
      </c>
      <c r="J15" s="30">
        <f>J16+J24</f>
        <v>616.9</v>
      </c>
    </row>
    <row r="16" spans="1:10" s="23" customFormat="1" ht="63">
      <c r="A16" s="20" t="s">
        <v>17</v>
      </c>
      <c r="B16" s="175" t="s">
        <v>9</v>
      </c>
      <c r="C16" s="175" t="s">
        <v>23</v>
      </c>
      <c r="D16" s="175" t="s">
        <v>24</v>
      </c>
      <c r="E16" s="175" t="s">
        <v>10</v>
      </c>
      <c r="F16" s="22">
        <f>F17+F19</f>
        <v>595.79999999999995</v>
      </c>
      <c r="H16" s="22">
        <f>H17+H19</f>
        <v>563.69999999999993</v>
      </c>
      <c r="I16" s="22">
        <f>I17+I19</f>
        <v>563.69999999999993</v>
      </c>
      <c r="J16" s="22">
        <f>J17+J19</f>
        <v>616.9</v>
      </c>
    </row>
    <row r="17" spans="1:10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  <c r="H17" s="24">
        <f>H18</f>
        <v>0</v>
      </c>
      <c r="I17" s="24">
        <f>I18</f>
        <v>0</v>
      </c>
      <c r="J17" s="24">
        <f>J18</f>
        <v>0</v>
      </c>
    </row>
    <row r="18" spans="1:10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7"/>
      <c r="H18" s="24">
        <v>0</v>
      </c>
      <c r="I18" s="24">
        <v>0</v>
      </c>
      <c r="J18" s="24">
        <v>0</v>
      </c>
    </row>
    <row r="19" spans="1:10" s="3" customFormat="1">
      <c r="A19" s="25" t="s">
        <v>27</v>
      </c>
      <c r="B19" s="159" t="s">
        <v>9</v>
      </c>
      <c r="C19" s="159" t="s">
        <v>23</v>
      </c>
      <c r="D19" s="159" t="s">
        <v>28</v>
      </c>
      <c r="E19" s="217"/>
      <c r="F19" s="24">
        <f>F20+F22</f>
        <v>595.79999999999995</v>
      </c>
      <c r="G19" s="157"/>
      <c r="H19" s="24">
        <f>H20+H22</f>
        <v>563.69999999999993</v>
      </c>
      <c r="I19" s="24">
        <f>I20+I22</f>
        <v>563.69999999999993</v>
      </c>
      <c r="J19" s="24">
        <f>J20+J22</f>
        <v>616.9</v>
      </c>
    </row>
    <row r="20" spans="1:10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498.8</v>
      </c>
      <c r="G20" s="157"/>
      <c r="H20" s="24">
        <f>H21</f>
        <v>455.4</v>
      </c>
      <c r="I20" s="24">
        <f>I21</f>
        <v>455.4</v>
      </c>
      <c r="J20" s="24">
        <f>J21</f>
        <v>498.8</v>
      </c>
    </row>
    <row r="21" spans="1:10" s="3" customFormat="1" ht="31.5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v>498.8</v>
      </c>
      <c r="G21" s="157"/>
      <c r="H21" s="24">
        <v>455.4</v>
      </c>
      <c r="I21" s="24">
        <v>455.4</v>
      </c>
      <c r="J21" s="24">
        <v>498.8</v>
      </c>
    </row>
    <row r="22" spans="1:10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97</v>
      </c>
      <c r="G22" s="157"/>
      <c r="H22" s="24">
        <f>H23</f>
        <v>108.3</v>
      </c>
      <c r="I22" s="24">
        <f>I23</f>
        <v>108.3</v>
      </c>
      <c r="J22" s="24">
        <f>J23</f>
        <v>118.10000000000001</v>
      </c>
    </row>
    <row r="23" spans="1:10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129.9-32.9</f>
        <v>97</v>
      </c>
      <c r="G23" s="157"/>
      <c r="H23" s="24">
        <v>108.3</v>
      </c>
      <c r="I23" s="24">
        <v>108.3</v>
      </c>
      <c r="J23" s="24">
        <f>129.9-11.8</f>
        <v>118.10000000000001</v>
      </c>
    </row>
    <row r="24" spans="1:10" s="3" customFormat="1" hidden="1">
      <c r="A24" s="20" t="s">
        <v>74</v>
      </c>
      <c r="B24" s="175" t="s">
        <v>9</v>
      </c>
      <c r="C24" s="175" t="s">
        <v>23</v>
      </c>
      <c r="D24" s="175" t="s">
        <v>38</v>
      </c>
      <c r="E24" s="176"/>
      <c r="F24" s="22">
        <f>F25</f>
        <v>0</v>
      </c>
      <c r="G24" s="157"/>
      <c r="H24" s="22">
        <f t="shared" ref="H24:J25" si="1">H25</f>
        <v>0</v>
      </c>
      <c r="I24" s="22">
        <f t="shared" si="1"/>
        <v>0</v>
      </c>
      <c r="J24" s="22">
        <f t="shared" si="1"/>
        <v>0</v>
      </c>
    </row>
    <row r="25" spans="1:10" s="3" customFormat="1" hidden="1">
      <c r="A25" s="33" t="s">
        <v>39</v>
      </c>
      <c r="B25" s="133" t="s">
        <v>9</v>
      </c>
      <c r="C25" s="34" t="s">
        <v>23</v>
      </c>
      <c r="D25" s="133" t="s">
        <v>40</v>
      </c>
      <c r="E25" s="218"/>
      <c r="F25" s="36">
        <f>F26</f>
        <v>0</v>
      </c>
      <c r="G25" s="157"/>
      <c r="H25" s="36">
        <f t="shared" si="1"/>
        <v>0</v>
      </c>
      <c r="I25" s="36">
        <f t="shared" si="1"/>
        <v>0</v>
      </c>
      <c r="J25" s="36">
        <f t="shared" si="1"/>
        <v>0</v>
      </c>
    </row>
    <row r="26" spans="1:10" s="3" customFormat="1" ht="31.5" hidden="1">
      <c r="A26" s="32" t="s">
        <v>31</v>
      </c>
      <c r="B26" s="133" t="s">
        <v>9</v>
      </c>
      <c r="C26" s="26" t="s">
        <v>23</v>
      </c>
      <c r="D26" s="159" t="s">
        <v>41</v>
      </c>
      <c r="E26" s="159" t="s">
        <v>42</v>
      </c>
      <c r="F26" s="24"/>
      <c r="G26" s="157"/>
      <c r="H26" s="24"/>
      <c r="I26" s="24"/>
      <c r="J26" s="24"/>
    </row>
    <row r="27" spans="1:10" s="3" customFormat="1" ht="31.5" hidden="1">
      <c r="A27" s="31" t="s">
        <v>32</v>
      </c>
      <c r="B27" s="133" t="s">
        <v>9</v>
      </c>
      <c r="C27" s="26" t="s">
        <v>23</v>
      </c>
      <c r="D27" s="159" t="s">
        <v>41</v>
      </c>
      <c r="E27" s="159" t="s">
        <v>43</v>
      </c>
      <c r="F27" s="24"/>
      <c r="G27" s="157"/>
      <c r="H27" s="24"/>
      <c r="I27" s="24"/>
      <c r="J27" s="24"/>
    </row>
    <row r="28" spans="1:10" s="3" customFormat="1" ht="47.25">
      <c r="A28" s="28" t="s">
        <v>44</v>
      </c>
      <c r="B28" s="208" t="s">
        <v>9</v>
      </c>
      <c r="C28" s="208" t="s">
        <v>45</v>
      </c>
      <c r="D28" s="208"/>
      <c r="E28" s="218"/>
      <c r="F28" s="30">
        <f>F29</f>
        <v>593.79999999999995</v>
      </c>
      <c r="G28" s="157"/>
      <c r="H28" s="30">
        <f t="shared" ref="H28:I30" si="2">H29</f>
        <v>1013.7</v>
      </c>
      <c r="I28" s="30">
        <f t="shared" si="2"/>
        <v>1013.7</v>
      </c>
      <c r="J28" s="30">
        <f>J29</f>
        <v>595.69999999999993</v>
      </c>
    </row>
    <row r="29" spans="1:10" s="3" customFormat="1" ht="63">
      <c r="A29" s="20" t="s">
        <v>17</v>
      </c>
      <c r="B29" s="175" t="s">
        <v>9</v>
      </c>
      <c r="C29" s="175" t="s">
        <v>45</v>
      </c>
      <c r="D29" s="175" t="s">
        <v>24</v>
      </c>
      <c r="E29" s="176"/>
      <c r="F29" s="22">
        <f>F30</f>
        <v>593.79999999999995</v>
      </c>
      <c r="G29" s="157"/>
      <c r="H29" s="22">
        <f t="shared" si="2"/>
        <v>1013.7</v>
      </c>
      <c r="I29" s="22">
        <f t="shared" si="2"/>
        <v>1013.7</v>
      </c>
      <c r="J29" s="22">
        <f>J30</f>
        <v>595.69999999999993</v>
      </c>
    </row>
    <row r="30" spans="1:10" s="3" customFormat="1">
      <c r="A30" s="25" t="s">
        <v>27</v>
      </c>
      <c r="B30" s="159" t="s">
        <v>9</v>
      </c>
      <c r="C30" s="159" t="s">
        <v>45</v>
      </c>
      <c r="D30" s="159" t="s">
        <v>28</v>
      </c>
      <c r="E30" s="217"/>
      <c r="F30" s="24">
        <f>F31</f>
        <v>593.79999999999995</v>
      </c>
      <c r="G30" s="157"/>
      <c r="H30" s="24">
        <f t="shared" si="2"/>
        <v>1013.7</v>
      </c>
      <c r="I30" s="24">
        <f t="shared" si="2"/>
        <v>1013.7</v>
      </c>
      <c r="J30" s="24">
        <f>J31</f>
        <v>595.69999999999993</v>
      </c>
    </row>
    <row r="31" spans="1:10" s="3" customFormat="1" ht="33.75" customHeight="1">
      <c r="A31" s="25" t="s">
        <v>46</v>
      </c>
      <c r="B31" s="159" t="s">
        <v>9</v>
      </c>
      <c r="C31" s="159" t="s">
        <v>45</v>
      </c>
      <c r="D31" s="159" t="s">
        <v>47</v>
      </c>
      <c r="E31" s="217"/>
      <c r="F31" s="24">
        <f>F32+F34</f>
        <v>593.79999999999995</v>
      </c>
      <c r="G31" s="157"/>
      <c r="H31" s="24">
        <f>H32+H34</f>
        <v>1013.7</v>
      </c>
      <c r="I31" s="24">
        <f>I32+I34</f>
        <v>1013.7</v>
      </c>
      <c r="J31" s="24">
        <f>J32+J34</f>
        <v>595.69999999999993</v>
      </c>
    </row>
    <row r="32" spans="1:10" s="38" customFormat="1" ht="78.75">
      <c r="A32" s="37" t="s">
        <v>29</v>
      </c>
      <c r="B32" s="159" t="s">
        <v>9</v>
      </c>
      <c r="C32" s="159" t="s">
        <v>45</v>
      </c>
      <c r="D32" s="159" t="s">
        <v>48</v>
      </c>
      <c r="E32" s="159" t="s">
        <v>49</v>
      </c>
      <c r="F32" s="24">
        <f>F33</f>
        <v>584.79999999999995</v>
      </c>
      <c r="G32" s="219"/>
      <c r="H32" s="24">
        <f>H33</f>
        <v>1001.7</v>
      </c>
      <c r="I32" s="24">
        <f>I33</f>
        <v>1001.7</v>
      </c>
      <c r="J32" s="24">
        <f>J33</f>
        <v>584.79999999999995</v>
      </c>
    </row>
    <row r="33" spans="1:11" s="38" customFormat="1" ht="31.5">
      <c r="A33" s="37" t="s">
        <v>30</v>
      </c>
      <c r="B33" s="159" t="s">
        <v>9</v>
      </c>
      <c r="C33" s="159" t="s">
        <v>45</v>
      </c>
      <c r="D33" s="159" t="s">
        <v>48</v>
      </c>
      <c r="E33" s="159" t="s">
        <v>50</v>
      </c>
      <c r="F33" s="24">
        <v>584.79999999999995</v>
      </c>
      <c r="G33" s="219"/>
      <c r="H33" s="24">
        <v>1001.7</v>
      </c>
      <c r="I33" s="24">
        <v>1001.7</v>
      </c>
      <c r="J33" s="24">
        <v>584.79999999999995</v>
      </c>
    </row>
    <row r="34" spans="1:11" s="38" customFormat="1" ht="31.5">
      <c r="A34" s="37" t="s">
        <v>31</v>
      </c>
      <c r="B34" s="159" t="s">
        <v>9</v>
      </c>
      <c r="C34" s="159" t="s">
        <v>45</v>
      </c>
      <c r="D34" s="159" t="s">
        <v>48</v>
      </c>
      <c r="E34" s="159" t="s">
        <v>42</v>
      </c>
      <c r="F34" s="24">
        <f>F35</f>
        <v>9</v>
      </c>
      <c r="G34" s="220"/>
      <c r="H34" s="24">
        <f>H35</f>
        <v>12</v>
      </c>
      <c r="I34" s="24">
        <f>I35</f>
        <v>12</v>
      </c>
      <c r="J34" s="24">
        <f>J35</f>
        <v>10.9</v>
      </c>
    </row>
    <row r="35" spans="1:11" s="38" customFormat="1" ht="31.5">
      <c r="A35" s="37" t="s">
        <v>32</v>
      </c>
      <c r="B35" s="159" t="s">
        <v>9</v>
      </c>
      <c r="C35" s="159" t="s">
        <v>45</v>
      </c>
      <c r="D35" s="159" t="s">
        <v>48</v>
      </c>
      <c r="E35" s="217">
        <v>240</v>
      </c>
      <c r="F35" s="24">
        <f>12-3</f>
        <v>9</v>
      </c>
      <c r="G35" s="219"/>
      <c r="H35" s="24">
        <v>12</v>
      </c>
      <c r="I35" s="24">
        <v>12</v>
      </c>
      <c r="J35" s="24">
        <f>12-1.1</f>
        <v>10.9</v>
      </c>
    </row>
    <row r="36" spans="1:11" s="39" customFormat="1" ht="31.5">
      <c r="A36" s="16" t="s">
        <v>51</v>
      </c>
      <c r="B36" s="17" t="s">
        <v>14</v>
      </c>
      <c r="C36" s="17" t="s">
        <v>10</v>
      </c>
      <c r="D36" s="17" t="s">
        <v>10</v>
      </c>
      <c r="E36" s="17" t="s">
        <v>10</v>
      </c>
      <c r="F36" s="18">
        <f>F37+F243+F254+F262+F406+F469+F517+F598+F633</f>
        <v>203062.99999999997</v>
      </c>
      <c r="G36" s="221"/>
      <c r="H36" s="18" t="e">
        <f>H37+H243+H254+H262+H406+H469+H517+H598+H633</f>
        <v>#REF!</v>
      </c>
      <c r="I36" s="18" t="e">
        <f>I37+I243+I254+I262+I406+I469+I517+I598+I633</f>
        <v>#REF!</v>
      </c>
      <c r="J36" s="18">
        <f>J37+J243+J254+J262+J406+J469+J517+J598+J633</f>
        <v>121772.6</v>
      </c>
    </row>
    <row r="37" spans="1:11" s="38" customFormat="1">
      <c r="A37" s="20" t="s">
        <v>11</v>
      </c>
      <c r="B37" s="175" t="s">
        <v>14</v>
      </c>
      <c r="C37" s="175" t="s">
        <v>12</v>
      </c>
      <c r="D37" s="176"/>
      <c r="E37" s="176"/>
      <c r="F37" s="22">
        <f>F38+F47+F141</f>
        <v>44278.6</v>
      </c>
      <c r="G37" s="219"/>
      <c r="H37" s="22">
        <f>H47+H141</f>
        <v>39718.74</v>
      </c>
      <c r="I37" s="22">
        <f>I47+I141</f>
        <v>39718.74</v>
      </c>
      <c r="J37" s="22">
        <f>J38+J47+J141</f>
        <v>45575.3</v>
      </c>
    </row>
    <row r="38" spans="1:11" s="23" customFormat="1" ht="36.6" customHeight="1">
      <c r="A38" s="28" t="s">
        <v>13</v>
      </c>
      <c r="B38" s="29" t="s">
        <v>14</v>
      </c>
      <c r="C38" s="29" t="s">
        <v>15</v>
      </c>
      <c r="D38" s="29"/>
      <c r="E38" s="29" t="s">
        <v>10</v>
      </c>
      <c r="F38" s="30">
        <f>F39</f>
        <v>1355.5</v>
      </c>
      <c r="H38" s="30">
        <f>H39</f>
        <v>0</v>
      </c>
      <c r="I38" s="30">
        <f>I39</f>
        <v>0</v>
      </c>
      <c r="J38" s="30">
        <f>J39</f>
        <v>1355.5</v>
      </c>
    </row>
    <row r="39" spans="1:11" s="23" customFormat="1" ht="31.5">
      <c r="A39" s="32" t="s">
        <v>56</v>
      </c>
      <c r="B39" s="26" t="s">
        <v>14</v>
      </c>
      <c r="C39" s="26" t="s">
        <v>15</v>
      </c>
      <c r="D39" s="26" t="s">
        <v>57</v>
      </c>
      <c r="E39" s="27"/>
      <c r="F39" s="22">
        <f>F40+F42</f>
        <v>1355.5</v>
      </c>
      <c r="H39" s="22">
        <f>H40+H42</f>
        <v>0</v>
      </c>
      <c r="I39" s="22">
        <f>I40+I42</f>
        <v>0</v>
      </c>
      <c r="J39" s="22">
        <f>J40+J42</f>
        <v>1355.5</v>
      </c>
    </row>
    <row r="40" spans="1:11" s="23" customFormat="1" ht="63.6" customHeight="1">
      <c r="A40" s="31" t="s">
        <v>29</v>
      </c>
      <c r="B40" s="26" t="s">
        <v>14</v>
      </c>
      <c r="C40" s="26" t="s">
        <v>15</v>
      </c>
      <c r="D40" s="26" t="s">
        <v>57</v>
      </c>
      <c r="E40" s="27">
        <v>100</v>
      </c>
      <c r="F40" s="24">
        <f>F41</f>
        <v>1355.5</v>
      </c>
      <c r="H40" s="24">
        <f>H41</f>
        <v>0</v>
      </c>
      <c r="I40" s="24">
        <f>I41</f>
        <v>0</v>
      </c>
      <c r="J40" s="24">
        <f>J41</f>
        <v>1355.5</v>
      </c>
    </row>
    <row r="41" spans="1:11" s="23" customFormat="1" ht="31.5">
      <c r="A41" s="31" t="s">
        <v>30</v>
      </c>
      <c r="B41" s="26" t="s">
        <v>14</v>
      </c>
      <c r="C41" s="26" t="s">
        <v>15</v>
      </c>
      <c r="D41" s="26" t="s">
        <v>57</v>
      </c>
      <c r="E41" s="27">
        <v>120</v>
      </c>
      <c r="F41" s="65">
        <v>1355.5</v>
      </c>
      <c r="G41" s="205"/>
      <c r="H41" s="65">
        <v>0</v>
      </c>
      <c r="I41" s="65">
        <v>0</v>
      </c>
      <c r="J41" s="65">
        <v>1355.5</v>
      </c>
      <c r="K41" s="23">
        <v>1355.5</v>
      </c>
    </row>
    <row r="42" spans="1:11" s="23" customFormat="1" hidden="1">
      <c r="A42" s="20" t="s">
        <v>27</v>
      </c>
      <c r="B42" s="175" t="s">
        <v>14</v>
      </c>
      <c r="C42" s="175" t="s">
        <v>23</v>
      </c>
      <c r="D42" s="175" t="s">
        <v>52</v>
      </c>
      <c r="E42" s="176"/>
      <c r="F42" s="22">
        <f>F43+F45</f>
        <v>0</v>
      </c>
      <c r="G42" s="222">
        <v>564.5</v>
      </c>
      <c r="H42" s="22">
        <f>H43+H45</f>
        <v>0</v>
      </c>
      <c r="I42" s="22">
        <f>I43+I45</f>
        <v>0</v>
      </c>
      <c r="J42" s="22">
        <f>J43+J45</f>
        <v>0</v>
      </c>
    </row>
    <row r="43" spans="1:11" s="23" customFormat="1" ht="78.75" hidden="1">
      <c r="A43" s="31" t="s">
        <v>29</v>
      </c>
      <c r="B43" s="26" t="s">
        <v>14</v>
      </c>
      <c r="C43" s="26" t="s">
        <v>23</v>
      </c>
      <c r="D43" s="26" t="s">
        <v>52</v>
      </c>
      <c r="E43" s="27">
        <v>100</v>
      </c>
      <c r="F43" s="24">
        <f>F44</f>
        <v>0</v>
      </c>
      <c r="G43" s="220">
        <v>564.5</v>
      </c>
      <c r="H43" s="24">
        <f>H44</f>
        <v>0</v>
      </c>
      <c r="I43" s="24">
        <f>I44</f>
        <v>0</v>
      </c>
      <c r="J43" s="24">
        <f>J44</f>
        <v>0</v>
      </c>
    </row>
    <row r="44" spans="1:11" s="23" customFormat="1" ht="31.5" hidden="1">
      <c r="A44" s="31" t="s">
        <v>30</v>
      </c>
      <c r="B44" s="26" t="s">
        <v>14</v>
      </c>
      <c r="C44" s="26" t="s">
        <v>23</v>
      </c>
      <c r="D44" s="26" t="s">
        <v>52</v>
      </c>
      <c r="E44" s="27">
        <v>120</v>
      </c>
      <c r="F44" s="24"/>
      <c r="G44" s="219"/>
      <c r="H44" s="24"/>
      <c r="I44" s="24"/>
      <c r="J44" s="24"/>
    </row>
    <row r="45" spans="1:11" s="3" customFormat="1" ht="31.5" hidden="1">
      <c r="A45" s="32" t="s">
        <v>31</v>
      </c>
      <c r="B45" s="26" t="s">
        <v>14</v>
      </c>
      <c r="C45" s="26" t="s">
        <v>23</v>
      </c>
      <c r="D45" s="26" t="s">
        <v>52</v>
      </c>
      <c r="E45" s="27">
        <v>200</v>
      </c>
      <c r="F45" s="24">
        <f>F46</f>
        <v>0</v>
      </c>
      <c r="G45" s="219"/>
      <c r="H45" s="24">
        <f>H46</f>
        <v>0</v>
      </c>
      <c r="I45" s="24">
        <f>I46</f>
        <v>0</v>
      </c>
      <c r="J45" s="24">
        <f>J46</f>
        <v>0</v>
      </c>
    </row>
    <row r="46" spans="1:11" s="3" customFormat="1" ht="31.5" hidden="1">
      <c r="A46" s="31" t="s">
        <v>32</v>
      </c>
      <c r="B46" s="26" t="s">
        <v>14</v>
      </c>
      <c r="C46" s="26" t="s">
        <v>23</v>
      </c>
      <c r="D46" s="26" t="s">
        <v>52</v>
      </c>
      <c r="E46" s="27">
        <v>240</v>
      </c>
      <c r="F46" s="24"/>
      <c r="G46" s="220">
        <v>564.5</v>
      </c>
      <c r="H46" s="24"/>
      <c r="I46" s="24"/>
      <c r="J46" s="24"/>
    </row>
    <row r="47" spans="1:11" s="3" customFormat="1" ht="63">
      <c r="A47" s="28" t="s">
        <v>53</v>
      </c>
      <c r="B47" s="208" t="s">
        <v>14</v>
      </c>
      <c r="C47" s="208" t="s">
        <v>54</v>
      </c>
      <c r="D47" s="208"/>
      <c r="E47" s="218"/>
      <c r="F47" s="30">
        <f>F48+F63+F71+F83+F91+F99+F120+F128</f>
        <v>35009.9</v>
      </c>
      <c r="G47" s="219">
        <v>457.3</v>
      </c>
      <c r="H47" s="30">
        <f>H48+H63+H71+H83+H91+H99+H120+H128</f>
        <v>31237.14</v>
      </c>
      <c r="I47" s="30">
        <f>I48+I63+I71+I83+I91+I99+I120+I128</f>
        <v>31237.14</v>
      </c>
      <c r="J47" s="30">
        <f>J48+J63+J71+J83+J91+J99+J120+J128</f>
        <v>37773.9</v>
      </c>
    </row>
    <row r="48" spans="1:11" s="3" customFormat="1" ht="31.5" customHeight="1">
      <c r="A48" s="20" t="s">
        <v>17</v>
      </c>
      <c r="B48" s="175" t="s">
        <v>14</v>
      </c>
      <c r="C48" s="175" t="s">
        <v>54</v>
      </c>
      <c r="D48" s="175" t="s">
        <v>24</v>
      </c>
      <c r="E48" s="176"/>
      <c r="F48" s="22">
        <f>F49+F58</f>
        <v>27680.2</v>
      </c>
      <c r="G48" s="219">
        <v>457.3</v>
      </c>
      <c r="H48" s="22">
        <f>H49+H58</f>
        <v>27113.199999999997</v>
      </c>
      <c r="I48" s="22">
        <f>I49+I58</f>
        <v>27113.199999999997</v>
      </c>
      <c r="J48" s="22">
        <f>J49+J58</f>
        <v>30444.2</v>
      </c>
    </row>
    <row r="49" spans="1:11" s="3" customFormat="1">
      <c r="A49" s="25" t="s">
        <v>27</v>
      </c>
      <c r="B49" s="159" t="s">
        <v>14</v>
      </c>
      <c r="C49" s="159" t="s">
        <v>54</v>
      </c>
      <c r="D49" s="159" t="s">
        <v>28</v>
      </c>
      <c r="E49" s="217"/>
      <c r="F49" s="24">
        <f>F50+F52+F54</f>
        <v>27680.2</v>
      </c>
      <c r="G49" s="219">
        <v>107.2</v>
      </c>
      <c r="H49" s="24">
        <f>H50+H52+H54</f>
        <v>25809.399999999998</v>
      </c>
      <c r="I49" s="24">
        <f>I50+I52+I54</f>
        <v>25809.399999999998</v>
      </c>
      <c r="J49" s="24">
        <f>J50+J52+J54</f>
        <v>30444.2</v>
      </c>
    </row>
    <row r="50" spans="1:11" s="3" customFormat="1" ht="33.75" customHeight="1">
      <c r="A50" s="31" t="s">
        <v>29</v>
      </c>
      <c r="B50" s="159" t="s">
        <v>14</v>
      </c>
      <c r="C50" s="159" t="s">
        <v>54</v>
      </c>
      <c r="D50" s="159" t="s">
        <v>28</v>
      </c>
      <c r="E50" s="217">
        <v>100</v>
      </c>
      <c r="F50" s="24">
        <f>F51</f>
        <v>24305.9</v>
      </c>
      <c r="G50" s="219">
        <v>107.2</v>
      </c>
      <c r="H50" s="24">
        <f>H51</f>
        <v>21714.799999999999</v>
      </c>
      <c r="I50" s="24">
        <f>I51</f>
        <v>21714.799999999999</v>
      </c>
      <c r="J50" s="24">
        <f>J51</f>
        <v>24305.9</v>
      </c>
    </row>
    <row r="51" spans="1:11" s="3" customFormat="1" ht="31.5">
      <c r="A51" s="31" t="s">
        <v>30</v>
      </c>
      <c r="B51" s="159" t="s">
        <v>14</v>
      </c>
      <c r="C51" s="159" t="s">
        <v>54</v>
      </c>
      <c r="D51" s="159" t="s">
        <v>28</v>
      </c>
      <c r="E51" s="217">
        <v>120</v>
      </c>
      <c r="F51" s="24">
        <v>24305.9</v>
      </c>
      <c r="G51" s="219">
        <v>-2151.8000000000002</v>
      </c>
      <c r="H51" s="24">
        <f>21658.6+56.2</f>
        <v>21714.799999999999</v>
      </c>
      <c r="I51" s="24">
        <f>21658.6+56.2</f>
        <v>21714.799999999999</v>
      </c>
      <c r="J51" s="24">
        <v>24305.9</v>
      </c>
    </row>
    <row r="52" spans="1:11" s="3" customFormat="1" ht="31.5">
      <c r="A52" s="32" t="s">
        <v>31</v>
      </c>
      <c r="B52" s="159" t="s">
        <v>14</v>
      </c>
      <c r="C52" s="159" t="s">
        <v>54</v>
      </c>
      <c r="D52" s="159" t="s">
        <v>28</v>
      </c>
      <c r="E52" s="217">
        <v>200</v>
      </c>
      <c r="F52" s="24">
        <f>F53</f>
        <v>3288.2999999999997</v>
      </c>
      <c r="G52" s="219">
        <v>-2151.8000000000002</v>
      </c>
      <c r="H52" s="24">
        <f>H53</f>
        <v>3989.6</v>
      </c>
      <c r="I52" s="24">
        <f>I53</f>
        <v>3989.6</v>
      </c>
      <c r="J52" s="24">
        <f>J53</f>
        <v>6052.2999999999993</v>
      </c>
    </row>
    <row r="53" spans="1:11" s="3" customFormat="1" ht="31.5">
      <c r="A53" s="31" t="s">
        <v>32</v>
      </c>
      <c r="B53" s="159" t="s">
        <v>14</v>
      </c>
      <c r="C53" s="159" t="s">
        <v>54</v>
      </c>
      <c r="D53" s="159" t="s">
        <v>28</v>
      </c>
      <c r="E53" s="217">
        <v>240</v>
      </c>
      <c r="F53" s="24">
        <f>4426.9-1138.6</f>
        <v>3288.2999999999997</v>
      </c>
      <c r="G53" s="157">
        <v>-2151.8000000000002</v>
      </c>
      <c r="H53" s="24">
        <v>3989.6</v>
      </c>
      <c r="I53" s="24">
        <v>3989.6</v>
      </c>
      <c r="J53" s="24">
        <f>4426.9-415.7+1706.1+335</f>
        <v>6052.2999999999993</v>
      </c>
    </row>
    <row r="54" spans="1:11" s="3" customFormat="1">
      <c r="A54" s="31" t="s">
        <v>35</v>
      </c>
      <c r="B54" s="159" t="s">
        <v>14</v>
      </c>
      <c r="C54" s="159" t="s">
        <v>54</v>
      </c>
      <c r="D54" s="159" t="s">
        <v>28</v>
      </c>
      <c r="E54" s="217">
        <v>800</v>
      </c>
      <c r="F54" s="24">
        <f>F56+F57</f>
        <v>86</v>
      </c>
      <c r="G54" s="157">
        <v>-2151.8000000000002</v>
      </c>
      <c r="H54" s="24">
        <f>H56+H57</f>
        <v>105</v>
      </c>
      <c r="I54" s="24">
        <f>I56+I57</f>
        <v>105</v>
      </c>
      <c r="J54" s="24">
        <f>J56+J57</f>
        <v>86</v>
      </c>
    </row>
    <row r="55" spans="1:11" s="3" customFormat="1" hidden="1">
      <c r="A55" s="31" t="s">
        <v>36</v>
      </c>
      <c r="B55" s="159" t="s">
        <v>14</v>
      </c>
      <c r="C55" s="159" t="s">
        <v>54</v>
      </c>
      <c r="D55" s="159" t="s">
        <v>28</v>
      </c>
      <c r="E55" s="217">
        <v>830</v>
      </c>
      <c r="F55" s="24"/>
      <c r="G55" s="157"/>
      <c r="H55" s="24"/>
      <c r="I55" s="24"/>
      <c r="J55" s="24"/>
    </row>
    <row r="56" spans="1:11" s="3" customFormat="1">
      <c r="A56" s="31" t="s">
        <v>37</v>
      </c>
      <c r="B56" s="159" t="s">
        <v>14</v>
      </c>
      <c r="C56" s="159" t="s">
        <v>54</v>
      </c>
      <c r="D56" s="159" t="s">
        <v>28</v>
      </c>
      <c r="E56" s="217">
        <v>850</v>
      </c>
      <c r="F56" s="24">
        <v>86</v>
      </c>
      <c r="G56" s="157"/>
      <c r="H56" s="24">
        <v>105</v>
      </c>
      <c r="I56" s="24">
        <v>105</v>
      </c>
      <c r="J56" s="24">
        <v>86</v>
      </c>
    </row>
    <row r="57" spans="1:11" s="3" customFormat="1" hidden="1">
      <c r="A57" s="31" t="s">
        <v>55</v>
      </c>
      <c r="B57" s="159" t="s">
        <v>14</v>
      </c>
      <c r="C57" s="159" t="s">
        <v>54</v>
      </c>
      <c r="D57" s="159" t="s">
        <v>28</v>
      </c>
      <c r="E57" s="217">
        <v>870</v>
      </c>
      <c r="F57" s="24">
        <f>63.4-63.4</f>
        <v>0</v>
      </c>
      <c r="G57" s="157"/>
      <c r="H57" s="24">
        <f>63.4-63.4</f>
        <v>0</v>
      </c>
      <c r="I57" s="24">
        <f>63.4-63.4</f>
        <v>0</v>
      </c>
      <c r="J57" s="24">
        <f>63.4-63.4</f>
        <v>0</v>
      </c>
    </row>
    <row r="58" spans="1:11" s="3" customFormat="1" ht="33" customHeight="1">
      <c r="A58" s="32" t="s">
        <v>56</v>
      </c>
      <c r="B58" s="159" t="s">
        <v>14</v>
      </c>
      <c r="C58" s="159" t="s">
        <v>54</v>
      </c>
      <c r="D58" s="159" t="s">
        <v>57</v>
      </c>
      <c r="E58" s="217"/>
      <c r="F58" s="24">
        <f>F59+F61</f>
        <v>0</v>
      </c>
      <c r="G58" s="157"/>
      <c r="H58" s="24">
        <f>H59+H61</f>
        <v>1303.8</v>
      </c>
      <c r="I58" s="24">
        <f>I59+I61</f>
        <v>1303.8</v>
      </c>
      <c r="J58" s="24">
        <f>J59+J61</f>
        <v>0</v>
      </c>
    </row>
    <row r="59" spans="1:11" s="3" customFormat="1" ht="61.15" customHeight="1">
      <c r="A59" s="31" t="s">
        <v>29</v>
      </c>
      <c r="B59" s="159" t="s">
        <v>14</v>
      </c>
      <c r="C59" s="159" t="s">
        <v>54</v>
      </c>
      <c r="D59" s="159" t="s">
        <v>57</v>
      </c>
      <c r="E59" s="217">
        <v>100</v>
      </c>
      <c r="F59" s="24">
        <f>F60</f>
        <v>0</v>
      </c>
      <c r="G59" s="157"/>
      <c r="H59" s="24">
        <f>H60</f>
        <v>1303.8</v>
      </c>
      <c r="I59" s="24">
        <f>I60</f>
        <v>1303.8</v>
      </c>
      <c r="J59" s="24">
        <f>J60</f>
        <v>0</v>
      </c>
    </row>
    <row r="60" spans="1:11" s="3" customFormat="1" ht="31.5">
      <c r="A60" s="31" t="s">
        <v>30</v>
      </c>
      <c r="B60" s="159" t="s">
        <v>14</v>
      </c>
      <c r="C60" s="159" t="s">
        <v>54</v>
      </c>
      <c r="D60" s="159" t="s">
        <v>57</v>
      </c>
      <c r="E60" s="217">
        <v>120</v>
      </c>
      <c r="F60" s="65">
        <f>1355.5-1355.5</f>
        <v>0</v>
      </c>
      <c r="G60" s="186"/>
      <c r="H60" s="65">
        <f>1291.8+12</f>
        <v>1303.8</v>
      </c>
      <c r="I60" s="65">
        <f>1291.8+12</f>
        <v>1303.8</v>
      </c>
      <c r="J60" s="65">
        <f>1355.5-1355.5</f>
        <v>0</v>
      </c>
      <c r="K60" s="3">
        <v>-1355.5</v>
      </c>
    </row>
    <row r="61" spans="1:11" s="3" customFormat="1" ht="31.5" hidden="1">
      <c r="A61" s="32" t="s">
        <v>31</v>
      </c>
      <c r="B61" s="159" t="s">
        <v>14</v>
      </c>
      <c r="C61" s="159" t="s">
        <v>54</v>
      </c>
      <c r="D61" s="159" t="s">
        <v>57</v>
      </c>
      <c r="E61" s="217">
        <v>200</v>
      </c>
      <c r="F61" s="24">
        <f>F62</f>
        <v>0</v>
      </c>
      <c r="G61" s="157"/>
      <c r="H61" s="24">
        <f>H62</f>
        <v>0</v>
      </c>
      <c r="I61" s="24">
        <f>I62</f>
        <v>0</v>
      </c>
      <c r="J61" s="24">
        <f>J62</f>
        <v>0</v>
      </c>
    </row>
    <row r="62" spans="1:11" s="3" customFormat="1" ht="33" hidden="1" customHeight="1">
      <c r="A62" s="31" t="s">
        <v>32</v>
      </c>
      <c r="B62" s="159" t="s">
        <v>14</v>
      </c>
      <c r="C62" s="159" t="s">
        <v>54</v>
      </c>
      <c r="D62" s="159" t="s">
        <v>57</v>
      </c>
      <c r="E62" s="217">
        <v>240</v>
      </c>
      <c r="F62" s="24">
        <v>0</v>
      </c>
      <c r="G62" s="157"/>
      <c r="H62" s="24">
        <v>0</v>
      </c>
      <c r="I62" s="24">
        <v>0</v>
      </c>
      <c r="J62" s="24">
        <v>0</v>
      </c>
    </row>
    <row r="63" spans="1:11" s="3" customFormat="1" ht="31.5">
      <c r="A63" s="50" t="s">
        <v>66</v>
      </c>
      <c r="B63" s="175" t="s">
        <v>14</v>
      </c>
      <c r="C63" s="175" t="s">
        <v>54</v>
      </c>
      <c r="D63" s="175" t="s">
        <v>67</v>
      </c>
      <c r="E63" s="175"/>
      <c r="F63" s="22">
        <f>F64</f>
        <v>1.7</v>
      </c>
      <c r="G63" s="157"/>
      <c r="H63" s="22">
        <f t="shared" ref="H63:I65" si="3">H64</f>
        <v>1.6400000000000001</v>
      </c>
      <c r="I63" s="22">
        <f t="shared" si="3"/>
        <v>1.6400000000000001</v>
      </c>
      <c r="J63" s="22">
        <f>J64</f>
        <v>1.7</v>
      </c>
    </row>
    <row r="64" spans="1:11" s="3" customFormat="1" ht="31.5">
      <c r="A64" s="32" t="s">
        <v>68</v>
      </c>
      <c r="B64" s="159" t="s">
        <v>14</v>
      </c>
      <c r="C64" s="159" t="s">
        <v>54</v>
      </c>
      <c r="D64" s="159" t="s">
        <v>69</v>
      </c>
      <c r="E64" s="159"/>
      <c r="F64" s="24">
        <f>F65</f>
        <v>1.7</v>
      </c>
      <c r="G64" s="157"/>
      <c r="H64" s="24">
        <f t="shared" si="3"/>
        <v>1.6400000000000001</v>
      </c>
      <c r="I64" s="24">
        <f t="shared" si="3"/>
        <v>1.6400000000000001</v>
      </c>
      <c r="J64" s="24">
        <f>J65</f>
        <v>1.7</v>
      </c>
    </row>
    <row r="65" spans="1:11" s="3" customFormat="1" ht="63">
      <c r="A65" s="32" t="s">
        <v>70</v>
      </c>
      <c r="B65" s="159" t="s">
        <v>14</v>
      </c>
      <c r="C65" s="159" t="s">
        <v>54</v>
      </c>
      <c r="D65" s="159" t="s">
        <v>71</v>
      </c>
      <c r="E65" s="217"/>
      <c r="F65" s="24">
        <f>F66</f>
        <v>1.7</v>
      </c>
      <c r="G65" s="157"/>
      <c r="H65" s="24">
        <f t="shared" si="3"/>
        <v>1.6400000000000001</v>
      </c>
      <c r="I65" s="24">
        <f t="shared" si="3"/>
        <v>1.6400000000000001</v>
      </c>
      <c r="J65" s="24">
        <f>J66</f>
        <v>1.7</v>
      </c>
    </row>
    <row r="66" spans="1:11" s="3" customFormat="1" ht="78.75">
      <c r="A66" s="32" t="s">
        <v>72</v>
      </c>
      <c r="B66" s="159" t="s">
        <v>14</v>
      </c>
      <c r="C66" s="159" t="s">
        <v>54</v>
      </c>
      <c r="D66" s="159" t="s">
        <v>73</v>
      </c>
      <c r="E66" s="217"/>
      <c r="F66" s="24">
        <f>F67+F69</f>
        <v>1.7</v>
      </c>
      <c r="G66" s="157"/>
      <c r="H66" s="24">
        <f>H67+H69</f>
        <v>1.6400000000000001</v>
      </c>
      <c r="I66" s="24">
        <f>I67+I69</f>
        <v>1.6400000000000001</v>
      </c>
      <c r="J66" s="24">
        <f>J67+J69</f>
        <v>1.7</v>
      </c>
    </row>
    <row r="67" spans="1:11" s="23" customFormat="1" ht="65.45" customHeight="1">
      <c r="A67" s="31" t="s">
        <v>29</v>
      </c>
      <c r="B67" s="159" t="s">
        <v>14</v>
      </c>
      <c r="C67" s="159" t="s">
        <v>54</v>
      </c>
      <c r="D67" s="159" t="s">
        <v>73</v>
      </c>
      <c r="E67" s="217">
        <v>100</v>
      </c>
      <c r="F67" s="24">
        <f>F68</f>
        <v>1.5</v>
      </c>
      <c r="H67" s="24">
        <f>H68</f>
        <v>1.5</v>
      </c>
      <c r="I67" s="24">
        <f>I68</f>
        <v>1.5</v>
      </c>
      <c r="J67" s="24">
        <f>J68</f>
        <v>1.5</v>
      </c>
      <c r="K67" s="223"/>
    </row>
    <row r="68" spans="1:11" s="3" customFormat="1" ht="31.5">
      <c r="A68" s="31" t="s">
        <v>30</v>
      </c>
      <c r="B68" s="159" t="s">
        <v>14</v>
      </c>
      <c r="C68" s="159" t="s">
        <v>54</v>
      </c>
      <c r="D68" s="159" t="s">
        <v>73</v>
      </c>
      <c r="E68" s="159" t="s">
        <v>50</v>
      </c>
      <c r="F68" s="24">
        <f>1.1+0.4</f>
        <v>1.5</v>
      </c>
      <c r="G68" s="157"/>
      <c r="H68" s="24">
        <f>1.1+0.4</f>
        <v>1.5</v>
      </c>
      <c r="I68" s="24">
        <f>1.1+0.4</f>
        <v>1.5</v>
      </c>
      <c r="J68" s="24">
        <f>1.1+0.4</f>
        <v>1.5</v>
      </c>
      <c r="K68" s="14"/>
    </row>
    <row r="69" spans="1:11" s="3" customFormat="1" ht="31.5">
      <c r="A69" s="32" t="s">
        <v>31</v>
      </c>
      <c r="B69" s="159" t="s">
        <v>14</v>
      </c>
      <c r="C69" s="159" t="s">
        <v>54</v>
      </c>
      <c r="D69" s="159" t="s">
        <v>73</v>
      </c>
      <c r="E69" s="159" t="s">
        <v>42</v>
      </c>
      <c r="F69" s="24">
        <f>F70</f>
        <v>0.2</v>
      </c>
      <c r="G69" s="157"/>
      <c r="H69" s="24">
        <f>H70</f>
        <v>0.14000000000000001</v>
      </c>
      <c r="I69" s="24">
        <f>I70</f>
        <v>0.14000000000000001</v>
      </c>
      <c r="J69" s="24">
        <f>J70</f>
        <v>0.2</v>
      </c>
      <c r="K69" s="14"/>
    </row>
    <row r="70" spans="1:11" s="3" customFormat="1" ht="31.5">
      <c r="A70" s="31" t="s">
        <v>32</v>
      </c>
      <c r="B70" s="159" t="s">
        <v>14</v>
      </c>
      <c r="C70" s="159" t="s">
        <v>54</v>
      </c>
      <c r="D70" s="159" t="s">
        <v>73</v>
      </c>
      <c r="E70" s="217">
        <v>240</v>
      </c>
      <c r="F70" s="24">
        <v>0.2</v>
      </c>
      <c r="G70" s="157"/>
      <c r="H70" s="24">
        <v>0.14000000000000001</v>
      </c>
      <c r="I70" s="24">
        <v>0.14000000000000001</v>
      </c>
      <c r="J70" s="24">
        <v>0.2</v>
      </c>
      <c r="K70" s="14"/>
    </row>
    <row r="71" spans="1:11" s="3" customFormat="1" ht="94.5">
      <c r="A71" s="224" t="s">
        <v>58</v>
      </c>
      <c r="B71" s="225" t="s">
        <v>14</v>
      </c>
      <c r="C71" s="225" t="s">
        <v>54</v>
      </c>
      <c r="D71" s="225" t="s">
        <v>59</v>
      </c>
      <c r="E71" s="176"/>
      <c r="F71" s="22">
        <f>F72</f>
        <v>17</v>
      </c>
      <c r="G71" s="157"/>
      <c r="H71" s="22">
        <f t="shared" ref="H71:I73" si="4">H72</f>
        <v>16</v>
      </c>
      <c r="I71" s="22">
        <f t="shared" si="4"/>
        <v>16</v>
      </c>
      <c r="J71" s="22">
        <f>J72</f>
        <v>17</v>
      </c>
      <c r="K71" s="14"/>
    </row>
    <row r="72" spans="1:11" s="3" customFormat="1" ht="47.25">
      <c r="A72" s="112" t="s">
        <v>60</v>
      </c>
      <c r="B72" s="181" t="s">
        <v>14</v>
      </c>
      <c r="C72" s="181" t="s">
        <v>54</v>
      </c>
      <c r="D72" s="181" t="s">
        <v>61</v>
      </c>
      <c r="E72" s="217"/>
      <c r="F72" s="24">
        <f>F73</f>
        <v>17</v>
      </c>
      <c r="G72" s="157"/>
      <c r="H72" s="24">
        <f t="shared" si="4"/>
        <v>16</v>
      </c>
      <c r="I72" s="24">
        <f t="shared" si="4"/>
        <v>16</v>
      </c>
      <c r="J72" s="24">
        <f>J73</f>
        <v>17</v>
      </c>
      <c r="K72" s="14"/>
    </row>
    <row r="73" spans="1:11" s="3" customFormat="1" ht="141.75">
      <c r="A73" s="112" t="s">
        <v>62</v>
      </c>
      <c r="B73" s="181" t="s">
        <v>14</v>
      </c>
      <c r="C73" s="181" t="s">
        <v>54</v>
      </c>
      <c r="D73" s="181" t="s">
        <v>63</v>
      </c>
      <c r="E73" s="217"/>
      <c r="F73" s="24">
        <f>F74</f>
        <v>17</v>
      </c>
      <c r="G73" s="157"/>
      <c r="H73" s="24">
        <f t="shared" si="4"/>
        <v>16</v>
      </c>
      <c r="I73" s="24">
        <f t="shared" si="4"/>
        <v>16</v>
      </c>
      <c r="J73" s="24">
        <f>J74</f>
        <v>17</v>
      </c>
      <c r="K73" s="14"/>
    </row>
    <row r="74" spans="1:11" s="3" customFormat="1" ht="110.25">
      <c r="A74" s="112" t="s">
        <v>64</v>
      </c>
      <c r="B74" s="181" t="s">
        <v>14</v>
      </c>
      <c r="C74" s="181" t="s">
        <v>54</v>
      </c>
      <c r="D74" s="181" t="s">
        <v>65</v>
      </c>
      <c r="E74" s="217"/>
      <c r="F74" s="24">
        <f>F75+F77</f>
        <v>17</v>
      </c>
      <c r="G74" s="157"/>
      <c r="H74" s="24">
        <f>H75+H77</f>
        <v>16</v>
      </c>
      <c r="I74" s="24">
        <f>I75+I77</f>
        <v>16</v>
      </c>
      <c r="J74" s="24">
        <f>J75+J77</f>
        <v>17</v>
      </c>
      <c r="K74" s="14"/>
    </row>
    <row r="75" spans="1:11" s="23" customFormat="1" ht="78.75">
      <c r="A75" s="112" t="s">
        <v>29</v>
      </c>
      <c r="B75" s="181" t="s">
        <v>14</v>
      </c>
      <c r="C75" s="181" t="s">
        <v>54</v>
      </c>
      <c r="D75" s="181" t="s">
        <v>65</v>
      </c>
      <c r="E75" s="217">
        <v>100</v>
      </c>
      <c r="F75" s="24">
        <f>F76</f>
        <v>15.5</v>
      </c>
      <c r="H75" s="24">
        <f>H76</f>
        <v>14.5</v>
      </c>
      <c r="I75" s="24">
        <f>I76</f>
        <v>14.5</v>
      </c>
      <c r="J75" s="24">
        <f>J76</f>
        <v>15.5</v>
      </c>
      <c r="K75" s="223"/>
    </row>
    <row r="76" spans="1:11" s="3" customFormat="1" ht="31.5">
      <c r="A76" s="112" t="s">
        <v>30</v>
      </c>
      <c r="B76" s="181" t="s">
        <v>14</v>
      </c>
      <c r="C76" s="181" t="s">
        <v>54</v>
      </c>
      <c r="D76" s="181" t="s">
        <v>65</v>
      </c>
      <c r="E76" s="159" t="s">
        <v>50</v>
      </c>
      <c r="F76" s="24">
        <f>11.1+3.4+1</f>
        <v>15.5</v>
      </c>
      <c r="G76" s="157"/>
      <c r="H76" s="24">
        <f>11.1+3.4</f>
        <v>14.5</v>
      </c>
      <c r="I76" s="24">
        <f>11.1+3.4</f>
        <v>14.5</v>
      </c>
      <c r="J76" s="24">
        <f>11.1+3.4+1</f>
        <v>15.5</v>
      </c>
      <c r="K76" s="14"/>
    </row>
    <row r="77" spans="1:11" s="3" customFormat="1" ht="31.5">
      <c r="A77" s="112" t="s">
        <v>31</v>
      </c>
      <c r="B77" s="181" t="s">
        <v>14</v>
      </c>
      <c r="C77" s="181" t="s">
        <v>54</v>
      </c>
      <c r="D77" s="181" t="s">
        <v>65</v>
      </c>
      <c r="E77" s="159" t="s">
        <v>42</v>
      </c>
      <c r="F77" s="24">
        <f>F78</f>
        <v>1.5</v>
      </c>
      <c r="G77" s="157"/>
      <c r="H77" s="24">
        <f>H78</f>
        <v>1.5</v>
      </c>
      <c r="I77" s="24">
        <f>I78</f>
        <v>1.5</v>
      </c>
      <c r="J77" s="24">
        <f>J78</f>
        <v>1.5</v>
      </c>
      <c r="K77" s="14"/>
    </row>
    <row r="78" spans="1:11" s="3" customFormat="1" ht="31.5">
      <c r="A78" s="112" t="s">
        <v>32</v>
      </c>
      <c r="B78" s="181" t="s">
        <v>14</v>
      </c>
      <c r="C78" s="181" t="s">
        <v>54</v>
      </c>
      <c r="D78" s="181" t="s">
        <v>65</v>
      </c>
      <c r="E78" s="217">
        <v>240</v>
      </c>
      <c r="F78" s="24">
        <f>1.5</f>
        <v>1.5</v>
      </c>
      <c r="G78" s="157"/>
      <c r="H78" s="24">
        <v>1.5</v>
      </c>
      <c r="I78" s="24">
        <v>1.5</v>
      </c>
      <c r="J78" s="24">
        <f>1.5</f>
        <v>1.5</v>
      </c>
      <c r="K78" s="14"/>
    </row>
    <row r="79" spans="1:11" s="3" customFormat="1" hidden="1">
      <c r="A79" s="20" t="s">
        <v>74</v>
      </c>
      <c r="B79" s="175" t="s">
        <v>14</v>
      </c>
      <c r="C79" s="175" t="s">
        <v>54</v>
      </c>
      <c r="D79" s="175" t="s">
        <v>38</v>
      </c>
      <c r="E79" s="176"/>
      <c r="F79" s="22">
        <f>F80</f>
        <v>0</v>
      </c>
      <c r="G79" s="157"/>
      <c r="H79" s="22">
        <f t="shared" ref="H79:I81" si="5">H80</f>
        <v>0</v>
      </c>
      <c r="I79" s="22">
        <f t="shared" si="5"/>
        <v>0</v>
      </c>
      <c r="J79" s="22">
        <f>J80</f>
        <v>0</v>
      </c>
      <c r="K79" s="14"/>
    </row>
    <row r="80" spans="1:11" s="3" customFormat="1" hidden="1">
      <c r="A80" s="33" t="s">
        <v>39</v>
      </c>
      <c r="B80" s="133" t="s">
        <v>14</v>
      </c>
      <c r="C80" s="34" t="s">
        <v>54</v>
      </c>
      <c r="D80" s="133" t="s">
        <v>40</v>
      </c>
      <c r="E80" s="218"/>
      <c r="F80" s="36">
        <f>F81</f>
        <v>0</v>
      </c>
      <c r="G80" s="157"/>
      <c r="H80" s="36">
        <f t="shared" si="5"/>
        <v>0</v>
      </c>
      <c r="I80" s="36">
        <f t="shared" si="5"/>
        <v>0</v>
      </c>
      <c r="J80" s="36">
        <f>J81</f>
        <v>0</v>
      </c>
      <c r="K80" s="14"/>
    </row>
    <row r="81" spans="1:11" s="3" customFormat="1" ht="31.5" hidden="1">
      <c r="A81" s="32" t="s">
        <v>31</v>
      </c>
      <c r="B81" s="133" t="s">
        <v>14</v>
      </c>
      <c r="C81" s="26" t="s">
        <v>54</v>
      </c>
      <c r="D81" s="159" t="s">
        <v>41</v>
      </c>
      <c r="E81" s="159" t="s">
        <v>42</v>
      </c>
      <c r="F81" s="24">
        <f>F82</f>
        <v>0</v>
      </c>
      <c r="G81" s="157"/>
      <c r="H81" s="24">
        <f t="shared" si="5"/>
        <v>0</v>
      </c>
      <c r="I81" s="24">
        <f t="shared" si="5"/>
        <v>0</v>
      </c>
      <c r="J81" s="24">
        <f>J82</f>
        <v>0</v>
      </c>
      <c r="K81" s="14"/>
    </row>
    <row r="82" spans="1:11" s="3" customFormat="1" ht="31.5" hidden="1">
      <c r="A82" s="31" t="s">
        <v>32</v>
      </c>
      <c r="B82" s="133" t="s">
        <v>14</v>
      </c>
      <c r="C82" s="26" t="s">
        <v>54</v>
      </c>
      <c r="D82" s="159" t="s">
        <v>41</v>
      </c>
      <c r="E82" s="159" t="s">
        <v>43</v>
      </c>
      <c r="F82" s="24"/>
      <c r="G82" s="157"/>
      <c r="H82" s="24"/>
      <c r="I82" s="24"/>
      <c r="J82" s="24"/>
      <c r="K82" s="14"/>
    </row>
    <row r="83" spans="1:11" s="3" customFormat="1" ht="31.5">
      <c r="A83" s="51" t="s">
        <v>75</v>
      </c>
      <c r="B83" s="175" t="s">
        <v>14</v>
      </c>
      <c r="C83" s="175" t="s">
        <v>54</v>
      </c>
      <c r="D83" s="175" t="s">
        <v>76</v>
      </c>
      <c r="E83" s="176"/>
      <c r="F83" s="22">
        <f>F84</f>
        <v>109.1</v>
      </c>
      <c r="G83" s="157"/>
      <c r="H83" s="22">
        <f t="shared" ref="H83:I85" si="6">H84</f>
        <v>104.9</v>
      </c>
      <c r="I83" s="22">
        <f t="shared" si="6"/>
        <v>104.9</v>
      </c>
      <c r="J83" s="22">
        <f>J84</f>
        <v>109.1</v>
      </c>
      <c r="K83" s="14"/>
    </row>
    <row r="84" spans="1:11" s="3" customFormat="1" ht="31.5">
      <c r="A84" s="37" t="s">
        <v>77</v>
      </c>
      <c r="B84" s="159" t="s">
        <v>14</v>
      </c>
      <c r="C84" s="159" t="s">
        <v>54</v>
      </c>
      <c r="D84" s="159" t="s">
        <v>78</v>
      </c>
      <c r="E84" s="217"/>
      <c r="F84" s="24">
        <f>F85</f>
        <v>109.1</v>
      </c>
      <c r="G84" s="157"/>
      <c r="H84" s="24">
        <f t="shared" si="6"/>
        <v>104.9</v>
      </c>
      <c r="I84" s="24">
        <f t="shared" si="6"/>
        <v>104.9</v>
      </c>
      <c r="J84" s="24">
        <f>J85</f>
        <v>109.1</v>
      </c>
      <c r="K84" s="14"/>
    </row>
    <row r="85" spans="1:11" s="3" customFormat="1" ht="47.25">
      <c r="A85" s="37" t="s">
        <v>79</v>
      </c>
      <c r="B85" s="159" t="s">
        <v>14</v>
      </c>
      <c r="C85" s="159" t="s">
        <v>54</v>
      </c>
      <c r="D85" s="159" t="s">
        <v>80</v>
      </c>
      <c r="E85" s="217"/>
      <c r="F85" s="24">
        <f>F86</f>
        <v>109.1</v>
      </c>
      <c r="G85" s="157"/>
      <c r="H85" s="24">
        <f t="shared" si="6"/>
        <v>104.9</v>
      </c>
      <c r="I85" s="24">
        <f t="shared" si="6"/>
        <v>104.9</v>
      </c>
      <c r="J85" s="24">
        <f>J86</f>
        <v>109.1</v>
      </c>
      <c r="K85" s="14"/>
    </row>
    <row r="86" spans="1:11" s="3" customFormat="1" ht="63">
      <c r="A86" s="37" t="s">
        <v>81</v>
      </c>
      <c r="B86" s="159" t="s">
        <v>14</v>
      </c>
      <c r="C86" s="159" t="s">
        <v>54</v>
      </c>
      <c r="D86" s="159" t="s">
        <v>82</v>
      </c>
      <c r="E86" s="217"/>
      <c r="F86" s="24">
        <f>F87+F89</f>
        <v>109.1</v>
      </c>
      <c r="G86" s="157"/>
      <c r="H86" s="24">
        <f>H87+H89</f>
        <v>104.9</v>
      </c>
      <c r="I86" s="24">
        <f>I87+I89</f>
        <v>104.9</v>
      </c>
      <c r="J86" s="24">
        <f>J87+J89</f>
        <v>109.1</v>
      </c>
      <c r="K86" s="14"/>
    </row>
    <row r="87" spans="1:11" s="23" customFormat="1" ht="78.75">
      <c r="A87" s="37" t="s">
        <v>29</v>
      </c>
      <c r="B87" s="159" t="s">
        <v>14</v>
      </c>
      <c r="C87" s="159" t="s">
        <v>54</v>
      </c>
      <c r="D87" s="159" t="s">
        <v>82</v>
      </c>
      <c r="E87" s="217">
        <v>100</v>
      </c>
      <c r="F87" s="24">
        <f>F88</f>
        <v>96.5</v>
      </c>
      <c r="H87" s="24">
        <f>H88</f>
        <v>95.4</v>
      </c>
      <c r="I87" s="24">
        <f>I88</f>
        <v>95.4</v>
      </c>
      <c r="J87" s="24">
        <f>J88</f>
        <v>96.5</v>
      </c>
      <c r="K87" s="223"/>
    </row>
    <row r="88" spans="1:11" s="3" customFormat="1" ht="31.5">
      <c r="A88" s="37" t="s">
        <v>30</v>
      </c>
      <c r="B88" s="159" t="s">
        <v>14</v>
      </c>
      <c r="C88" s="159" t="s">
        <v>54</v>
      </c>
      <c r="D88" s="159" t="s">
        <v>82</v>
      </c>
      <c r="E88" s="159" t="s">
        <v>50</v>
      </c>
      <c r="F88" s="71">
        <v>96.5</v>
      </c>
      <c r="G88" s="200"/>
      <c r="H88" s="71">
        <v>95.4</v>
      </c>
      <c r="I88" s="71">
        <v>95.4</v>
      </c>
      <c r="J88" s="71">
        <v>96.5</v>
      </c>
      <c r="K88" s="14"/>
    </row>
    <row r="89" spans="1:11" s="3" customFormat="1" ht="31.5">
      <c r="A89" s="37" t="s">
        <v>31</v>
      </c>
      <c r="B89" s="159" t="s">
        <v>14</v>
      </c>
      <c r="C89" s="159" t="s">
        <v>54</v>
      </c>
      <c r="D89" s="159" t="s">
        <v>82</v>
      </c>
      <c r="E89" s="159" t="s">
        <v>42</v>
      </c>
      <c r="F89" s="24">
        <f>F90</f>
        <v>12.6</v>
      </c>
      <c r="G89" s="157"/>
      <c r="H89" s="24">
        <f>H90</f>
        <v>9.5</v>
      </c>
      <c r="I89" s="24">
        <f>I90</f>
        <v>9.5</v>
      </c>
      <c r="J89" s="24">
        <f>J90</f>
        <v>12.6</v>
      </c>
      <c r="K89" s="14"/>
    </row>
    <row r="90" spans="1:11" s="3" customFormat="1" ht="31.5">
      <c r="A90" s="37" t="s">
        <v>32</v>
      </c>
      <c r="B90" s="159" t="s">
        <v>14</v>
      </c>
      <c r="C90" s="159" t="s">
        <v>54</v>
      </c>
      <c r="D90" s="159" t="s">
        <v>82</v>
      </c>
      <c r="E90" s="217">
        <v>240</v>
      </c>
      <c r="F90" s="71">
        <v>12.6</v>
      </c>
      <c r="G90" s="200"/>
      <c r="H90" s="71">
        <v>9.5</v>
      </c>
      <c r="I90" s="71">
        <v>9.5</v>
      </c>
      <c r="J90" s="71">
        <v>12.6</v>
      </c>
      <c r="K90" s="14"/>
    </row>
    <row r="91" spans="1:11" s="3" customFormat="1" ht="31.5">
      <c r="A91" s="51" t="s">
        <v>83</v>
      </c>
      <c r="B91" s="175" t="s">
        <v>14</v>
      </c>
      <c r="C91" s="175" t="s">
        <v>54</v>
      </c>
      <c r="D91" s="175" t="s">
        <v>84</v>
      </c>
      <c r="E91" s="176"/>
      <c r="F91" s="22">
        <f>F92</f>
        <v>3424.4</v>
      </c>
      <c r="G91" s="157"/>
      <c r="H91" s="22">
        <f t="shared" ref="H91:I93" si="7">H92</f>
        <v>510</v>
      </c>
      <c r="I91" s="22">
        <f t="shared" si="7"/>
        <v>510</v>
      </c>
      <c r="J91" s="22">
        <f>J92</f>
        <v>3424.4</v>
      </c>
      <c r="K91" s="14"/>
    </row>
    <row r="92" spans="1:11" s="3" customFormat="1" ht="31.5">
      <c r="A92" s="37" t="s">
        <v>85</v>
      </c>
      <c r="B92" s="159" t="s">
        <v>14</v>
      </c>
      <c r="C92" s="159" t="s">
        <v>54</v>
      </c>
      <c r="D92" s="159" t="s">
        <v>86</v>
      </c>
      <c r="E92" s="217"/>
      <c r="F92" s="24">
        <f>F93</f>
        <v>3424.4</v>
      </c>
      <c r="G92" s="157"/>
      <c r="H92" s="24">
        <f t="shared" si="7"/>
        <v>510</v>
      </c>
      <c r="I92" s="24">
        <f t="shared" si="7"/>
        <v>510</v>
      </c>
      <c r="J92" s="24">
        <f>J93</f>
        <v>3424.4</v>
      </c>
      <c r="K92" s="14"/>
    </row>
    <row r="93" spans="1:11" s="3" customFormat="1" ht="63">
      <c r="A93" s="37" t="s">
        <v>87</v>
      </c>
      <c r="B93" s="159" t="s">
        <v>14</v>
      </c>
      <c r="C93" s="159" t="s">
        <v>54</v>
      </c>
      <c r="D93" s="159" t="s">
        <v>88</v>
      </c>
      <c r="E93" s="217"/>
      <c r="F93" s="24">
        <f>F94</f>
        <v>3424.4</v>
      </c>
      <c r="G93" s="157"/>
      <c r="H93" s="24">
        <f t="shared" si="7"/>
        <v>510</v>
      </c>
      <c r="I93" s="24">
        <f t="shared" si="7"/>
        <v>510</v>
      </c>
      <c r="J93" s="24">
        <f>J94</f>
        <v>3424.4</v>
      </c>
      <c r="K93" s="14"/>
    </row>
    <row r="94" spans="1:11" s="3" customFormat="1" ht="110.25">
      <c r="A94" s="37" t="s">
        <v>89</v>
      </c>
      <c r="B94" s="159" t="s">
        <v>14</v>
      </c>
      <c r="C94" s="159" t="s">
        <v>54</v>
      </c>
      <c r="D94" s="159" t="s">
        <v>90</v>
      </c>
      <c r="E94" s="217"/>
      <c r="F94" s="24">
        <f>F95+F97</f>
        <v>3424.4</v>
      </c>
      <c r="G94" s="157"/>
      <c r="H94" s="24">
        <f>H95+H97</f>
        <v>510</v>
      </c>
      <c r="I94" s="24">
        <f>I95+I97</f>
        <v>510</v>
      </c>
      <c r="J94" s="24">
        <f>J95+J97</f>
        <v>3424.4</v>
      </c>
      <c r="K94" s="14"/>
    </row>
    <row r="95" spans="1:11" s="23" customFormat="1" ht="78.75">
      <c r="A95" s="37" t="s">
        <v>29</v>
      </c>
      <c r="B95" s="159" t="s">
        <v>14</v>
      </c>
      <c r="C95" s="159" t="s">
        <v>54</v>
      </c>
      <c r="D95" s="159" t="s">
        <v>90</v>
      </c>
      <c r="E95" s="217">
        <v>100</v>
      </c>
      <c r="F95" s="24">
        <f>F96</f>
        <v>3113.1</v>
      </c>
      <c r="H95" s="24">
        <f>H96</f>
        <v>464</v>
      </c>
      <c r="I95" s="24">
        <f>I96</f>
        <v>464</v>
      </c>
      <c r="J95" s="24">
        <f>J96</f>
        <v>3113.1</v>
      </c>
      <c r="K95" s="223"/>
    </row>
    <row r="96" spans="1:11" s="3" customFormat="1" ht="31.5">
      <c r="A96" s="37" t="s">
        <v>30</v>
      </c>
      <c r="B96" s="159" t="s">
        <v>14</v>
      </c>
      <c r="C96" s="159" t="s">
        <v>54</v>
      </c>
      <c r="D96" s="159" t="s">
        <v>90</v>
      </c>
      <c r="E96" s="217">
        <v>120</v>
      </c>
      <c r="F96" s="24">
        <v>3113.1</v>
      </c>
      <c r="G96" s="157"/>
      <c r="H96" s="24">
        <v>464</v>
      </c>
      <c r="I96" s="24">
        <v>464</v>
      </c>
      <c r="J96" s="24">
        <v>3113.1</v>
      </c>
      <c r="K96" s="14"/>
    </row>
    <row r="97" spans="1:11" s="3" customFormat="1" ht="31.5">
      <c r="A97" s="37" t="s">
        <v>31</v>
      </c>
      <c r="B97" s="159" t="s">
        <v>14</v>
      </c>
      <c r="C97" s="159" t="s">
        <v>54</v>
      </c>
      <c r="D97" s="159" t="s">
        <v>90</v>
      </c>
      <c r="E97" s="217">
        <v>200</v>
      </c>
      <c r="F97" s="24">
        <f>F98</f>
        <v>311.3</v>
      </c>
      <c r="G97" s="157"/>
      <c r="H97" s="24">
        <f>H98</f>
        <v>46</v>
      </c>
      <c r="I97" s="24">
        <f>I98</f>
        <v>46</v>
      </c>
      <c r="J97" s="24">
        <f>J98</f>
        <v>311.3</v>
      </c>
      <c r="K97" s="14"/>
    </row>
    <row r="98" spans="1:11" s="3" customFormat="1" ht="31.5">
      <c r="A98" s="37" t="s">
        <v>32</v>
      </c>
      <c r="B98" s="159" t="s">
        <v>14</v>
      </c>
      <c r="C98" s="159" t="s">
        <v>54</v>
      </c>
      <c r="D98" s="159" t="s">
        <v>90</v>
      </c>
      <c r="E98" s="217">
        <v>240</v>
      </c>
      <c r="F98" s="24">
        <v>311.3</v>
      </c>
      <c r="G98" s="157"/>
      <c r="H98" s="24">
        <v>46</v>
      </c>
      <c r="I98" s="24">
        <v>46</v>
      </c>
      <c r="J98" s="24">
        <v>311.3</v>
      </c>
      <c r="K98" s="14"/>
    </row>
    <row r="99" spans="1:11" s="3" customFormat="1">
      <c r="A99" s="51" t="s">
        <v>91</v>
      </c>
      <c r="B99" s="175" t="s">
        <v>14</v>
      </c>
      <c r="C99" s="175" t="s">
        <v>54</v>
      </c>
      <c r="D99" s="175" t="s">
        <v>92</v>
      </c>
      <c r="E99" s="176"/>
      <c r="F99" s="22">
        <f>F100+F107</f>
        <v>3327.7</v>
      </c>
      <c r="G99" s="157"/>
      <c r="H99" s="22">
        <f>H100+H107</f>
        <v>3058.9</v>
      </c>
      <c r="I99" s="22">
        <f>I100+I107</f>
        <v>3058.9</v>
      </c>
      <c r="J99" s="22">
        <f>J100+J107</f>
        <v>3327.7</v>
      </c>
      <c r="K99" s="14"/>
    </row>
    <row r="100" spans="1:11" s="3" customFormat="1">
      <c r="A100" s="37" t="s">
        <v>93</v>
      </c>
      <c r="B100" s="159" t="s">
        <v>14</v>
      </c>
      <c r="C100" s="159" t="s">
        <v>54</v>
      </c>
      <c r="D100" s="159" t="s">
        <v>94</v>
      </c>
      <c r="E100" s="217"/>
      <c r="F100" s="24">
        <f>F101</f>
        <v>502.5</v>
      </c>
      <c r="G100" s="157"/>
      <c r="H100" s="24">
        <f t="shared" ref="H100:J101" si="8">H101</f>
        <v>483</v>
      </c>
      <c r="I100" s="24">
        <f t="shared" si="8"/>
        <v>483</v>
      </c>
      <c r="J100" s="24">
        <f t="shared" si="8"/>
        <v>502.5</v>
      </c>
      <c r="K100" s="14"/>
    </row>
    <row r="101" spans="1:11" s="3" customFormat="1" ht="31.5">
      <c r="A101" s="37" t="s">
        <v>95</v>
      </c>
      <c r="B101" s="159" t="s">
        <v>14</v>
      </c>
      <c r="C101" s="159" t="s">
        <v>54</v>
      </c>
      <c r="D101" s="159" t="s">
        <v>96</v>
      </c>
      <c r="E101" s="217"/>
      <c r="F101" s="24">
        <f>F102</f>
        <v>502.5</v>
      </c>
      <c r="G101" s="157"/>
      <c r="H101" s="24">
        <f t="shared" si="8"/>
        <v>483</v>
      </c>
      <c r="I101" s="24">
        <f t="shared" si="8"/>
        <v>483</v>
      </c>
      <c r="J101" s="24">
        <f t="shared" si="8"/>
        <v>502.5</v>
      </c>
      <c r="K101" s="14"/>
    </row>
    <row r="102" spans="1:11" s="3" customFormat="1" ht="47.25">
      <c r="A102" s="37" t="s">
        <v>97</v>
      </c>
      <c r="B102" s="159" t="s">
        <v>14</v>
      </c>
      <c r="C102" s="159" t="s">
        <v>54</v>
      </c>
      <c r="D102" s="159" t="s">
        <v>98</v>
      </c>
      <c r="E102" s="217"/>
      <c r="F102" s="24">
        <f>F103+F105</f>
        <v>502.5</v>
      </c>
      <c r="G102" s="157"/>
      <c r="H102" s="24">
        <f>H103+H105</f>
        <v>483</v>
      </c>
      <c r="I102" s="24">
        <f>I103+I105</f>
        <v>483</v>
      </c>
      <c r="J102" s="24">
        <f>J103+J105</f>
        <v>502.5</v>
      </c>
      <c r="K102" s="14"/>
    </row>
    <row r="103" spans="1:11" s="3" customFormat="1" ht="78.75">
      <c r="A103" s="37" t="s">
        <v>29</v>
      </c>
      <c r="B103" s="159" t="s">
        <v>14</v>
      </c>
      <c r="C103" s="159" t="s">
        <v>54</v>
      </c>
      <c r="D103" s="159" t="s">
        <v>98</v>
      </c>
      <c r="E103" s="217">
        <v>100</v>
      </c>
      <c r="F103" s="24">
        <f>F104</f>
        <v>456.8</v>
      </c>
      <c r="G103" s="157"/>
      <c r="H103" s="24">
        <f>H104</f>
        <v>439.1</v>
      </c>
      <c r="I103" s="24">
        <f>I104</f>
        <v>439.1</v>
      </c>
      <c r="J103" s="24">
        <f>J104</f>
        <v>456.8</v>
      </c>
      <c r="K103" s="14"/>
    </row>
    <row r="104" spans="1:11" s="23" customFormat="1" ht="31.5">
      <c r="A104" s="37" t="s">
        <v>30</v>
      </c>
      <c r="B104" s="159" t="s">
        <v>14</v>
      </c>
      <c r="C104" s="159" t="s">
        <v>54</v>
      </c>
      <c r="D104" s="159" t="s">
        <v>98</v>
      </c>
      <c r="E104" s="217">
        <v>120</v>
      </c>
      <c r="F104" s="24">
        <v>456.8</v>
      </c>
      <c r="H104" s="24">
        <f>309.7+129.4</f>
        <v>439.1</v>
      </c>
      <c r="I104" s="24">
        <f>309.7+129.4</f>
        <v>439.1</v>
      </c>
      <c r="J104" s="24">
        <v>456.8</v>
      </c>
      <c r="K104" s="223"/>
    </row>
    <row r="105" spans="1:11" s="3" customFormat="1" ht="31.5">
      <c r="A105" s="37" t="s">
        <v>31</v>
      </c>
      <c r="B105" s="159" t="s">
        <v>14</v>
      </c>
      <c r="C105" s="159" t="s">
        <v>54</v>
      </c>
      <c r="D105" s="159" t="s">
        <v>98</v>
      </c>
      <c r="E105" s="217">
        <v>200</v>
      </c>
      <c r="F105" s="24">
        <f>F106</f>
        <v>45.7</v>
      </c>
      <c r="G105" s="157"/>
      <c r="H105" s="24">
        <f>H106</f>
        <v>43.9</v>
      </c>
      <c r="I105" s="24">
        <f>I106</f>
        <v>43.9</v>
      </c>
      <c r="J105" s="24">
        <f>J106</f>
        <v>45.7</v>
      </c>
      <c r="K105" s="14"/>
    </row>
    <row r="106" spans="1:11" s="3" customFormat="1" ht="31.5">
      <c r="A106" s="37" t="s">
        <v>32</v>
      </c>
      <c r="B106" s="159" t="s">
        <v>14</v>
      </c>
      <c r="C106" s="159" t="s">
        <v>54</v>
      </c>
      <c r="D106" s="159" t="s">
        <v>98</v>
      </c>
      <c r="E106" s="217">
        <v>240</v>
      </c>
      <c r="F106" s="24">
        <v>45.7</v>
      </c>
      <c r="G106" s="157"/>
      <c r="H106" s="24">
        <v>43.9</v>
      </c>
      <c r="I106" s="24">
        <v>43.9</v>
      </c>
      <c r="J106" s="24">
        <v>45.7</v>
      </c>
      <c r="K106" s="14"/>
    </row>
    <row r="107" spans="1:11" s="3" customFormat="1">
      <c r="A107" s="37" t="s">
        <v>99</v>
      </c>
      <c r="B107" s="159" t="s">
        <v>14</v>
      </c>
      <c r="C107" s="159" t="s">
        <v>54</v>
      </c>
      <c r="D107" s="159" t="s">
        <v>100</v>
      </c>
      <c r="E107" s="217"/>
      <c r="F107" s="24">
        <f>F108+F114</f>
        <v>2825.2</v>
      </c>
      <c r="G107" s="157"/>
      <c r="H107" s="24">
        <f>H108+H114</f>
        <v>2575.9</v>
      </c>
      <c r="I107" s="24">
        <f>I108+I114</f>
        <v>2575.9</v>
      </c>
      <c r="J107" s="24">
        <f>J108+J114</f>
        <v>2825.2</v>
      </c>
      <c r="K107" s="14"/>
    </row>
    <row r="108" spans="1:11" s="3" customFormat="1" ht="47.25">
      <c r="A108" s="37" t="s">
        <v>101</v>
      </c>
      <c r="B108" s="159" t="s">
        <v>14</v>
      </c>
      <c r="C108" s="159" t="s">
        <v>54</v>
      </c>
      <c r="D108" s="159" t="s">
        <v>102</v>
      </c>
      <c r="E108" s="217"/>
      <c r="F108" s="24">
        <f>F109</f>
        <v>2813.1</v>
      </c>
      <c r="G108" s="157"/>
      <c r="H108" s="24">
        <f>H109</f>
        <v>2575.9</v>
      </c>
      <c r="I108" s="24">
        <f>I109</f>
        <v>2575.9</v>
      </c>
      <c r="J108" s="24">
        <f>J109</f>
        <v>2813.1</v>
      </c>
      <c r="K108" s="14"/>
    </row>
    <row r="109" spans="1:11" s="3" customFormat="1" ht="47.25">
      <c r="A109" s="37" t="s">
        <v>103</v>
      </c>
      <c r="B109" s="159" t="s">
        <v>14</v>
      </c>
      <c r="C109" s="159" t="s">
        <v>54</v>
      </c>
      <c r="D109" s="159" t="s">
        <v>104</v>
      </c>
      <c r="E109" s="217"/>
      <c r="F109" s="24">
        <f>F110+F112</f>
        <v>2813.1</v>
      </c>
      <c r="G109" s="157"/>
      <c r="H109" s="24">
        <f>H110+H112</f>
        <v>2575.9</v>
      </c>
      <c r="I109" s="24">
        <f>I110+I112</f>
        <v>2575.9</v>
      </c>
      <c r="J109" s="24">
        <f>J110+J112</f>
        <v>2813.1</v>
      </c>
      <c r="K109" s="14"/>
    </row>
    <row r="110" spans="1:11" s="3" customFormat="1" ht="78.75">
      <c r="A110" s="37" t="s">
        <v>29</v>
      </c>
      <c r="B110" s="159" t="s">
        <v>14</v>
      </c>
      <c r="C110" s="159" t="s">
        <v>54</v>
      </c>
      <c r="D110" s="159" t="s">
        <v>104</v>
      </c>
      <c r="E110" s="217">
        <v>100</v>
      </c>
      <c r="F110" s="24">
        <f>F111</f>
        <v>2557.4</v>
      </c>
      <c r="G110" s="157"/>
      <c r="H110" s="24">
        <f>H111</f>
        <v>2343.9</v>
      </c>
      <c r="I110" s="24">
        <f>I111</f>
        <v>2343.9</v>
      </c>
      <c r="J110" s="24">
        <f>J111</f>
        <v>2557.4</v>
      </c>
      <c r="K110" s="14"/>
    </row>
    <row r="111" spans="1:11" s="3" customFormat="1" ht="31.5">
      <c r="A111" s="37" t="s">
        <v>30</v>
      </c>
      <c r="B111" s="159" t="s">
        <v>14</v>
      </c>
      <c r="C111" s="159" t="s">
        <v>54</v>
      </c>
      <c r="D111" s="159" t="s">
        <v>104</v>
      </c>
      <c r="E111" s="217">
        <v>120</v>
      </c>
      <c r="F111" s="24">
        <v>2557.4</v>
      </c>
      <c r="G111" s="157"/>
      <c r="H111" s="24">
        <f>1801.8+2.4+539.7</f>
        <v>2343.9</v>
      </c>
      <c r="I111" s="24">
        <f>1801.8+2.4+539.7</f>
        <v>2343.9</v>
      </c>
      <c r="J111" s="24">
        <v>2557.4</v>
      </c>
      <c r="K111" s="14"/>
    </row>
    <row r="112" spans="1:11" s="3" customFormat="1" ht="31.5">
      <c r="A112" s="37" t="s">
        <v>31</v>
      </c>
      <c r="B112" s="159" t="s">
        <v>14</v>
      </c>
      <c r="C112" s="159" t="s">
        <v>54</v>
      </c>
      <c r="D112" s="159" t="s">
        <v>104</v>
      </c>
      <c r="E112" s="217">
        <v>200</v>
      </c>
      <c r="F112" s="24">
        <f>F113</f>
        <v>255.7</v>
      </c>
      <c r="G112" s="157"/>
      <c r="H112" s="24">
        <f>H113</f>
        <v>232</v>
      </c>
      <c r="I112" s="24">
        <f>I113</f>
        <v>232</v>
      </c>
      <c r="J112" s="24">
        <f>J113</f>
        <v>255.7</v>
      </c>
      <c r="K112" s="14"/>
    </row>
    <row r="113" spans="1:11" s="3" customFormat="1" ht="31.5">
      <c r="A113" s="37" t="s">
        <v>32</v>
      </c>
      <c r="B113" s="159" t="s">
        <v>14</v>
      </c>
      <c r="C113" s="159" t="s">
        <v>54</v>
      </c>
      <c r="D113" s="159" t="s">
        <v>104</v>
      </c>
      <c r="E113" s="217">
        <v>240</v>
      </c>
      <c r="F113" s="24">
        <v>255.7</v>
      </c>
      <c r="G113" s="157"/>
      <c r="H113" s="24">
        <f>280.5-46-2.5</f>
        <v>232</v>
      </c>
      <c r="I113" s="24">
        <f>280.5-46-2.5</f>
        <v>232</v>
      </c>
      <c r="J113" s="24">
        <v>255.7</v>
      </c>
      <c r="K113" s="14"/>
    </row>
    <row r="114" spans="1:11" s="3" customFormat="1" ht="63">
      <c r="A114" s="52" t="s">
        <v>105</v>
      </c>
      <c r="B114" s="26" t="s">
        <v>14</v>
      </c>
      <c r="C114" s="26" t="s">
        <v>54</v>
      </c>
      <c r="D114" s="53" t="s">
        <v>106</v>
      </c>
      <c r="E114" s="34"/>
      <c r="F114" s="54">
        <f>F115</f>
        <v>12.1</v>
      </c>
      <c r="J114" s="54">
        <f>J115</f>
        <v>12.1</v>
      </c>
    </row>
    <row r="115" spans="1:11" s="3" customFormat="1" ht="63">
      <c r="A115" s="37" t="s">
        <v>107</v>
      </c>
      <c r="B115" s="26" t="s">
        <v>14</v>
      </c>
      <c r="C115" s="26" t="s">
        <v>54</v>
      </c>
      <c r="D115" s="26" t="s">
        <v>108</v>
      </c>
      <c r="E115" s="26"/>
      <c r="F115" s="55">
        <f>F116+F118</f>
        <v>12.1</v>
      </c>
      <c r="J115" s="55">
        <f>J116+J118</f>
        <v>12.1</v>
      </c>
    </row>
    <row r="116" spans="1:11" s="3" customFormat="1" ht="78.75">
      <c r="A116" s="37" t="s">
        <v>29</v>
      </c>
      <c r="B116" s="26" t="s">
        <v>14</v>
      </c>
      <c r="C116" s="26" t="s">
        <v>54</v>
      </c>
      <c r="D116" s="26" t="s">
        <v>108</v>
      </c>
      <c r="E116" s="27">
        <v>100</v>
      </c>
      <c r="F116" s="55">
        <f>F117</f>
        <v>11</v>
      </c>
      <c r="J116" s="55">
        <f>J117</f>
        <v>11</v>
      </c>
    </row>
    <row r="117" spans="1:11" s="3" customFormat="1" ht="31.5">
      <c r="A117" s="37" t="s">
        <v>30</v>
      </c>
      <c r="B117" s="26" t="s">
        <v>14</v>
      </c>
      <c r="C117" s="26" t="s">
        <v>54</v>
      </c>
      <c r="D117" s="26" t="s">
        <v>108</v>
      </c>
      <c r="E117" s="27">
        <v>120</v>
      </c>
      <c r="F117" s="55">
        <f>8.4+2.6</f>
        <v>11</v>
      </c>
      <c r="G117" s="157"/>
      <c r="H117" s="157"/>
      <c r="I117" s="157"/>
      <c r="J117" s="55">
        <f>8.4+2.6</f>
        <v>11</v>
      </c>
    </row>
    <row r="118" spans="1:11" s="3" customFormat="1" ht="31.5">
      <c r="A118" s="37" t="s">
        <v>31</v>
      </c>
      <c r="B118" s="26" t="s">
        <v>14</v>
      </c>
      <c r="C118" s="26" t="s">
        <v>54</v>
      </c>
      <c r="D118" s="26" t="s">
        <v>108</v>
      </c>
      <c r="E118" s="27">
        <v>200</v>
      </c>
      <c r="F118" s="55">
        <f>F119</f>
        <v>1.1000000000000001</v>
      </c>
      <c r="G118" s="157"/>
      <c r="H118" s="157"/>
      <c r="I118" s="157"/>
      <c r="J118" s="55">
        <f>J119</f>
        <v>1.1000000000000001</v>
      </c>
    </row>
    <row r="119" spans="1:11" s="23" customFormat="1" ht="31.5">
      <c r="A119" s="37" t="s">
        <v>32</v>
      </c>
      <c r="B119" s="26" t="s">
        <v>14</v>
      </c>
      <c r="C119" s="26" t="s">
        <v>54</v>
      </c>
      <c r="D119" s="26" t="s">
        <v>108</v>
      </c>
      <c r="E119" s="27">
        <v>240</v>
      </c>
      <c r="F119" s="55">
        <v>1.1000000000000001</v>
      </c>
      <c r="J119" s="55">
        <v>1.1000000000000001</v>
      </c>
    </row>
    <row r="120" spans="1:11" s="23" customFormat="1" ht="47.25">
      <c r="A120" s="51" t="s">
        <v>109</v>
      </c>
      <c r="B120" s="175" t="s">
        <v>14</v>
      </c>
      <c r="C120" s="175" t="s">
        <v>54</v>
      </c>
      <c r="D120" s="175" t="s">
        <v>110</v>
      </c>
      <c r="E120" s="217"/>
      <c r="F120" s="22">
        <f>F121</f>
        <v>0.5</v>
      </c>
      <c r="H120" s="22">
        <f t="shared" ref="H120:I122" si="9">H121</f>
        <v>0.5</v>
      </c>
      <c r="I120" s="22">
        <f t="shared" si="9"/>
        <v>0.5</v>
      </c>
      <c r="J120" s="22">
        <f>J121</f>
        <v>0.5</v>
      </c>
    </row>
    <row r="121" spans="1:11" s="23" customFormat="1" ht="47.25">
      <c r="A121" s="37" t="s">
        <v>111</v>
      </c>
      <c r="B121" s="159" t="s">
        <v>14</v>
      </c>
      <c r="C121" s="159" t="s">
        <v>54</v>
      </c>
      <c r="D121" s="159" t="s">
        <v>112</v>
      </c>
      <c r="E121" s="217"/>
      <c r="F121" s="55">
        <f>F122</f>
        <v>0.5</v>
      </c>
      <c r="H121" s="55">
        <f t="shared" si="9"/>
        <v>0.5</v>
      </c>
      <c r="I121" s="55">
        <f t="shared" si="9"/>
        <v>0.5</v>
      </c>
      <c r="J121" s="55">
        <f>J122</f>
        <v>0.5</v>
      </c>
    </row>
    <row r="122" spans="1:11" s="23" customFormat="1" ht="126">
      <c r="A122" s="37" t="s">
        <v>113</v>
      </c>
      <c r="B122" s="159" t="s">
        <v>14</v>
      </c>
      <c r="C122" s="159" t="s">
        <v>54</v>
      </c>
      <c r="D122" s="159" t="s">
        <v>841</v>
      </c>
      <c r="E122" s="217"/>
      <c r="F122" s="55">
        <f>F123</f>
        <v>0.5</v>
      </c>
      <c r="H122" s="55">
        <f t="shared" si="9"/>
        <v>0.5</v>
      </c>
      <c r="I122" s="55">
        <f t="shared" si="9"/>
        <v>0.5</v>
      </c>
      <c r="J122" s="55">
        <f>J123</f>
        <v>0.5</v>
      </c>
    </row>
    <row r="123" spans="1:11" s="38" customFormat="1" ht="78.75">
      <c r="A123" s="37" t="s">
        <v>115</v>
      </c>
      <c r="B123" s="159" t="s">
        <v>14</v>
      </c>
      <c r="C123" s="159" t="s">
        <v>54</v>
      </c>
      <c r="D123" s="159" t="s">
        <v>842</v>
      </c>
      <c r="E123" s="217"/>
      <c r="F123" s="24">
        <f>F124+F126</f>
        <v>0.5</v>
      </c>
      <c r="H123" s="24">
        <f>H124+H126</f>
        <v>0.5</v>
      </c>
      <c r="I123" s="24">
        <f>I124+I126</f>
        <v>0.5</v>
      </c>
      <c r="J123" s="24">
        <f>J124+J126</f>
        <v>0.5</v>
      </c>
    </row>
    <row r="124" spans="1:11" s="23" customFormat="1" ht="78.75">
      <c r="A124" s="37" t="s">
        <v>29</v>
      </c>
      <c r="B124" s="159" t="s">
        <v>14</v>
      </c>
      <c r="C124" s="159" t="s">
        <v>54</v>
      </c>
      <c r="D124" s="159" t="s">
        <v>842</v>
      </c>
      <c r="E124" s="217">
        <v>100</v>
      </c>
      <c r="F124" s="24">
        <f>F125</f>
        <v>0.4</v>
      </c>
      <c r="H124" s="24">
        <f>H125</f>
        <v>0.4</v>
      </c>
      <c r="I124" s="24">
        <f>I125</f>
        <v>0.4</v>
      </c>
      <c r="J124" s="24">
        <f>J125</f>
        <v>0.4</v>
      </c>
      <c r="K124" s="223"/>
    </row>
    <row r="125" spans="1:11" s="3" customFormat="1" ht="31.5">
      <c r="A125" s="37" t="s">
        <v>30</v>
      </c>
      <c r="B125" s="159" t="s">
        <v>14</v>
      </c>
      <c r="C125" s="159" t="s">
        <v>54</v>
      </c>
      <c r="D125" s="159" t="s">
        <v>842</v>
      </c>
      <c r="E125" s="217">
        <v>120</v>
      </c>
      <c r="F125" s="24">
        <v>0.4</v>
      </c>
      <c r="G125" s="157"/>
      <c r="H125" s="24">
        <v>0.4</v>
      </c>
      <c r="I125" s="24">
        <v>0.4</v>
      </c>
      <c r="J125" s="24">
        <v>0.4</v>
      </c>
      <c r="K125" s="14"/>
    </row>
    <row r="126" spans="1:11" s="3" customFormat="1" ht="31.5">
      <c r="A126" s="37" t="s">
        <v>31</v>
      </c>
      <c r="B126" s="159" t="s">
        <v>14</v>
      </c>
      <c r="C126" s="159" t="s">
        <v>54</v>
      </c>
      <c r="D126" s="159" t="s">
        <v>842</v>
      </c>
      <c r="E126" s="217">
        <v>200</v>
      </c>
      <c r="F126" s="24">
        <f>F127</f>
        <v>0.1</v>
      </c>
      <c r="G126" s="157"/>
      <c r="H126" s="24">
        <f>H127</f>
        <v>0.1</v>
      </c>
      <c r="I126" s="24">
        <f>I127</f>
        <v>0.1</v>
      </c>
      <c r="J126" s="24">
        <f>J127</f>
        <v>0.1</v>
      </c>
      <c r="K126" s="14"/>
    </row>
    <row r="127" spans="1:11" s="3" customFormat="1" ht="31.5">
      <c r="A127" s="37" t="s">
        <v>32</v>
      </c>
      <c r="B127" s="159" t="s">
        <v>14</v>
      </c>
      <c r="C127" s="159" t="s">
        <v>54</v>
      </c>
      <c r="D127" s="159" t="s">
        <v>842</v>
      </c>
      <c r="E127" s="217">
        <v>240</v>
      </c>
      <c r="F127" s="24">
        <v>0.1</v>
      </c>
      <c r="G127" s="157"/>
      <c r="H127" s="24">
        <v>0.1</v>
      </c>
      <c r="I127" s="24">
        <v>0.1</v>
      </c>
      <c r="J127" s="24">
        <v>0.1</v>
      </c>
      <c r="K127" s="14"/>
    </row>
    <row r="128" spans="1:11" s="3" customFormat="1" ht="47.25">
      <c r="A128" s="51" t="s">
        <v>117</v>
      </c>
      <c r="B128" s="175" t="s">
        <v>14</v>
      </c>
      <c r="C128" s="175" t="s">
        <v>54</v>
      </c>
      <c r="D128" s="175" t="s">
        <v>118</v>
      </c>
      <c r="E128" s="176"/>
      <c r="F128" s="22">
        <f>F129</f>
        <v>449.3</v>
      </c>
      <c r="G128" s="157"/>
      <c r="H128" s="22">
        <f t="shared" ref="H128:I130" si="10">H129</f>
        <v>432.00000000000006</v>
      </c>
      <c r="I128" s="22">
        <f t="shared" si="10"/>
        <v>432.00000000000006</v>
      </c>
      <c r="J128" s="22">
        <f>J129</f>
        <v>449.3</v>
      </c>
      <c r="K128" s="14"/>
    </row>
    <row r="129" spans="1:11" s="3" customFormat="1" ht="31.5">
      <c r="A129" s="37" t="s">
        <v>119</v>
      </c>
      <c r="B129" s="159" t="s">
        <v>14</v>
      </c>
      <c r="C129" s="159" t="s">
        <v>54</v>
      </c>
      <c r="D129" s="159" t="s">
        <v>120</v>
      </c>
      <c r="E129" s="217"/>
      <c r="F129" s="24">
        <f>F130</f>
        <v>449.3</v>
      </c>
      <c r="G129" s="157"/>
      <c r="H129" s="24">
        <f t="shared" si="10"/>
        <v>432.00000000000006</v>
      </c>
      <c r="I129" s="24">
        <f t="shared" si="10"/>
        <v>432.00000000000006</v>
      </c>
      <c r="J129" s="24">
        <f>J130</f>
        <v>449.3</v>
      </c>
      <c r="K129" s="14"/>
    </row>
    <row r="130" spans="1:11" s="3" customFormat="1" ht="47.25">
      <c r="A130" s="37" t="s">
        <v>121</v>
      </c>
      <c r="B130" s="159" t="s">
        <v>14</v>
      </c>
      <c r="C130" s="159" t="s">
        <v>54</v>
      </c>
      <c r="D130" s="159" t="s">
        <v>122</v>
      </c>
      <c r="E130" s="217"/>
      <c r="F130" s="24">
        <f>F131</f>
        <v>449.3</v>
      </c>
      <c r="G130" s="157"/>
      <c r="H130" s="24">
        <f t="shared" si="10"/>
        <v>432.00000000000006</v>
      </c>
      <c r="I130" s="24">
        <f t="shared" si="10"/>
        <v>432.00000000000006</v>
      </c>
      <c r="J130" s="24">
        <f>J131</f>
        <v>449.3</v>
      </c>
      <c r="K130" s="14"/>
    </row>
    <row r="131" spans="1:11" s="3" customFormat="1" ht="63">
      <c r="A131" s="37" t="s">
        <v>123</v>
      </c>
      <c r="B131" s="159" t="s">
        <v>14</v>
      </c>
      <c r="C131" s="159" t="s">
        <v>54</v>
      </c>
      <c r="D131" s="159" t="s">
        <v>124</v>
      </c>
      <c r="E131" s="217"/>
      <c r="F131" s="24">
        <f>F132+F134</f>
        <v>449.3</v>
      </c>
      <c r="G131" s="157"/>
      <c r="H131" s="24">
        <f>H132+H134</f>
        <v>432.00000000000006</v>
      </c>
      <c r="I131" s="24">
        <f>I132+I134</f>
        <v>432.00000000000006</v>
      </c>
      <c r="J131" s="24">
        <f>J132+J134</f>
        <v>449.3</v>
      </c>
      <c r="K131" s="14"/>
    </row>
    <row r="132" spans="1:11" s="23" customFormat="1" ht="78.75">
      <c r="A132" s="37" t="s">
        <v>29</v>
      </c>
      <c r="B132" s="159" t="s">
        <v>14</v>
      </c>
      <c r="C132" s="159" t="s">
        <v>54</v>
      </c>
      <c r="D132" s="159" t="s">
        <v>124</v>
      </c>
      <c r="E132" s="217">
        <v>100</v>
      </c>
      <c r="F132" s="24">
        <f>F133</f>
        <v>408.5</v>
      </c>
      <c r="H132" s="24">
        <f>H133</f>
        <v>392.70000000000005</v>
      </c>
      <c r="I132" s="24">
        <f>I133</f>
        <v>392.70000000000005</v>
      </c>
      <c r="J132" s="24">
        <f>J133</f>
        <v>408.5</v>
      </c>
      <c r="K132" s="223"/>
    </row>
    <row r="133" spans="1:11" s="3" customFormat="1" ht="31.5">
      <c r="A133" s="37" t="s">
        <v>30</v>
      </c>
      <c r="B133" s="159" t="s">
        <v>14</v>
      </c>
      <c r="C133" s="159" t="s">
        <v>54</v>
      </c>
      <c r="D133" s="159" t="s">
        <v>124</v>
      </c>
      <c r="E133" s="217">
        <v>120</v>
      </c>
      <c r="F133" s="24">
        <v>408.5</v>
      </c>
      <c r="G133" s="157"/>
      <c r="H133" s="24">
        <f>301.6+91.1</f>
        <v>392.70000000000005</v>
      </c>
      <c r="I133" s="24">
        <f>301.6+91.1</f>
        <v>392.70000000000005</v>
      </c>
      <c r="J133" s="24">
        <v>408.5</v>
      </c>
      <c r="K133" s="14"/>
    </row>
    <row r="134" spans="1:11" s="3" customFormat="1" ht="31.5">
      <c r="A134" s="37" t="s">
        <v>31</v>
      </c>
      <c r="B134" s="159" t="s">
        <v>14</v>
      </c>
      <c r="C134" s="159" t="s">
        <v>54</v>
      </c>
      <c r="D134" s="159" t="s">
        <v>124</v>
      </c>
      <c r="E134" s="217">
        <v>200</v>
      </c>
      <c r="F134" s="24">
        <f>F135</f>
        <v>40.799999999999997</v>
      </c>
      <c r="G134" s="157"/>
      <c r="H134" s="24">
        <f>H135</f>
        <v>39.299999999999997</v>
      </c>
      <c r="I134" s="24">
        <f>I135</f>
        <v>39.299999999999997</v>
      </c>
      <c r="J134" s="24">
        <f>J135</f>
        <v>40.799999999999997</v>
      </c>
      <c r="K134" s="14"/>
    </row>
    <row r="135" spans="1:11" s="3" customFormat="1" ht="31.5">
      <c r="A135" s="37" t="s">
        <v>32</v>
      </c>
      <c r="B135" s="159" t="s">
        <v>14</v>
      </c>
      <c r="C135" s="159" t="s">
        <v>54</v>
      </c>
      <c r="D135" s="159" t="s">
        <v>124</v>
      </c>
      <c r="E135" s="217">
        <v>240</v>
      </c>
      <c r="F135" s="24">
        <v>40.799999999999997</v>
      </c>
      <c r="G135" s="157"/>
      <c r="H135" s="24">
        <v>39.299999999999997</v>
      </c>
      <c r="I135" s="24">
        <v>39.299999999999997</v>
      </c>
      <c r="J135" s="24">
        <v>40.799999999999997</v>
      </c>
      <c r="K135" s="14"/>
    </row>
    <row r="136" spans="1:11" s="3" customFormat="1" hidden="1">
      <c r="A136" s="28" t="s">
        <v>125</v>
      </c>
      <c r="B136" s="208" t="s">
        <v>14</v>
      </c>
      <c r="C136" s="208" t="s">
        <v>126</v>
      </c>
      <c r="D136" s="208"/>
      <c r="E136" s="218"/>
      <c r="F136" s="30">
        <f>F137</f>
        <v>0</v>
      </c>
      <c r="G136" s="157"/>
      <c r="H136" s="30">
        <f t="shared" ref="H136:I139" si="11">H137</f>
        <v>0</v>
      </c>
      <c r="I136" s="30">
        <f t="shared" si="11"/>
        <v>0</v>
      </c>
      <c r="J136" s="30">
        <f>J137</f>
        <v>0</v>
      </c>
      <c r="K136" s="14"/>
    </row>
    <row r="137" spans="1:11" s="3" customFormat="1" hidden="1">
      <c r="A137" s="32" t="s">
        <v>127</v>
      </c>
      <c r="B137" s="159" t="s">
        <v>14</v>
      </c>
      <c r="C137" s="159" t="s">
        <v>126</v>
      </c>
      <c r="D137" s="159" t="s">
        <v>843</v>
      </c>
      <c r="E137" s="159"/>
      <c r="F137" s="24">
        <f>F138</f>
        <v>0</v>
      </c>
      <c r="G137" s="157"/>
      <c r="H137" s="24">
        <f t="shared" si="11"/>
        <v>0</v>
      </c>
      <c r="I137" s="24">
        <f t="shared" si="11"/>
        <v>0</v>
      </c>
      <c r="J137" s="24">
        <f>J138</f>
        <v>0</v>
      </c>
      <c r="K137" s="14"/>
    </row>
    <row r="138" spans="1:11" s="3" customFormat="1" ht="63" hidden="1">
      <c r="A138" s="32" t="s">
        <v>129</v>
      </c>
      <c r="B138" s="159" t="s">
        <v>14</v>
      </c>
      <c r="C138" s="159" t="s">
        <v>126</v>
      </c>
      <c r="D138" s="159" t="s">
        <v>844</v>
      </c>
      <c r="E138" s="159"/>
      <c r="F138" s="24">
        <f>F139</f>
        <v>0</v>
      </c>
      <c r="G138" s="157"/>
      <c r="H138" s="24">
        <f t="shared" si="11"/>
        <v>0</v>
      </c>
      <c r="I138" s="24">
        <f t="shared" si="11"/>
        <v>0</v>
      </c>
      <c r="J138" s="24">
        <f>J139</f>
        <v>0</v>
      </c>
      <c r="K138" s="14"/>
    </row>
    <row r="139" spans="1:11" s="3" customFormat="1" ht="31.5" hidden="1">
      <c r="A139" s="37" t="s">
        <v>31</v>
      </c>
      <c r="B139" s="159" t="s">
        <v>14</v>
      </c>
      <c r="C139" s="159" t="s">
        <v>126</v>
      </c>
      <c r="D139" s="159" t="s">
        <v>844</v>
      </c>
      <c r="E139" s="159" t="s">
        <v>42</v>
      </c>
      <c r="F139" s="24">
        <f>F140</f>
        <v>0</v>
      </c>
      <c r="G139" s="157"/>
      <c r="H139" s="24">
        <f t="shared" si="11"/>
        <v>0</v>
      </c>
      <c r="I139" s="24">
        <f t="shared" si="11"/>
        <v>0</v>
      </c>
      <c r="J139" s="24">
        <f>J140</f>
        <v>0</v>
      </c>
      <c r="K139" s="14"/>
    </row>
    <row r="140" spans="1:11" s="3" customFormat="1" ht="31.5" hidden="1">
      <c r="A140" s="37" t="s">
        <v>32</v>
      </c>
      <c r="B140" s="159" t="s">
        <v>14</v>
      </c>
      <c r="C140" s="159" t="s">
        <v>126</v>
      </c>
      <c r="D140" s="159" t="s">
        <v>844</v>
      </c>
      <c r="E140" s="159" t="s">
        <v>43</v>
      </c>
      <c r="F140" s="24"/>
      <c r="G140" s="157"/>
      <c r="H140" s="24"/>
      <c r="I140" s="24"/>
      <c r="J140" s="24"/>
      <c r="K140" s="14"/>
    </row>
    <row r="141" spans="1:11" s="38" customFormat="1">
      <c r="A141" s="28" t="s">
        <v>131</v>
      </c>
      <c r="B141" s="208" t="s">
        <v>14</v>
      </c>
      <c r="C141" s="208" t="s">
        <v>132</v>
      </c>
      <c r="D141" s="208"/>
      <c r="E141" s="218"/>
      <c r="F141" s="56">
        <f>F144+F169+F206</f>
        <v>7913.2</v>
      </c>
      <c r="G141" s="219">
        <v>984.2</v>
      </c>
      <c r="H141" s="56">
        <f>H144+H169+H206</f>
        <v>8481.6</v>
      </c>
      <c r="I141" s="56">
        <f>I144+I169+I206</f>
        <v>8481.6</v>
      </c>
      <c r="J141" s="56">
        <f>J144+J169+J206</f>
        <v>6445.9</v>
      </c>
    </row>
    <row r="142" spans="1:11" s="38" customFormat="1" ht="31.5" hidden="1" customHeight="1">
      <c r="A142" s="57" t="s">
        <v>133</v>
      </c>
      <c r="B142" s="34" t="s">
        <v>14</v>
      </c>
      <c r="C142" s="34" t="s">
        <v>132</v>
      </c>
      <c r="D142" s="34" t="s">
        <v>134</v>
      </c>
      <c r="E142" s="34" t="s">
        <v>10</v>
      </c>
      <c r="F142" s="58">
        <f>F143</f>
        <v>0</v>
      </c>
      <c r="G142" s="219">
        <v>984.2</v>
      </c>
      <c r="H142" s="58">
        <f>H143</f>
        <v>0</v>
      </c>
      <c r="I142" s="58">
        <f>I143</f>
        <v>0</v>
      </c>
      <c r="J142" s="58">
        <f>J143</f>
        <v>0</v>
      </c>
    </row>
    <row r="143" spans="1:11" s="38" customFormat="1" ht="31.5" hidden="1" customHeight="1">
      <c r="A143" s="25" t="s">
        <v>21</v>
      </c>
      <c r="B143" s="26" t="s">
        <v>14</v>
      </c>
      <c r="C143" s="26" t="s">
        <v>132</v>
      </c>
      <c r="D143" s="26" t="s">
        <v>134</v>
      </c>
      <c r="E143" s="26" t="s">
        <v>135</v>
      </c>
      <c r="F143" s="59">
        <v>0</v>
      </c>
      <c r="G143" s="219">
        <v>62.2</v>
      </c>
      <c r="H143" s="59">
        <v>0</v>
      </c>
      <c r="I143" s="59">
        <v>0</v>
      </c>
      <c r="J143" s="59">
        <v>0</v>
      </c>
    </row>
    <row r="144" spans="1:11" s="38" customFormat="1">
      <c r="A144" s="20" t="s">
        <v>27</v>
      </c>
      <c r="B144" s="175" t="s">
        <v>14</v>
      </c>
      <c r="C144" s="175" t="s">
        <v>132</v>
      </c>
      <c r="D144" s="175" t="s">
        <v>24</v>
      </c>
      <c r="E144" s="176"/>
      <c r="F144" s="22">
        <f>F145</f>
        <v>3358.7</v>
      </c>
      <c r="G144" s="219">
        <v>62.2</v>
      </c>
      <c r="H144" s="22">
        <f>H145</f>
        <v>3078.6000000000004</v>
      </c>
      <c r="I144" s="22">
        <f>I145</f>
        <v>3078.6000000000004</v>
      </c>
      <c r="J144" s="22">
        <f>J145</f>
        <v>3457.4</v>
      </c>
    </row>
    <row r="145" spans="1:10" s="38" customFormat="1" ht="31.5">
      <c r="A145" s="25" t="s">
        <v>136</v>
      </c>
      <c r="B145" s="159" t="s">
        <v>14</v>
      </c>
      <c r="C145" s="159" t="s">
        <v>132</v>
      </c>
      <c r="D145" s="159" t="s">
        <v>137</v>
      </c>
      <c r="E145" s="217"/>
      <c r="F145" s="24">
        <f>F146+F151+F155</f>
        <v>3358.7</v>
      </c>
      <c r="G145" s="220"/>
      <c r="H145" s="24">
        <f>H146+H151+H155</f>
        <v>3078.6000000000004</v>
      </c>
      <c r="I145" s="24">
        <f>I146+I151+I155</f>
        <v>3078.6000000000004</v>
      </c>
      <c r="J145" s="24">
        <f>J146+J151+J155</f>
        <v>3457.4</v>
      </c>
    </row>
    <row r="146" spans="1:10" s="38" customFormat="1" ht="31.5">
      <c r="A146" s="25" t="s">
        <v>138</v>
      </c>
      <c r="B146" s="159" t="s">
        <v>14</v>
      </c>
      <c r="C146" s="159" t="s">
        <v>132</v>
      </c>
      <c r="D146" s="159" t="s">
        <v>139</v>
      </c>
      <c r="E146" s="217"/>
      <c r="F146" s="24">
        <f>F147+F149</f>
        <v>1378.1000000000001</v>
      </c>
      <c r="G146" s="220"/>
      <c r="H146" s="24">
        <f>H147+H149</f>
        <v>1103.1000000000001</v>
      </c>
      <c r="I146" s="24">
        <f>I147+I149</f>
        <v>1103.1000000000001</v>
      </c>
      <c r="J146" s="24">
        <f>J147+J149</f>
        <v>1384.4</v>
      </c>
    </row>
    <row r="147" spans="1:10" s="3" customFormat="1" ht="78.75">
      <c r="A147" s="37" t="s">
        <v>29</v>
      </c>
      <c r="B147" s="159" t="s">
        <v>14</v>
      </c>
      <c r="C147" s="159" t="s">
        <v>132</v>
      </c>
      <c r="D147" s="159" t="s">
        <v>139</v>
      </c>
      <c r="E147" s="159" t="s">
        <v>49</v>
      </c>
      <c r="F147" s="24">
        <f>F148</f>
        <v>1348.9</v>
      </c>
      <c r="G147" s="157"/>
      <c r="H147" s="24">
        <f>H148</f>
        <v>1063.9000000000001</v>
      </c>
      <c r="I147" s="24">
        <f>I148</f>
        <v>1063.9000000000001</v>
      </c>
      <c r="J147" s="24">
        <f>J148</f>
        <v>1348.9</v>
      </c>
    </row>
    <row r="148" spans="1:10" s="23" customFormat="1" ht="24.75" customHeight="1">
      <c r="A148" s="37" t="s">
        <v>140</v>
      </c>
      <c r="B148" s="159" t="s">
        <v>14</v>
      </c>
      <c r="C148" s="159" t="s">
        <v>132</v>
      </c>
      <c r="D148" s="159" t="s">
        <v>139</v>
      </c>
      <c r="E148" s="159" t="s">
        <v>141</v>
      </c>
      <c r="F148" s="24">
        <v>1348.9</v>
      </c>
      <c r="H148" s="24">
        <v>1063.9000000000001</v>
      </c>
      <c r="I148" s="24">
        <v>1063.9000000000001</v>
      </c>
      <c r="J148" s="24">
        <v>1348.9</v>
      </c>
    </row>
    <row r="149" spans="1:10" s="38" customFormat="1" ht="31.5">
      <c r="A149" s="37" t="s">
        <v>31</v>
      </c>
      <c r="B149" s="159" t="s">
        <v>14</v>
      </c>
      <c r="C149" s="159" t="s">
        <v>132</v>
      </c>
      <c r="D149" s="159" t="s">
        <v>139</v>
      </c>
      <c r="E149" s="159" t="s">
        <v>42</v>
      </c>
      <c r="F149" s="24">
        <f>F150</f>
        <v>29.200000000000003</v>
      </c>
      <c r="H149" s="24">
        <f>H150</f>
        <v>39.200000000000003</v>
      </c>
      <c r="I149" s="24">
        <f>I150</f>
        <v>39.200000000000003</v>
      </c>
      <c r="J149" s="24">
        <f>J150</f>
        <v>35.5</v>
      </c>
    </row>
    <row r="150" spans="1:10" s="38" customFormat="1" ht="31.5">
      <c r="A150" s="37" t="s">
        <v>32</v>
      </c>
      <c r="B150" s="159" t="s">
        <v>14</v>
      </c>
      <c r="C150" s="159" t="s">
        <v>132</v>
      </c>
      <c r="D150" s="159" t="s">
        <v>139</v>
      </c>
      <c r="E150" s="159" t="s">
        <v>43</v>
      </c>
      <c r="F150" s="24">
        <f>39.1-9.9</f>
        <v>29.200000000000003</v>
      </c>
      <c r="H150" s="24">
        <v>39.200000000000003</v>
      </c>
      <c r="I150" s="24">
        <v>39.200000000000003</v>
      </c>
      <c r="J150" s="24">
        <f>39.1-3.6</f>
        <v>35.5</v>
      </c>
    </row>
    <row r="151" spans="1:10" s="38" customFormat="1" ht="31.5" hidden="1">
      <c r="A151" s="37" t="s">
        <v>142</v>
      </c>
      <c r="B151" s="159" t="s">
        <v>14</v>
      </c>
      <c r="C151" s="159" t="s">
        <v>132</v>
      </c>
      <c r="D151" s="159" t="s">
        <v>143</v>
      </c>
      <c r="E151" s="159"/>
      <c r="F151" s="24">
        <f>F152</f>
        <v>0</v>
      </c>
      <c r="H151" s="24">
        <f t="shared" ref="H151:I153" si="12">H152</f>
        <v>0</v>
      </c>
      <c r="I151" s="24">
        <f t="shared" si="12"/>
        <v>0</v>
      </c>
      <c r="J151" s="24">
        <f>J152</f>
        <v>0</v>
      </c>
    </row>
    <row r="152" spans="1:10" s="38" customFormat="1" ht="47.25" hidden="1">
      <c r="A152" s="37" t="s">
        <v>144</v>
      </c>
      <c r="B152" s="159" t="s">
        <v>14</v>
      </c>
      <c r="C152" s="159" t="s">
        <v>132</v>
      </c>
      <c r="D152" s="159" t="s">
        <v>145</v>
      </c>
      <c r="E152" s="159"/>
      <c r="F152" s="24">
        <f>F153</f>
        <v>0</v>
      </c>
      <c r="H152" s="24">
        <f t="shared" si="12"/>
        <v>0</v>
      </c>
      <c r="I152" s="24">
        <f t="shared" si="12"/>
        <v>0</v>
      </c>
      <c r="J152" s="24">
        <f>J153</f>
        <v>0</v>
      </c>
    </row>
    <row r="153" spans="1:10" s="38" customFormat="1" ht="31.5" hidden="1">
      <c r="A153" s="37" t="s">
        <v>31</v>
      </c>
      <c r="B153" s="159" t="s">
        <v>14</v>
      </c>
      <c r="C153" s="159" t="s">
        <v>132</v>
      </c>
      <c r="D153" s="159" t="s">
        <v>145</v>
      </c>
      <c r="E153" s="159" t="s">
        <v>42</v>
      </c>
      <c r="F153" s="24">
        <f>F154</f>
        <v>0</v>
      </c>
      <c r="H153" s="24">
        <f t="shared" si="12"/>
        <v>0</v>
      </c>
      <c r="I153" s="24">
        <f t="shared" si="12"/>
        <v>0</v>
      </c>
      <c r="J153" s="24">
        <f>J154</f>
        <v>0</v>
      </c>
    </row>
    <row r="154" spans="1:10" s="38" customFormat="1" ht="31.5" hidden="1">
      <c r="A154" s="37" t="s">
        <v>32</v>
      </c>
      <c r="B154" s="159" t="s">
        <v>14</v>
      </c>
      <c r="C154" s="159" t="s">
        <v>132</v>
      </c>
      <c r="D154" s="159" t="s">
        <v>145</v>
      </c>
      <c r="E154" s="159" t="s">
        <v>43</v>
      </c>
      <c r="F154" s="24">
        <f>6-6</f>
        <v>0</v>
      </c>
      <c r="H154" s="24">
        <f>6-6</f>
        <v>0</v>
      </c>
      <c r="I154" s="24">
        <f>6-6</f>
        <v>0</v>
      </c>
      <c r="J154" s="24">
        <f>6-6</f>
        <v>0</v>
      </c>
    </row>
    <row r="155" spans="1:10" s="38" customFormat="1" ht="31.5">
      <c r="A155" s="25" t="s">
        <v>146</v>
      </c>
      <c r="B155" s="159" t="s">
        <v>14</v>
      </c>
      <c r="C155" s="159" t="s">
        <v>132</v>
      </c>
      <c r="D155" s="159" t="s">
        <v>147</v>
      </c>
      <c r="E155" s="217"/>
      <c r="F155" s="24">
        <f>F156</f>
        <v>1980.6</v>
      </c>
      <c r="G155" s="220"/>
      <c r="H155" s="24">
        <f t="shared" ref="H155:J156" si="13">H156</f>
        <v>1975.5</v>
      </c>
      <c r="I155" s="24">
        <f t="shared" si="13"/>
        <v>1975.5</v>
      </c>
      <c r="J155" s="24">
        <f t="shared" si="13"/>
        <v>2073</v>
      </c>
    </row>
    <row r="156" spans="1:10" s="38" customFormat="1" ht="31.5">
      <c r="A156" s="37" t="s">
        <v>148</v>
      </c>
      <c r="B156" s="159" t="s">
        <v>14</v>
      </c>
      <c r="C156" s="159" t="s">
        <v>132</v>
      </c>
      <c r="D156" s="159" t="s">
        <v>147</v>
      </c>
      <c r="E156" s="159" t="s">
        <v>149</v>
      </c>
      <c r="F156" s="24">
        <f>F157</f>
        <v>1980.6</v>
      </c>
      <c r="H156" s="24">
        <f t="shared" si="13"/>
        <v>1975.5</v>
      </c>
      <c r="I156" s="24">
        <f t="shared" si="13"/>
        <v>1975.5</v>
      </c>
      <c r="J156" s="24">
        <f t="shared" si="13"/>
        <v>2073</v>
      </c>
    </row>
    <row r="157" spans="1:10" s="38" customFormat="1">
      <c r="A157" s="60" t="s">
        <v>150</v>
      </c>
      <c r="B157" s="159" t="s">
        <v>14</v>
      </c>
      <c r="C157" s="159" t="s">
        <v>132</v>
      </c>
      <c r="D157" s="159" t="s">
        <v>147</v>
      </c>
      <c r="E157" s="159" t="s">
        <v>151</v>
      </c>
      <c r="F157" s="24">
        <f>2126.1-145.5</f>
        <v>1980.6</v>
      </c>
      <c r="H157" s="24">
        <v>1975.5</v>
      </c>
      <c r="I157" s="24">
        <v>1975.5</v>
      </c>
      <c r="J157" s="24">
        <f>2126.1-53.1</f>
        <v>2073</v>
      </c>
    </row>
    <row r="158" spans="1:10" s="38" customFormat="1" hidden="1">
      <c r="A158" s="20" t="s">
        <v>74</v>
      </c>
      <c r="B158" s="175" t="s">
        <v>14</v>
      </c>
      <c r="C158" s="175" t="s">
        <v>132</v>
      </c>
      <c r="D158" s="175" t="s">
        <v>152</v>
      </c>
      <c r="E158" s="176" t="s">
        <v>10</v>
      </c>
      <c r="F158" s="22">
        <f>F159</f>
        <v>0</v>
      </c>
      <c r="H158" s="22">
        <f t="shared" ref="H158:J159" si="14">H159</f>
        <v>0</v>
      </c>
      <c r="I158" s="22">
        <f t="shared" si="14"/>
        <v>0</v>
      </c>
      <c r="J158" s="22">
        <f t="shared" si="14"/>
        <v>0</v>
      </c>
    </row>
    <row r="159" spans="1:10" s="38" customFormat="1" hidden="1">
      <c r="A159" s="25" t="s">
        <v>39</v>
      </c>
      <c r="B159" s="26" t="s">
        <v>14</v>
      </c>
      <c r="C159" s="26" t="s">
        <v>132</v>
      </c>
      <c r="D159" s="26" t="s">
        <v>153</v>
      </c>
      <c r="E159" s="176"/>
      <c r="F159" s="22">
        <f>F160</f>
        <v>0</v>
      </c>
      <c r="H159" s="22">
        <f t="shared" si="14"/>
        <v>0</v>
      </c>
      <c r="I159" s="22">
        <f t="shared" si="14"/>
        <v>0</v>
      </c>
      <c r="J159" s="22">
        <f t="shared" si="14"/>
        <v>0</v>
      </c>
    </row>
    <row r="160" spans="1:10" s="38" customFormat="1" ht="31.5" hidden="1">
      <c r="A160" s="61" t="s">
        <v>154</v>
      </c>
      <c r="B160" s="26" t="s">
        <v>14</v>
      </c>
      <c r="C160" s="26" t="s">
        <v>132</v>
      </c>
      <c r="D160" s="26" t="s">
        <v>155</v>
      </c>
      <c r="E160" s="26" t="s">
        <v>10</v>
      </c>
      <c r="F160" s="62">
        <f>F161+F163+F165+F167</f>
        <v>0</v>
      </c>
      <c r="H160" s="62">
        <f>H161+H163+H165+H167</f>
        <v>0</v>
      </c>
      <c r="I160" s="62">
        <f>I161+I163+I165+I167</f>
        <v>0</v>
      </c>
      <c r="J160" s="62">
        <f>J161+J163+J165+J167</f>
        <v>0</v>
      </c>
    </row>
    <row r="161" spans="1:10" s="38" customFormat="1" ht="31.5" hidden="1" customHeight="1">
      <c r="A161" s="37" t="s">
        <v>31</v>
      </c>
      <c r="B161" s="26" t="s">
        <v>14</v>
      </c>
      <c r="C161" s="26" t="s">
        <v>132</v>
      </c>
      <c r="D161" s="26" t="s">
        <v>155</v>
      </c>
      <c r="E161" s="26" t="s">
        <v>42</v>
      </c>
      <c r="F161" s="62">
        <f>F162</f>
        <v>0</v>
      </c>
      <c r="H161" s="62">
        <f>H162</f>
        <v>0</v>
      </c>
      <c r="I161" s="62">
        <f>I162</f>
        <v>0</v>
      </c>
      <c r="J161" s="62">
        <f>J162</f>
        <v>0</v>
      </c>
    </row>
    <row r="162" spans="1:10" s="38" customFormat="1" ht="31.5" hidden="1" customHeight="1">
      <c r="A162" s="37" t="s">
        <v>32</v>
      </c>
      <c r="B162" s="26" t="s">
        <v>14</v>
      </c>
      <c r="C162" s="26" t="s">
        <v>132</v>
      </c>
      <c r="D162" s="26" t="s">
        <v>155</v>
      </c>
      <c r="E162" s="26" t="s">
        <v>43</v>
      </c>
      <c r="F162" s="62"/>
      <c r="H162" s="62"/>
      <c r="I162" s="62"/>
      <c r="J162" s="62"/>
    </row>
    <row r="163" spans="1:10" s="38" customFormat="1" hidden="1">
      <c r="A163" s="37" t="s">
        <v>33</v>
      </c>
      <c r="B163" s="26" t="s">
        <v>14</v>
      </c>
      <c r="C163" s="26" t="s">
        <v>132</v>
      </c>
      <c r="D163" s="26" t="s">
        <v>155</v>
      </c>
      <c r="E163" s="26" t="s">
        <v>156</v>
      </c>
      <c r="F163" s="62">
        <f>F164</f>
        <v>0</v>
      </c>
      <c r="H163" s="62">
        <f>H164</f>
        <v>0</v>
      </c>
      <c r="I163" s="62">
        <f>I164</f>
        <v>0</v>
      </c>
      <c r="J163" s="62">
        <f>J164</f>
        <v>0</v>
      </c>
    </row>
    <row r="164" spans="1:10" s="38" customFormat="1" hidden="1">
      <c r="A164" s="37" t="s">
        <v>157</v>
      </c>
      <c r="B164" s="26" t="s">
        <v>14</v>
      </c>
      <c r="C164" s="26" t="s">
        <v>132</v>
      </c>
      <c r="D164" s="26" t="s">
        <v>155</v>
      </c>
      <c r="E164" s="26" t="s">
        <v>158</v>
      </c>
      <c r="F164" s="62"/>
      <c r="H164" s="62"/>
      <c r="I164" s="62"/>
      <c r="J164" s="62"/>
    </row>
    <row r="165" spans="1:10" s="38" customFormat="1" ht="47.25" hidden="1">
      <c r="A165" s="37" t="s">
        <v>311</v>
      </c>
      <c r="B165" s="26" t="s">
        <v>14</v>
      </c>
      <c r="C165" s="26" t="s">
        <v>132</v>
      </c>
      <c r="D165" s="26" t="s">
        <v>41</v>
      </c>
      <c r="E165" s="26" t="s">
        <v>149</v>
      </c>
      <c r="F165" s="62">
        <f>F166</f>
        <v>0</v>
      </c>
      <c r="H165" s="62">
        <f>H166</f>
        <v>0</v>
      </c>
      <c r="I165" s="62">
        <f>I166</f>
        <v>0</v>
      </c>
      <c r="J165" s="62">
        <f>J166</f>
        <v>0</v>
      </c>
    </row>
    <row r="166" spans="1:10" s="38" customFormat="1" ht="31.5" hidden="1" customHeight="1">
      <c r="A166" s="37" t="s">
        <v>182</v>
      </c>
      <c r="B166" s="26" t="s">
        <v>14</v>
      </c>
      <c r="C166" s="26" t="s">
        <v>132</v>
      </c>
      <c r="D166" s="26" t="s">
        <v>41</v>
      </c>
      <c r="E166" s="26" t="s">
        <v>183</v>
      </c>
      <c r="F166" s="62"/>
      <c r="H166" s="62"/>
      <c r="I166" s="62"/>
      <c r="J166" s="62"/>
    </row>
    <row r="167" spans="1:10" s="38" customFormat="1" hidden="1">
      <c r="A167" s="37" t="s">
        <v>36</v>
      </c>
      <c r="B167" s="26" t="s">
        <v>14</v>
      </c>
      <c r="C167" s="26" t="s">
        <v>132</v>
      </c>
      <c r="D167" s="26" t="s">
        <v>41</v>
      </c>
      <c r="E167" s="26" t="s">
        <v>184</v>
      </c>
      <c r="F167" s="62">
        <f>F168</f>
        <v>0</v>
      </c>
      <c r="H167" s="62">
        <f>H168</f>
        <v>0</v>
      </c>
      <c r="I167" s="62">
        <f>I168</f>
        <v>0</v>
      </c>
      <c r="J167" s="62">
        <f>J168</f>
        <v>0</v>
      </c>
    </row>
    <row r="168" spans="1:10" s="38" customFormat="1" ht="110.25" hidden="1">
      <c r="A168" s="37" t="s">
        <v>845</v>
      </c>
      <c r="B168" s="26" t="s">
        <v>14</v>
      </c>
      <c r="C168" s="26" t="s">
        <v>132</v>
      </c>
      <c r="D168" s="26" t="s">
        <v>41</v>
      </c>
      <c r="E168" s="26" t="s">
        <v>632</v>
      </c>
      <c r="F168" s="62"/>
      <c r="H168" s="62"/>
      <c r="I168" s="62"/>
      <c r="J168" s="62"/>
    </row>
    <row r="169" spans="1:10" s="44" customFormat="1" ht="34.5" customHeight="1">
      <c r="A169" s="63" t="s">
        <v>159</v>
      </c>
      <c r="B169" s="227" t="s">
        <v>14</v>
      </c>
      <c r="C169" s="227" t="s">
        <v>132</v>
      </c>
      <c r="D169" s="227" t="s">
        <v>160</v>
      </c>
      <c r="E169" s="228"/>
      <c r="F169" s="43">
        <f>F170</f>
        <v>2988.5</v>
      </c>
      <c r="G169" s="200"/>
      <c r="H169" s="43">
        <f t="shared" ref="H169:J170" si="15">H170</f>
        <v>3739</v>
      </c>
      <c r="I169" s="43">
        <f t="shared" si="15"/>
        <v>3739</v>
      </c>
      <c r="J169" s="43">
        <f t="shared" si="15"/>
        <v>2988.5</v>
      </c>
    </row>
    <row r="170" spans="1:10" s="3" customFormat="1">
      <c r="A170" s="25" t="s">
        <v>161</v>
      </c>
      <c r="B170" s="159" t="s">
        <v>14</v>
      </c>
      <c r="C170" s="159" t="s">
        <v>132</v>
      </c>
      <c r="D170" s="159" t="s">
        <v>162</v>
      </c>
      <c r="E170" s="217"/>
      <c r="F170" s="24">
        <f>F171</f>
        <v>2988.5</v>
      </c>
      <c r="G170" s="157"/>
      <c r="H170" s="24">
        <f t="shared" si="15"/>
        <v>3739</v>
      </c>
      <c r="I170" s="24">
        <f t="shared" si="15"/>
        <v>3739</v>
      </c>
      <c r="J170" s="24">
        <f t="shared" si="15"/>
        <v>2988.5</v>
      </c>
    </row>
    <row r="171" spans="1:10" s="3" customFormat="1">
      <c r="A171" s="25" t="s">
        <v>163</v>
      </c>
      <c r="B171" s="159" t="s">
        <v>14</v>
      </c>
      <c r="C171" s="159" t="s">
        <v>132</v>
      </c>
      <c r="D171" s="159" t="s">
        <v>164</v>
      </c>
      <c r="E171" s="217"/>
      <c r="F171" s="24">
        <f>F172+F175+F180+F185+F192+F195</f>
        <v>2988.5</v>
      </c>
      <c r="G171" s="157"/>
      <c r="H171" s="24">
        <f>H172+H175+H180+H185+H192+H195</f>
        <v>3739</v>
      </c>
      <c r="I171" s="24">
        <f>I172+I175+I180+I185+I192+I195</f>
        <v>3739</v>
      </c>
      <c r="J171" s="24">
        <f>J172+J175+J180+J185+J192+J195</f>
        <v>2988.5</v>
      </c>
    </row>
    <row r="172" spans="1:10" s="3" customFormat="1" ht="16.5" customHeight="1">
      <c r="A172" s="25" t="s">
        <v>165</v>
      </c>
      <c r="B172" s="159" t="s">
        <v>14</v>
      </c>
      <c r="C172" s="159" t="s">
        <v>132</v>
      </c>
      <c r="D172" s="159" t="s">
        <v>166</v>
      </c>
      <c r="E172" s="217"/>
      <c r="F172" s="24">
        <f>F173</f>
        <v>1500</v>
      </c>
      <c r="G172" s="157"/>
      <c r="H172" s="24">
        <f t="shared" ref="H172:J173" si="16">H173</f>
        <v>1500</v>
      </c>
      <c r="I172" s="24">
        <f t="shared" si="16"/>
        <v>1500</v>
      </c>
      <c r="J172" s="24">
        <f t="shared" si="16"/>
        <v>1500</v>
      </c>
    </row>
    <row r="173" spans="1:10" s="3" customFormat="1" ht="34.5" customHeight="1">
      <c r="A173" s="37" t="s">
        <v>31</v>
      </c>
      <c r="B173" s="159" t="s">
        <v>14</v>
      </c>
      <c r="C173" s="159" t="s">
        <v>132</v>
      </c>
      <c r="D173" s="159" t="s">
        <v>166</v>
      </c>
      <c r="E173" s="217">
        <v>200</v>
      </c>
      <c r="F173" s="24">
        <f>F174</f>
        <v>1500</v>
      </c>
      <c r="G173" s="157"/>
      <c r="H173" s="24">
        <f t="shared" si="16"/>
        <v>1500</v>
      </c>
      <c r="I173" s="24">
        <f t="shared" si="16"/>
        <v>1500</v>
      </c>
      <c r="J173" s="24">
        <f t="shared" si="16"/>
        <v>1500</v>
      </c>
    </row>
    <row r="174" spans="1:10" s="23" customFormat="1" ht="33" customHeight="1">
      <c r="A174" s="37" t="s">
        <v>32</v>
      </c>
      <c r="B174" s="159" t="s">
        <v>14</v>
      </c>
      <c r="C174" s="159" t="s">
        <v>132</v>
      </c>
      <c r="D174" s="159" t="s">
        <v>166</v>
      </c>
      <c r="E174" s="217">
        <v>240</v>
      </c>
      <c r="F174" s="24">
        <v>1500</v>
      </c>
      <c r="G174" s="23">
        <v>-1363</v>
      </c>
      <c r="H174" s="24">
        <v>1500</v>
      </c>
      <c r="I174" s="24">
        <v>1500</v>
      </c>
      <c r="J174" s="24">
        <v>1500</v>
      </c>
    </row>
    <row r="175" spans="1:10" s="23" customFormat="1" ht="21" customHeight="1">
      <c r="A175" s="25" t="s">
        <v>167</v>
      </c>
      <c r="B175" s="159" t="s">
        <v>14</v>
      </c>
      <c r="C175" s="159" t="s">
        <v>132</v>
      </c>
      <c r="D175" s="159" t="s">
        <v>168</v>
      </c>
      <c r="E175" s="217"/>
      <c r="F175" s="24">
        <f>F176+F178</f>
        <v>735</v>
      </c>
      <c r="H175" s="24">
        <f>H176+H178</f>
        <v>1260</v>
      </c>
      <c r="I175" s="24">
        <f>I176+I178</f>
        <v>1260</v>
      </c>
      <c r="J175" s="24">
        <f>J176+J178</f>
        <v>735</v>
      </c>
    </row>
    <row r="176" spans="1:10" s="3" customFormat="1" ht="34.5" customHeight="1">
      <c r="A176" s="37" t="s">
        <v>31</v>
      </c>
      <c r="B176" s="159" t="s">
        <v>14</v>
      </c>
      <c r="C176" s="159" t="s">
        <v>132</v>
      </c>
      <c r="D176" s="159" t="s">
        <v>168</v>
      </c>
      <c r="E176" s="217">
        <v>200</v>
      </c>
      <c r="F176" s="24">
        <f>F177</f>
        <v>610</v>
      </c>
      <c r="G176" s="157"/>
      <c r="H176" s="24">
        <f>H177</f>
        <v>1260</v>
      </c>
      <c r="I176" s="24">
        <f>I177</f>
        <v>1260</v>
      </c>
      <c r="J176" s="24">
        <f>J177</f>
        <v>610</v>
      </c>
    </row>
    <row r="177" spans="1:11" s="23" customFormat="1" ht="33" customHeight="1">
      <c r="A177" s="37" t="s">
        <v>32</v>
      </c>
      <c r="B177" s="159" t="s">
        <v>14</v>
      </c>
      <c r="C177" s="159" t="s">
        <v>132</v>
      </c>
      <c r="D177" s="159" t="s">
        <v>168</v>
      </c>
      <c r="E177" s="217">
        <v>240</v>
      </c>
      <c r="F177" s="24">
        <f>735-125</f>
        <v>610</v>
      </c>
      <c r="G177" s="23">
        <v>-1363</v>
      </c>
      <c r="H177" s="24">
        <v>1260</v>
      </c>
      <c r="I177" s="24">
        <v>1260</v>
      </c>
      <c r="J177" s="65">
        <f>610-610+610</f>
        <v>610</v>
      </c>
      <c r="K177" s="205">
        <v>610</v>
      </c>
    </row>
    <row r="178" spans="1:11" s="23" customFormat="1">
      <c r="A178" s="25" t="s">
        <v>35</v>
      </c>
      <c r="B178" s="159" t="s">
        <v>14</v>
      </c>
      <c r="C178" s="159" t="s">
        <v>132</v>
      </c>
      <c r="D178" s="159" t="s">
        <v>168</v>
      </c>
      <c r="E178" s="217">
        <v>800</v>
      </c>
      <c r="F178" s="24">
        <f>F179</f>
        <v>125</v>
      </c>
      <c r="H178" s="24">
        <f>H179</f>
        <v>0</v>
      </c>
      <c r="I178" s="24">
        <f>I179</f>
        <v>0</v>
      </c>
      <c r="J178" s="24">
        <f>J179</f>
        <v>125</v>
      </c>
    </row>
    <row r="179" spans="1:11" s="23" customFormat="1">
      <c r="A179" s="25" t="s">
        <v>37</v>
      </c>
      <c r="B179" s="159" t="s">
        <v>14</v>
      </c>
      <c r="C179" s="159" t="s">
        <v>132</v>
      </c>
      <c r="D179" s="159" t="s">
        <v>168</v>
      </c>
      <c r="E179" s="217">
        <v>850</v>
      </c>
      <c r="F179" s="71">
        <v>125</v>
      </c>
      <c r="H179" s="229"/>
      <c r="I179" s="229"/>
      <c r="J179" s="202">
        <f>125-125+125</f>
        <v>125</v>
      </c>
      <c r="K179" s="205">
        <v>125</v>
      </c>
    </row>
    <row r="180" spans="1:11" s="23" customFormat="1" hidden="1">
      <c r="A180" s="25" t="s">
        <v>169</v>
      </c>
      <c r="B180" s="159" t="s">
        <v>14</v>
      </c>
      <c r="C180" s="159" t="s">
        <v>132</v>
      </c>
      <c r="D180" s="159" t="s">
        <v>170</v>
      </c>
      <c r="E180" s="217"/>
      <c r="F180" s="24">
        <f>F181+F183</f>
        <v>0</v>
      </c>
      <c r="H180" s="24">
        <f>H181+H183</f>
        <v>0</v>
      </c>
      <c r="I180" s="24">
        <f>I181+I183</f>
        <v>0</v>
      </c>
      <c r="J180" s="24">
        <f>J181+J183</f>
        <v>0</v>
      </c>
    </row>
    <row r="181" spans="1:11" s="23" customFormat="1" ht="31.5" hidden="1">
      <c r="A181" s="37" t="s">
        <v>31</v>
      </c>
      <c r="B181" s="159" t="s">
        <v>14</v>
      </c>
      <c r="C181" s="159" t="s">
        <v>132</v>
      </c>
      <c r="D181" s="159" t="s">
        <v>170</v>
      </c>
      <c r="E181" s="217">
        <v>200</v>
      </c>
      <c r="F181" s="24">
        <f>F182</f>
        <v>0</v>
      </c>
      <c r="H181" s="24">
        <f>H182</f>
        <v>0</v>
      </c>
      <c r="I181" s="24">
        <f>I182</f>
        <v>0</v>
      </c>
      <c r="J181" s="24">
        <f>J182</f>
        <v>0</v>
      </c>
    </row>
    <row r="182" spans="1:11" s="23" customFormat="1" ht="31.5" hidden="1">
      <c r="A182" s="37" t="s">
        <v>32</v>
      </c>
      <c r="B182" s="159" t="s">
        <v>14</v>
      </c>
      <c r="C182" s="159" t="s">
        <v>132</v>
      </c>
      <c r="D182" s="159" t="s">
        <v>170</v>
      </c>
      <c r="E182" s="217">
        <v>240</v>
      </c>
      <c r="F182" s="24"/>
      <c r="H182" s="24"/>
      <c r="I182" s="24"/>
      <c r="J182" s="24"/>
    </row>
    <row r="183" spans="1:11" s="23" customFormat="1" hidden="1">
      <c r="A183" s="25" t="s">
        <v>35</v>
      </c>
      <c r="B183" s="159" t="s">
        <v>14</v>
      </c>
      <c r="C183" s="159" t="s">
        <v>132</v>
      </c>
      <c r="D183" s="159" t="s">
        <v>170</v>
      </c>
      <c r="E183" s="217">
        <v>800</v>
      </c>
      <c r="F183" s="24">
        <f>F184</f>
        <v>0</v>
      </c>
      <c r="H183" s="24">
        <f>H184</f>
        <v>0</v>
      </c>
      <c r="I183" s="24">
        <f>I184</f>
        <v>0</v>
      </c>
      <c r="J183" s="24">
        <f>J184</f>
        <v>0</v>
      </c>
    </row>
    <row r="184" spans="1:11" s="23" customFormat="1" hidden="1">
      <c r="A184" s="37" t="s">
        <v>37</v>
      </c>
      <c r="B184" s="159" t="s">
        <v>14</v>
      </c>
      <c r="C184" s="159" t="s">
        <v>132</v>
      </c>
      <c r="D184" s="159" t="s">
        <v>170</v>
      </c>
      <c r="E184" s="217">
        <v>850</v>
      </c>
      <c r="F184" s="24"/>
      <c r="H184" s="24"/>
      <c r="I184" s="24"/>
      <c r="J184" s="24"/>
    </row>
    <row r="185" spans="1:11" s="23" customFormat="1" ht="204.75">
      <c r="A185" s="37" t="s">
        <v>171</v>
      </c>
      <c r="B185" s="159" t="s">
        <v>14</v>
      </c>
      <c r="C185" s="159" t="s">
        <v>132</v>
      </c>
      <c r="D185" s="159" t="s">
        <v>172</v>
      </c>
      <c r="E185" s="217"/>
      <c r="F185" s="24">
        <f>F186</f>
        <v>100</v>
      </c>
      <c r="H185" s="24">
        <f>H186</f>
        <v>300</v>
      </c>
      <c r="I185" s="24">
        <f>I186</f>
        <v>300</v>
      </c>
      <c r="J185" s="24">
        <f>J186</f>
        <v>100</v>
      </c>
    </row>
    <row r="186" spans="1:11" s="64" customFormat="1">
      <c r="A186" s="25" t="s">
        <v>35</v>
      </c>
      <c r="B186" s="159" t="s">
        <v>14</v>
      </c>
      <c r="C186" s="159" t="s">
        <v>132</v>
      </c>
      <c r="D186" s="159" t="s">
        <v>172</v>
      </c>
      <c r="E186" s="217">
        <v>800</v>
      </c>
      <c r="F186" s="24">
        <f>F187+F188</f>
        <v>100</v>
      </c>
      <c r="G186" s="64">
        <v>-1363</v>
      </c>
      <c r="H186" s="24">
        <f>H187+H188</f>
        <v>300</v>
      </c>
      <c r="I186" s="24">
        <f>I187+I188</f>
        <v>300</v>
      </c>
      <c r="J186" s="24">
        <f>J187+J188</f>
        <v>100</v>
      </c>
    </row>
    <row r="187" spans="1:11" s="38" customFormat="1" ht="31.5" hidden="1">
      <c r="A187" s="37" t="s">
        <v>173</v>
      </c>
      <c r="B187" s="159" t="s">
        <v>14</v>
      </c>
      <c r="C187" s="159" t="s">
        <v>132</v>
      </c>
      <c r="D187" s="159" t="s">
        <v>172</v>
      </c>
      <c r="E187" s="217">
        <v>320</v>
      </c>
      <c r="F187" s="24"/>
      <c r="G187" s="38">
        <v>-1363</v>
      </c>
      <c r="H187" s="24"/>
      <c r="I187" s="24"/>
      <c r="J187" s="24"/>
    </row>
    <row r="188" spans="1:11" s="38" customFormat="1">
      <c r="A188" s="32" t="s">
        <v>55</v>
      </c>
      <c r="B188" s="159" t="s">
        <v>14</v>
      </c>
      <c r="C188" s="159" t="s">
        <v>132</v>
      </c>
      <c r="D188" s="159" t="s">
        <v>172</v>
      </c>
      <c r="E188" s="217">
        <v>870</v>
      </c>
      <c r="F188" s="24">
        <v>100</v>
      </c>
      <c r="G188" s="38">
        <v>-1363</v>
      </c>
      <c r="H188" s="24">
        <v>300</v>
      </c>
      <c r="I188" s="24">
        <v>300</v>
      </c>
      <c r="J188" s="24">
        <v>100</v>
      </c>
    </row>
    <row r="189" spans="1:11" s="38" customFormat="1" ht="31.5" hidden="1">
      <c r="A189" s="32" t="s">
        <v>174</v>
      </c>
      <c r="B189" s="159" t="s">
        <v>14</v>
      </c>
      <c r="C189" s="159" t="s">
        <v>132</v>
      </c>
      <c r="D189" s="159" t="s">
        <v>175</v>
      </c>
      <c r="E189" s="217"/>
      <c r="F189" s="24">
        <f>F190</f>
        <v>0</v>
      </c>
      <c r="H189" s="24">
        <f t="shared" ref="H189:J190" si="17">H190</f>
        <v>0</v>
      </c>
      <c r="I189" s="24">
        <f t="shared" si="17"/>
        <v>0</v>
      </c>
      <c r="J189" s="24">
        <f t="shared" si="17"/>
        <v>0</v>
      </c>
    </row>
    <row r="190" spans="1:11" s="38" customFormat="1" hidden="1">
      <c r="A190" s="25" t="s">
        <v>35</v>
      </c>
      <c r="B190" s="159" t="s">
        <v>14</v>
      </c>
      <c r="C190" s="159" t="s">
        <v>132</v>
      </c>
      <c r="D190" s="159" t="s">
        <v>175</v>
      </c>
      <c r="E190" s="217">
        <v>800</v>
      </c>
      <c r="F190" s="24">
        <f>F191</f>
        <v>0</v>
      </c>
      <c r="H190" s="24">
        <f t="shared" si="17"/>
        <v>0</v>
      </c>
      <c r="I190" s="24">
        <f t="shared" si="17"/>
        <v>0</v>
      </c>
      <c r="J190" s="24">
        <f t="shared" si="17"/>
        <v>0</v>
      </c>
    </row>
    <row r="191" spans="1:11" s="38" customFormat="1" hidden="1">
      <c r="A191" s="230"/>
      <c r="B191" s="159" t="s">
        <v>14</v>
      </c>
      <c r="C191" s="159" t="s">
        <v>132</v>
      </c>
      <c r="D191" s="159" t="s">
        <v>175</v>
      </c>
      <c r="E191" s="231">
        <v>850</v>
      </c>
      <c r="F191" s="24"/>
      <c r="H191" s="24"/>
      <c r="I191" s="24"/>
      <c r="J191" s="24"/>
    </row>
    <row r="192" spans="1:11" s="38" customFormat="1" ht="63" hidden="1">
      <c r="A192" s="25" t="s">
        <v>176</v>
      </c>
      <c r="B192" s="159" t="s">
        <v>14</v>
      </c>
      <c r="C192" s="159" t="s">
        <v>132</v>
      </c>
      <c r="D192" s="159" t="s">
        <v>177</v>
      </c>
      <c r="E192" s="217"/>
      <c r="F192" s="24">
        <f>F193</f>
        <v>0</v>
      </c>
      <c r="H192" s="24">
        <f t="shared" ref="H192:J193" si="18">H193</f>
        <v>0</v>
      </c>
      <c r="I192" s="24">
        <f t="shared" si="18"/>
        <v>0</v>
      </c>
      <c r="J192" s="24">
        <f t="shared" si="18"/>
        <v>0</v>
      </c>
    </row>
    <row r="193" spans="1:11" s="38" customFormat="1" hidden="1">
      <c r="A193" s="32" t="s">
        <v>35</v>
      </c>
      <c r="B193" s="159" t="s">
        <v>14</v>
      </c>
      <c r="C193" s="159" t="s">
        <v>132</v>
      </c>
      <c r="D193" s="159" t="s">
        <v>177</v>
      </c>
      <c r="E193" s="217">
        <v>800</v>
      </c>
      <c r="F193" s="24">
        <f>F194</f>
        <v>0</v>
      </c>
      <c r="H193" s="24">
        <f t="shared" si="18"/>
        <v>0</v>
      </c>
      <c r="I193" s="24">
        <f t="shared" si="18"/>
        <v>0</v>
      </c>
      <c r="J193" s="24">
        <f t="shared" si="18"/>
        <v>0</v>
      </c>
    </row>
    <row r="194" spans="1:11" s="38" customFormat="1" hidden="1">
      <c r="A194" s="25" t="s">
        <v>36</v>
      </c>
      <c r="B194" s="159" t="s">
        <v>14</v>
      </c>
      <c r="C194" s="159" t="s">
        <v>132</v>
      </c>
      <c r="D194" s="159" t="s">
        <v>177</v>
      </c>
      <c r="E194" s="217">
        <v>830</v>
      </c>
      <c r="F194" s="24"/>
      <c r="H194" s="24"/>
      <c r="I194" s="24"/>
      <c r="J194" s="24"/>
    </row>
    <row r="195" spans="1:11" s="38" customFormat="1">
      <c r="A195" s="25" t="s">
        <v>178</v>
      </c>
      <c r="B195" s="159" t="s">
        <v>14</v>
      </c>
      <c r="C195" s="159" t="s">
        <v>132</v>
      </c>
      <c r="D195" s="159" t="s">
        <v>179</v>
      </c>
      <c r="E195" s="217"/>
      <c r="F195" s="24">
        <f>F196+F200+F203</f>
        <v>653.5</v>
      </c>
      <c r="H195" s="24">
        <f>H196+H200+H203</f>
        <v>679</v>
      </c>
      <c r="I195" s="24">
        <f>I196+I200+I203</f>
        <v>679</v>
      </c>
      <c r="J195" s="24">
        <f>J196+J200+J203</f>
        <v>653.5</v>
      </c>
    </row>
    <row r="196" spans="1:11" s="3" customFormat="1" ht="34.5" customHeight="1">
      <c r="A196" s="37" t="s">
        <v>31</v>
      </c>
      <c r="B196" s="159" t="s">
        <v>14</v>
      </c>
      <c r="C196" s="159" t="s">
        <v>132</v>
      </c>
      <c r="D196" s="159" t="s">
        <v>179</v>
      </c>
      <c r="E196" s="217">
        <v>200</v>
      </c>
      <c r="F196" s="24">
        <f>F197</f>
        <v>225.6</v>
      </c>
      <c r="G196" s="157"/>
      <c r="H196" s="24">
        <f>H197</f>
        <v>115.4</v>
      </c>
      <c r="I196" s="24">
        <f>I197</f>
        <v>115.4</v>
      </c>
      <c r="J196" s="24">
        <f>J197</f>
        <v>225.6</v>
      </c>
    </row>
    <row r="197" spans="1:11" s="23" customFormat="1" ht="33" customHeight="1">
      <c r="A197" s="37" t="s">
        <v>32</v>
      </c>
      <c r="B197" s="159" t="s">
        <v>14</v>
      </c>
      <c r="C197" s="159" t="s">
        <v>132</v>
      </c>
      <c r="D197" s="159" t="s">
        <v>179</v>
      </c>
      <c r="E197" s="217">
        <v>240</v>
      </c>
      <c r="F197" s="24">
        <f>118.1+58+4.5+45</f>
        <v>225.6</v>
      </c>
      <c r="G197" s="23">
        <v>-1363</v>
      </c>
      <c r="H197" s="24">
        <v>115.4</v>
      </c>
      <c r="I197" s="24">
        <v>115.4</v>
      </c>
      <c r="J197" s="24">
        <f>118.1+58+4.5+45</f>
        <v>225.6</v>
      </c>
    </row>
    <row r="198" spans="1:11" s="23" customFormat="1" hidden="1">
      <c r="A198" s="37" t="s">
        <v>33</v>
      </c>
      <c r="B198" s="159" t="s">
        <v>14</v>
      </c>
      <c r="C198" s="159" t="s">
        <v>132</v>
      </c>
      <c r="D198" s="159" t="s">
        <v>179</v>
      </c>
      <c r="E198" s="217">
        <v>300</v>
      </c>
      <c r="F198" s="24">
        <f>F199</f>
        <v>0</v>
      </c>
      <c r="H198" s="24">
        <f>H199</f>
        <v>0</v>
      </c>
      <c r="I198" s="24">
        <f>I199</f>
        <v>0</v>
      </c>
      <c r="J198" s="24">
        <f>J199</f>
        <v>0</v>
      </c>
    </row>
    <row r="199" spans="1:11" s="23" customFormat="1" hidden="1">
      <c r="A199" s="37" t="s">
        <v>157</v>
      </c>
      <c r="B199" s="159" t="s">
        <v>14</v>
      </c>
      <c r="C199" s="159" t="s">
        <v>132</v>
      </c>
      <c r="D199" s="159" t="s">
        <v>179</v>
      </c>
      <c r="E199" s="217">
        <v>360</v>
      </c>
      <c r="F199" s="24"/>
      <c r="H199" s="24"/>
      <c r="I199" s="24"/>
      <c r="J199" s="24"/>
    </row>
    <row r="200" spans="1:11" s="23" customFormat="1" ht="31.5" hidden="1">
      <c r="A200" s="37" t="s">
        <v>148</v>
      </c>
      <c r="B200" s="159" t="s">
        <v>14</v>
      </c>
      <c r="C200" s="159" t="s">
        <v>132</v>
      </c>
      <c r="D200" s="159" t="s">
        <v>179</v>
      </c>
      <c r="E200" s="159" t="s">
        <v>149</v>
      </c>
      <c r="F200" s="24">
        <f>F201+F202</f>
        <v>0</v>
      </c>
      <c r="H200" s="24">
        <f>H201+H202</f>
        <v>45</v>
      </c>
      <c r="I200" s="24">
        <f>I201+I202</f>
        <v>45</v>
      </c>
      <c r="J200" s="24">
        <f>J201+J202</f>
        <v>0</v>
      </c>
    </row>
    <row r="201" spans="1:11" s="23" customFormat="1" hidden="1">
      <c r="A201" s="37" t="s">
        <v>180</v>
      </c>
      <c r="B201" s="159" t="s">
        <v>14</v>
      </c>
      <c r="C201" s="159" t="s">
        <v>132</v>
      </c>
      <c r="D201" s="159" t="s">
        <v>179</v>
      </c>
      <c r="E201" s="159" t="s">
        <v>181</v>
      </c>
      <c r="F201" s="24"/>
      <c r="H201" s="24"/>
      <c r="I201" s="24"/>
      <c r="J201" s="24"/>
    </row>
    <row r="202" spans="1:11" s="23" customFormat="1" ht="32.25" hidden="1" customHeight="1">
      <c r="A202" s="37" t="s">
        <v>182</v>
      </c>
      <c r="B202" s="159" t="s">
        <v>14</v>
      </c>
      <c r="C202" s="159" t="s">
        <v>132</v>
      </c>
      <c r="D202" s="159" t="s">
        <v>179</v>
      </c>
      <c r="E202" s="159" t="s">
        <v>183</v>
      </c>
      <c r="F202" s="24">
        <f>45-45</f>
        <v>0</v>
      </c>
      <c r="H202" s="24">
        <v>45</v>
      </c>
      <c r="I202" s="24">
        <v>45</v>
      </c>
      <c r="J202" s="24">
        <f>45-45</f>
        <v>0</v>
      </c>
    </row>
    <row r="203" spans="1:11" s="38" customFormat="1">
      <c r="A203" s="25" t="s">
        <v>35</v>
      </c>
      <c r="B203" s="159" t="s">
        <v>14</v>
      </c>
      <c r="C203" s="159" t="s">
        <v>132</v>
      </c>
      <c r="D203" s="159" t="s">
        <v>179</v>
      </c>
      <c r="E203" s="159" t="s">
        <v>184</v>
      </c>
      <c r="F203" s="24">
        <f>F204+F205</f>
        <v>427.9</v>
      </c>
      <c r="G203" s="38">
        <v>-1363</v>
      </c>
      <c r="H203" s="24">
        <f>H204+H205</f>
        <v>518.6</v>
      </c>
      <c r="I203" s="24">
        <f>I204+I205</f>
        <v>518.6</v>
      </c>
      <c r="J203" s="24">
        <f>J204+J205</f>
        <v>427.9</v>
      </c>
    </row>
    <row r="204" spans="1:11" s="38" customFormat="1">
      <c r="A204" s="25" t="s">
        <v>37</v>
      </c>
      <c r="B204" s="159" t="s">
        <v>14</v>
      </c>
      <c r="C204" s="159" t="s">
        <v>132</v>
      </c>
      <c r="D204" s="159" t="s">
        <v>179</v>
      </c>
      <c r="E204" s="159" t="s">
        <v>185</v>
      </c>
      <c r="F204" s="24">
        <v>157.4</v>
      </c>
      <c r="H204" s="24">
        <v>147.80000000000001</v>
      </c>
      <c r="I204" s="24">
        <v>147.80000000000001</v>
      </c>
      <c r="J204" s="24">
        <v>157.4</v>
      </c>
    </row>
    <row r="205" spans="1:11" s="38" customFormat="1">
      <c r="A205" s="32" t="s">
        <v>55</v>
      </c>
      <c r="B205" s="159" t="s">
        <v>14</v>
      </c>
      <c r="C205" s="159" t="s">
        <v>132</v>
      </c>
      <c r="D205" s="159" t="s">
        <v>179</v>
      </c>
      <c r="E205" s="217">
        <v>870</v>
      </c>
      <c r="F205" s="24">
        <f>169.9+100.6</f>
        <v>270.5</v>
      </c>
      <c r="H205" s="24">
        <v>370.8</v>
      </c>
      <c r="I205" s="24">
        <v>370.8</v>
      </c>
      <c r="J205" s="24">
        <f>169.9+100.6</f>
        <v>270.5</v>
      </c>
      <c r="K205" s="72"/>
    </row>
    <row r="206" spans="1:11" s="38" customFormat="1" ht="15.75" customHeight="1">
      <c r="A206" s="20" t="s">
        <v>186</v>
      </c>
      <c r="B206" s="175" t="s">
        <v>14</v>
      </c>
      <c r="C206" s="175" t="s">
        <v>132</v>
      </c>
      <c r="D206" s="175" t="s">
        <v>187</v>
      </c>
      <c r="E206" s="176"/>
      <c r="F206" s="22">
        <f>F210+F213+F216+F221+F228+F231+F234+F240</f>
        <v>1566</v>
      </c>
      <c r="H206" s="22">
        <f>H210+H213+H216+H221+H228+H231+H234+H240</f>
        <v>1664</v>
      </c>
      <c r="I206" s="22">
        <f>I210+I213+I216+I221+I228+I231+I234+I240</f>
        <v>1664</v>
      </c>
      <c r="J206" s="22">
        <f>J210+J213+J216+J221+J228+J231+J234+J240</f>
        <v>0</v>
      </c>
    </row>
    <row r="207" spans="1:11" s="3" customFormat="1" ht="63" hidden="1">
      <c r="A207" s="52" t="s">
        <v>188</v>
      </c>
      <c r="B207" s="133" t="s">
        <v>14</v>
      </c>
      <c r="C207" s="133" t="s">
        <v>132</v>
      </c>
      <c r="D207" s="133" t="s">
        <v>189</v>
      </c>
      <c r="E207" s="232"/>
      <c r="F207" s="36">
        <f>F208</f>
        <v>0</v>
      </c>
      <c r="G207" s="157"/>
      <c r="H207" s="36">
        <f t="shared" ref="H207:J208" si="19">H208</f>
        <v>0</v>
      </c>
      <c r="I207" s="36">
        <f t="shared" si="19"/>
        <v>0</v>
      </c>
      <c r="J207" s="36">
        <f t="shared" si="19"/>
        <v>0</v>
      </c>
    </row>
    <row r="208" spans="1:11" s="3" customFormat="1" hidden="1">
      <c r="A208" s="25" t="s">
        <v>35</v>
      </c>
      <c r="B208" s="159" t="s">
        <v>14</v>
      </c>
      <c r="C208" s="159" t="s">
        <v>132</v>
      </c>
      <c r="D208" s="159" t="s">
        <v>189</v>
      </c>
      <c r="E208" s="217">
        <v>800</v>
      </c>
      <c r="F208" s="24">
        <f>F209</f>
        <v>0</v>
      </c>
      <c r="G208" s="157"/>
      <c r="H208" s="24">
        <f t="shared" si="19"/>
        <v>0</v>
      </c>
      <c r="I208" s="24">
        <f t="shared" si="19"/>
        <v>0</v>
      </c>
      <c r="J208" s="24">
        <f t="shared" si="19"/>
        <v>0</v>
      </c>
    </row>
    <row r="209" spans="1:10" s="3" customFormat="1" hidden="1">
      <c r="A209" s="32" t="s">
        <v>55</v>
      </c>
      <c r="B209" s="159" t="s">
        <v>14</v>
      </c>
      <c r="C209" s="159" t="s">
        <v>132</v>
      </c>
      <c r="D209" s="159" t="s">
        <v>189</v>
      </c>
      <c r="E209" s="217">
        <v>870</v>
      </c>
      <c r="F209" s="24">
        <f>500-500</f>
        <v>0</v>
      </c>
      <c r="G209" s="157"/>
      <c r="H209" s="24">
        <f>500-500</f>
        <v>0</v>
      </c>
      <c r="I209" s="24">
        <f>500-500</f>
        <v>0</v>
      </c>
      <c r="J209" s="24">
        <f>500-500</f>
        <v>0</v>
      </c>
    </row>
    <row r="210" spans="1:10" s="3" customFormat="1" ht="47.25">
      <c r="A210" s="57" t="s">
        <v>190</v>
      </c>
      <c r="B210" s="133" t="s">
        <v>14</v>
      </c>
      <c r="C210" s="133" t="s">
        <v>132</v>
      </c>
      <c r="D210" s="133" t="s">
        <v>189</v>
      </c>
      <c r="E210" s="232"/>
      <c r="F210" s="36">
        <f>F211</f>
        <v>705</v>
      </c>
      <c r="G210" s="157"/>
      <c r="H210" s="36">
        <f t="shared" ref="H210:J211" si="20">H211</f>
        <v>540</v>
      </c>
      <c r="I210" s="36">
        <f t="shared" si="20"/>
        <v>540</v>
      </c>
      <c r="J210" s="36">
        <f t="shared" si="20"/>
        <v>0</v>
      </c>
    </row>
    <row r="211" spans="1:10" s="64" customFormat="1">
      <c r="A211" s="25" t="s">
        <v>35</v>
      </c>
      <c r="B211" s="159" t="s">
        <v>14</v>
      </c>
      <c r="C211" s="159" t="s">
        <v>132</v>
      </c>
      <c r="D211" s="159" t="s">
        <v>189</v>
      </c>
      <c r="E211" s="217">
        <v>800</v>
      </c>
      <c r="F211" s="24">
        <f>F212</f>
        <v>705</v>
      </c>
      <c r="H211" s="24">
        <f t="shared" si="20"/>
        <v>540</v>
      </c>
      <c r="I211" s="24">
        <f t="shared" si="20"/>
        <v>540</v>
      </c>
      <c r="J211" s="24">
        <f t="shared" si="20"/>
        <v>0</v>
      </c>
    </row>
    <row r="212" spans="1:10" s="64" customFormat="1">
      <c r="A212" s="32" t="s">
        <v>55</v>
      </c>
      <c r="B212" s="159" t="s">
        <v>14</v>
      </c>
      <c r="C212" s="159" t="s">
        <v>132</v>
      </c>
      <c r="D212" s="159" t="s">
        <v>189</v>
      </c>
      <c r="E212" s="217">
        <v>870</v>
      </c>
      <c r="F212" s="71">
        <v>705</v>
      </c>
      <c r="G212" s="174"/>
      <c r="H212" s="71">
        <v>540</v>
      </c>
      <c r="I212" s="71">
        <v>540</v>
      </c>
      <c r="J212" s="71">
        <v>0</v>
      </c>
    </row>
    <row r="213" spans="1:10" s="64" customFormat="1" ht="47.25">
      <c r="A213" s="57" t="s">
        <v>191</v>
      </c>
      <c r="B213" s="133" t="s">
        <v>14</v>
      </c>
      <c r="C213" s="133" t="s">
        <v>132</v>
      </c>
      <c r="D213" s="133" t="s">
        <v>192</v>
      </c>
      <c r="E213" s="232"/>
      <c r="F213" s="180">
        <f>F214</f>
        <v>135</v>
      </c>
      <c r="G213" s="174"/>
      <c r="H213" s="180">
        <f t="shared" ref="H213:J214" si="21">H214</f>
        <v>100</v>
      </c>
      <c r="I213" s="180">
        <f t="shared" si="21"/>
        <v>100</v>
      </c>
      <c r="J213" s="180">
        <f t="shared" si="21"/>
        <v>0</v>
      </c>
    </row>
    <row r="214" spans="1:10" s="64" customFormat="1">
      <c r="A214" s="25" t="s">
        <v>35</v>
      </c>
      <c r="B214" s="159" t="s">
        <v>14</v>
      </c>
      <c r="C214" s="159" t="s">
        <v>132</v>
      </c>
      <c r="D214" s="159" t="s">
        <v>192</v>
      </c>
      <c r="E214" s="217">
        <v>800</v>
      </c>
      <c r="F214" s="71">
        <f>F215</f>
        <v>135</v>
      </c>
      <c r="G214" s="174"/>
      <c r="H214" s="71">
        <f t="shared" si="21"/>
        <v>100</v>
      </c>
      <c r="I214" s="71">
        <f t="shared" si="21"/>
        <v>100</v>
      </c>
      <c r="J214" s="71">
        <f t="shared" si="21"/>
        <v>0</v>
      </c>
    </row>
    <row r="215" spans="1:10" s="64" customFormat="1">
      <c r="A215" s="32" t="s">
        <v>55</v>
      </c>
      <c r="B215" s="159" t="s">
        <v>14</v>
      </c>
      <c r="C215" s="159" t="s">
        <v>132</v>
      </c>
      <c r="D215" s="159" t="s">
        <v>192</v>
      </c>
      <c r="E215" s="217">
        <v>870</v>
      </c>
      <c r="F215" s="71">
        <v>135</v>
      </c>
      <c r="G215" s="174"/>
      <c r="H215" s="71">
        <v>100</v>
      </c>
      <c r="I215" s="71">
        <v>100</v>
      </c>
      <c r="J215" s="71">
        <v>0</v>
      </c>
    </row>
    <row r="216" spans="1:10" s="23" customFormat="1" ht="31.5">
      <c r="A216" s="52" t="s">
        <v>193</v>
      </c>
      <c r="B216" s="133" t="s">
        <v>14</v>
      </c>
      <c r="C216" s="133" t="s">
        <v>132</v>
      </c>
      <c r="D216" s="133" t="s">
        <v>194</v>
      </c>
      <c r="E216" s="217"/>
      <c r="F216" s="180">
        <f>F217+F219</f>
        <v>100</v>
      </c>
      <c r="G216" s="113"/>
      <c r="H216" s="180">
        <f>H217+H219</f>
        <v>200</v>
      </c>
      <c r="I216" s="180">
        <f>I217+I219</f>
        <v>200</v>
      </c>
      <c r="J216" s="180">
        <f>J217+J219</f>
        <v>0</v>
      </c>
    </row>
    <row r="217" spans="1:10" s="23" customFormat="1" ht="31.5" hidden="1">
      <c r="A217" s="37" t="s">
        <v>31</v>
      </c>
      <c r="B217" s="159" t="s">
        <v>14</v>
      </c>
      <c r="C217" s="159" t="s">
        <v>132</v>
      </c>
      <c r="D217" s="159" t="s">
        <v>194</v>
      </c>
      <c r="E217" s="217">
        <v>200</v>
      </c>
      <c r="F217" s="71">
        <f>F218</f>
        <v>0</v>
      </c>
      <c r="G217" s="113"/>
      <c r="H217" s="71">
        <f>H218</f>
        <v>0</v>
      </c>
      <c r="I217" s="71">
        <f>I218</f>
        <v>0</v>
      </c>
      <c r="J217" s="71">
        <f>J218</f>
        <v>0</v>
      </c>
    </row>
    <row r="218" spans="1:10" s="23" customFormat="1" ht="31.5" hidden="1">
      <c r="A218" s="37" t="s">
        <v>32</v>
      </c>
      <c r="B218" s="159" t="s">
        <v>14</v>
      </c>
      <c r="C218" s="159" t="s">
        <v>132</v>
      </c>
      <c r="D218" s="159" t="s">
        <v>194</v>
      </c>
      <c r="E218" s="217">
        <v>240</v>
      </c>
      <c r="F218" s="71"/>
      <c r="G218" s="113"/>
      <c r="H218" s="71"/>
      <c r="I218" s="71"/>
      <c r="J218" s="71"/>
    </row>
    <row r="219" spans="1:10" s="64" customFormat="1">
      <c r="A219" s="25" t="s">
        <v>35</v>
      </c>
      <c r="B219" s="159" t="s">
        <v>14</v>
      </c>
      <c r="C219" s="159" t="s">
        <v>132</v>
      </c>
      <c r="D219" s="159" t="s">
        <v>194</v>
      </c>
      <c r="E219" s="217">
        <v>800</v>
      </c>
      <c r="F219" s="71">
        <f>F220</f>
        <v>100</v>
      </c>
      <c r="G219" s="174"/>
      <c r="H219" s="71">
        <f>H220</f>
        <v>200</v>
      </c>
      <c r="I219" s="71">
        <f>I220</f>
        <v>200</v>
      </c>
      <c r="J219" s="71">
        <f>J220</f>
        <v>0</v>
      </c>
    </row>
    <row r="220" spans="1:10" s="64" customFormat="1">
      <c r="A220" s="32" t="s">
        <v>55</v>
      </c>
      <c r="B220" s="159" t="s">
        <v>14</v>
      </c>
      <c r="C220" s="159" t="s">
        <v>132</v>
      </c>
      <c r="D220" s="159" t="s">
        <v>194</v>
      </c>
      <c r="E220" s="217">
        <v>870</v>
      </c>
      <c r="F220" s="71">
        <v>100</v>
      </c>
      <c r="G220" s="174"/>
      <c r="H220" s="71">
        <v>200</v>
      </c>
      <c r="I220" s="71">
        <v>200</v>
      </c>
      <c r="J220" s="71">
        <v>0</v>
      </c>
    </row>
    <row r="221" spans="1:10" s="23" customFormat="1" ht="31.5" hidden="1">
      <c r="A221" s="52" t="s">
        <v>195</v>
      </c>
      <c r="B221" s="133" t="s">
        <v>14</v>
      </c>
      <c r="C221" s="133" t="s">
        <v>132</v>
      </c>
      <c r="D221" s="133" t="s">
        <v>196</v>
      </c>
      <c r="E221" s="217"/>
      <c r="F221" s="180">
        <f>F222+F224+F226</f>
        <v>0</v>
      </c>
      <c r="G221" s="113"/>
      <c r="H221" s="180">
        <f>H222+H224+H226</f>
        <v>300</v>
      </c>
      <c r="I221" s="180">
        <f>I222+I224+I226</f>
        <v>300</v>
      </c>
      <c r="J221" s="180">
        <f>J222+J224+J226</f>
        <v>0</v>
      </c>
    </row>
    <row r="222" spans="1:10" s="23" customFormat="1" ht="31.5" hidden="1">
      <c r="A222" s="37" t="s">
        <v>31</v>
      </c>
      <c r="B222" s="159" t="s">
        <v>14</v>
      </c>
      <c r="C222" s="159" t="s">
        <v>132</v>
      </c>
      <c r="D222" s="159" t="s">
        <v>196</v>
      </c>
      <c r="E222" s="217">
        <v>200</v>
      </c>
      <c r="F222" s="71">
        <f>F223</f>
        <v>0</v>
      </c>
      <c r="G222" s="113"/>
      <c r="H222" s="71">
        <f>H223</f>
        <v>0</v>
      </c>
      <c r="I222" s="71">
        <f>I223</f>
        <v>0</v>
      </c>
      <c r="J222" s="71">
        <f>J223</f>
        <v>0</v>
      </c>
    </row>
    <row r="223" spans="1:10" s="23" customFormat="1" ht="31.5" hidden="1">
      <c r="A223" s="37" t="s">
        <v>32</v>
      </c>
      <c r="B223" s="159" t="s">
        <v>14</v>
      </c>
      <c r="C223" s="159" t="s">
        <v>132</v>
      </c>
      <c r="D223" s="159" t="s">
        <v>196</v>
      </c>
      <c r="E223" s="217">
        <v>240</v>
      </c>
      <c r="F223" s="71"/>
      <c r="G223" s="113"/>
      <c r="H223" s="71"/>
      <c r="I223" s="71"/>
      <c r="J223" s="71"/>
    </row>
    <row r="224" spans="1:10" s="23" customFormat="1" hidden="1">
      <c r="A224" s="25" t="s">
        <v>33</v>
      </c>
      <c r="B224" s="159" t="s">
        <v>14</v>
      </c>
      <c r="C224" s="159" t="s">
        <v>132</v>
      </c>
      <c r="D224" s="159" t="s">
        <v>196</v>
      </c>
      <c r="E224" s="217">
        <v>300</v>
      </c>
      <c r="F224" s="71">
        <f>F225</f>
        <v>0</v>
      </c>
      <c r="G224" s="113"/>
      <c r="H224" s="71">
        <f>H225</f>
        <v>300</v>
      </c>
      <c r="I224" s="71">
        <f>I225</f>
        <v>300</v>
      </c>
      <c r="J224" s="71">
        <f>J225</f>
        <v>0</v>
      </c>
    </row>
    <row r="225" spans="1:10" s="23" customFormat="1" hidden="1">
      <c r="A225" s="25" t="s">
        <v>157</v>
      </c>
      <c r="B225" s="159" t="s">
        <v>14</v>
      </c>
      <c r="C225" s="159" t="s">
        <v>132</v>
      </c>
      <c r="D225" s="159" t="s">
        <v>196</v>
      </c>
      <c r="E225" s="217">
        <v>360</v>
      </c>
      <c r="F225" s="71">
        <v>0</v>
      </c>
      <c r="G225" s="113"/>
      <c r="H225" s="71">
        <v>300</v>
      </c>
      <c r="I225" s="71">
        <v>300</v>
      </c>
      <c r="J225" s="71">
        <v>0</v>
      </c>
    </row>
    <row r="226" spans="1:10" s="64" customFormat="1" hidden="1">
      <c r="A226" s="25" t="s">
        <v>35</v>
      </c>
      <c r="B226" s="159" t="s">
        <v>14</v>
      </c>
      <c r="C226" s="159" t="s">
        <v>132</v>
      </c>
      <c r="D226" s="159" t="s">
        <v>196</v>
      </c>
      <c r="E226" s="217">
        <v>800</v>
      </c>
      <c r="F226" s="71">
        <f>F227</f>
        <v>0</v>
      </c>
      <c r="G226" s="174"/>
      <c r="H226" s="71">
        <f>H227</f>
        <v>0</v>
      </c>
      <c r="I226" s="71">
        <f>I227</f>
        <v>0</v>
      </c>
      <c r="J226" s="71">
        <f>J227</f>
        <v>0</v>
      </c>
    </row>
    <row r="227" spans="1:10" s="64" customFormat="1" hidden="1">
      <c r="A227" s="32" t="s">
        <v>55</v>
      </c>
      <c r="B227" s="159" t="s">
        <v>14</v>
      </c>
      <c r="C227" s="159" t="s">
        <v>132</v>
      </c>
      <c r="D227" s="159" t="s">
        <v>196</v>
      </c>
      <c r="E227" s="217">
        <v>870</v>
      </c>
      <c r="F227" s="71">
        <f>625-625</f>
        <v>0</v>
      </c>
      <c r="G227" s="174"/>
      <c r="H227" s="71">
        <f>625-625</f>
        <v>0</v>
      </c>
      <c r="I227" s="71">
        <f>625-625</f>
        <v>0</v>
      </c>
      <c r="J227" s="71">
        <f>625-625</f>
        <v>0</v>
      </c>
    </row>
    <row r="228" spans="1:10" s="64" customFormat="1" ht="47.25">
      <c r="A228" s="52" t="s">
        <v>197</v>
      </c>
      <c r="B228" s="133" t="s">
        <v>14</v>
      </c>
      <c r="C228" s="133" t="s">
        <v>132</v>
      </c>
      <c r="D228" s="133" t="s">
        <v>198</v>
      </c>
      <c r="E228" s="232"/>
      <c r="F228" s="180">
        <f>F229</f>
        <v>440</v>
      </c>
      <c r="G228" s="174"/>
      <c r="H228" s="180">
        <f t="shared" ref="H228:J229" si="22">H229</f>
        <v>370</v>
      </c>
      <c r="I228" s="180">
        <f t="shared" si="22"/>
        <v>370</v>
      </c>
      <c r="J228" s="180">
        <f t="shared" si="22"/>
        <v>0</v>
      </c>
    </row>
    <row r="229" spans="1:10" s="64" customFormat="1">
      <c r="A229" s="25" t="s">
        <v>35</v>
      </c>
      <c r="B229" s="159" t="s">
        <v>14</v>
      </c>
      <c r="C229" s="159" t="s">
        <v>132</v>
      </c>
      <c r="D229" s="159" t="s">
        <v>198</v>
      </c>
      <c r="E229" s="217">
        <v>800</v>
      </c>
      <c r="F229" s="71">
        <f>F230</f>
        <v>440</v>
      </c>
      <c r="G229" s="174"/>
      <c r="H229" s="71">
        <f t="shared" si="22"/>
        <v>370</v>
      </c>
      <c r="I229" s="71">
        <f t="shared" si="22"/>
        <v>370</v>
      </c>
      <c r="J229" s="71">
        <f t="shared" si="22"/>
        <v>0</v>
      </c>
    </row>
    <row r="230" spans="1:10" s="64" customFormat="1">
      <c r="A230" s="32" t="s">
        <v>55</v>
      </c>
      <c r="B230" s="159" t="s">
        <v>14</v>
      </c>
      <c r="C230" s="159" t="s">
        <v>132</v>
      </c>
      <c r="D230" s="159" t="s">
        <v>198</v>
      </c>
      <c r="E230" s="217">
        <v>870</v>
      </c>
      <c r="F230" s="71">
        <v>440</v>
      </c>
      <c r="G230" s="174"/>
      <c r="H230" s="71">
        <v>370</v>
      </c>
      <c r="I230" s="71">
        <v>370</v>
      </c>
      <c r="J230" s="71">
        <v>0</v>
      </c>
    </row>
    <row r="231" spans="1:10" s="64" customFormat="1" ht="47.25">
      <c r="A231" s="52" t="s">
        <v>199</v>
      </c>
      <c r="B231" s="133" t="s">
        <v>14</v>
      </c>
      <c r="C231" s="133" t="s">
        <v>132</v>
      </c>
      <c r="D231" s="133" t="s">
        <v>200</v>
      </c>
      <c r="E231" s="232"/>
      <c r="F231" s="180">
        <f>F232</f>
        <v>96</v>
      </c>
      <c r="G231" s="174"/>
      <c r="H231" s="180">
        <f t="shared" ref="H231:J232" si="23">H232</f>
        <v>61</v>
      </c>
      <c r="I231" s="180">
        <f t="shared" si="23"/>
        <v>61</v>
      </c>
      <c r="J231" s="180">
        <f t="shared" si="23"/>
        <v>0</v>
      </c>
    </row>
    <row r="232" spans="1:10" s="64" customFormat="1">
      <c r="A232" s="25" t="s">
        <v>35</v>
      </c>
      <c r="B232" s="159" t="s">
        <v>14</v>
      </c>
      <c r="C232" s="159" t="s">
        <v>132</v>
      </c>
      <c r="D232" s="159" t="s">
        <v>200</v>
      </c>
      <c r="E232" s="217">
        <v>800</v>
      </c>
      <c r="F232" s="71">
        <f>F233</f>
        <v>96</v>
      </c>
      <c r="G232" s="174"/>
      <c r="H232" s="71">
        <f t="shared" si="23"/>
        <v>61</v>
      </c>
      <c r="I232" s="71">
        <f t="shared" si="23"/>
        <v>61</v>
      </c>
      <c r="J232" s="71">
        <f t="shared" si="23"/>
        <v>0</v>
      </c>
    </row>
    <row r="233" spans="1:10" s="64" customFormat="1">
      <c r="A233" s="32" t="s">
        <v>55</v>
      </c>
      <c r="B233" s="159" t="s">
        <v>14</v>
      </c>
      <c r="C233" s="159" t="s">
        <v>132</v>
      </c>
      <c r="D233" s="159" t="s">
        <v>200</v>
      </c>
      <c r="E233" s="217">
        <v>870</v>
      </c>
      <c r="F233" s="71">
        <v>96</v>
      </c>
      <c r="G233" s="174"/>
      <c r="H233" s="71">
        <v>61</v>
      </c>
      <c r="I233" s="71">
        <v>61</v>
      </c>
      <c r="J233" s="71">
        <v>0</v>
      </c>
    </row>
    <row r="234" spans="1:10" s="64" customFormat="1" ht="31.5">
      <c r="A234" s="52" t="s">
        <v>334</v>
      </c>
      <c r="B234" s="133" t="s">
        <v>14</v>
      </c>
      <c r="C234" s="133" t="s">
        <v>132</v>
      </c>
      <c r="D234" s="133" t="s">
        <v>335</v>
      </c>
      <c r="E234" s="232"/>
      <c r="F234" s="180">
        <f>F235+F237</f>
        <v>65</v>
      </c>
      <c r="G234" s="174"/>
      <c r="H234" s="180">
        <f>H235+H237</f>
        <v>58</v>
      </c>
      <c r="I234" s="180">
        <f>I235+I237</f>
        <v>58</v>
      </c>
      <c r="J234" s="180">
        <f>J235+J237</f>
        <v>0</v>
      </c>
    </row>
    <row r="235" spans="1:10" s="64" customFormat="1">
      <c r="A235" s="25" t="s">
        <v>35</v>
      </c>
      <c r="B235" s="159" t="s">
        <v>14</v>
      </c>
      <c r="C235" s="159" t="s">
        <v>132</v>
      </c>
      <c r="D235" s="159" t="s">
        <v>335</v>
      </c>
      <c r="E235" s="217">
        <v>800</v>
      </c>
      <c r="F235" s="71">
        <f>F236</f>
        <v>65</v>
      </c>
      <c r="G235" s="174"/>
      <c r="H235" s="71">
        <f>H236</f>
        <v>58</v>
      </c>
      <c r="I235" s="71">
        <f>I236</f>
        <v>58</v>
      </c>
      <c r="J235" s="71">
        <f>J236</f>
        <v>0</v>
      </c>
    </row>
    <row r="236" spans="1:10" s="64" customFormat="1">
      <c r="A236" s="32" t="s">
        <v>55</v>
      </c>
      <c r="B236" s="159" t="s">
        <v>14</v>
      </c>
      <c r="C236" s="159" t="s">
        <v>132</v>
      </c>
      <c r="D236" s="159" t="s">
        <v>335</v>
      </c>
      <c r="E236" s="217">
        <v>870</v>
      </c>
      <c r="F236" s="71">
        <v>65</v>
      </c>
      <c r="G236" s="174"/>
      <c r="H236" s="71">
        <v>58</v>
      </c>
      <c r="I236" s="71">
        <v>58</v>
      </c>
      <c r="J236" s="71">
        <v>0</v>
      </c>
    </row>
    <row r="237" spans="1:10" s="23" customFormat="1" ht="63" hidden="1">
      <c r="A237" s="25" t="s">
        <v>201</v>
      </c>
      <c r="B237" s="159" t="s">
        <v>14</v>
      </c>
      <c r="C237" s="159" t="s">
        <v>132</v>
      </c>
      <c r="D237" s="159" t="s">
        <v>202</v>
      </c>
      <c r="E237" s="217"/>
      <c r="F237" s="71">
        <f>F238</f>
        <v>0</v>
      </c>
      <c r="G237" s="113"/>
      <c r="H237" s="71">
        <f t="shared" ref="H237:J238" si="24">H238</f>
        <v>0</v>
      </c>
      <c r="I237" s="71">
        <f t="shared" si="24"/>
        <v>0</v>
      </c>
      <c r="J237" s="71">
        <f t="shared" si="24"/>
        <v>0</v>
      </c>
    </row>
    <row r="238" spans="1:10" s="23" customFormat="1" hidden="1">
      <c r="A238" s="37" t="s">
        <v>35</v>
      </c>
      <c r="B238" s="159" t="s">
        <v>14</v>
      </c>
      <c r="C238" s="159" t="s">
        <v>132</v>
      </c>
      <c r="D238" s="159" t="s">
        <v>202</v>
      </c>
      <c r="E238" s="217">
        <v>800</v>
      </c>
      <c r="F238" s="71">
        <f>F239</f>
        <v>0</v>
      </c>
      <c r="G238" s="113"/>
      <c r="H238" s="71">
        <f t="shared" si="24"/>
        <v>0</v>
      </c>
      <c r="I238" s="71">
        <f t="shared" si="24"/>
        <v>0</v>
      </c>
      <c r="J238" s="71">
        <f t="shared" si="24"/>
        <v>0</v>
      </c>
    </row>
    <row r="239" spans="1:10" s="23" customFormat="1" hidden="1">
      <c r="A239" s="37" t="s">
        <v>55</v>
      </c>
      <c r="B239" s="159" t="s">
        <v>14</v>
      </c>
      <c r="C239" s="159" t="s">
        <v>132</v>
      </c>
      <c r="D239" s="159" t="s">
        <v>202</v>
      </c>
      <c r="E239" s="217">
        <v>870</v>
      </c>
      <c r="F239" s="71">
        <f>4.7-4.7</f>
        <v>0</v>
      </c>
      <c r="G239" s="113"/>
      <c r="H239" s="71">
        <f>4.7-4.7</f>
        <v>0</v>
      </c>
      <c r="I239" s="71">
        <f>4.7-4.7</f>
        <v>0</v>
      </c>
      <c r="J239" s="71">
        <f>4.7-4.7</f>
        <v>0</v>
      </c>
    </row>
    <row r="240" spans="1:10" s="38" customFormat="1" ht="63">
      <c r="A240" s="158" t="s">
        <v>203</v>
      </c>
      <c r="B240" s="133" t="s">
        <v>14</v>
      </c>
      <c r="C240" s="133" t="s">
        <v>132</v>
      </c>
      <c r="D240" s="133" t="s">
        <v>204</v>
      </c>
      <c r="E240" s="232"/>
      <c r="F240" s="180">
        <f>F241</f>
        <v>25</v>
      </c>
      <c r="G240" s="72"/>
      <c r="H240" s="180">
        <f t="shared" ref="H240:J241" si="25">H241</f>
        <v>35</v>
      </c>
      <c r="I240" s="180">
        <f t="shared" si="25"/>
        <v>35</v>
      </c>
      <c r="J240" s="180">
        <f t="shared" si="25"/>
        <v>0</v>
      </c>
    </row>
    <row r="241" spans="1:10" s="23" customFormat="1">
      <c r="A241" s="37" t="s">
        <v>35</v>
      </c>
      <c r="B241" s="159" t="s">
        <v>14</v>
      </c>
      <c r="C241" s="159" t="s">
        <v>132</v>
      </c>
      <c r="D241" s="159" t="s">
        <v>204</v>
      </c>
      <c r="E241" s="217">
        <v>800</v>
      </c>
      <c r="F241" s="71">
        <f>F242</f>
        <v>25</v>
      </c>
      <c r="G241" s="113"/>
      <c r="H241" s="71">
        <f t="shared" si="25"/>
        <v>35</v>
      </c>
      <c r="I241" s="71">
        <f t="shared" si="25"/>
        <v>35</v>
      </c>
      <c r="J241" s="71">
        <f t="shared" si="25"/>
        <v>0</v>
      </c>
    </row>
    <row r="242" spans="1:10" s="23" customFormat="1">
      <c r="A242" s="37" t="s">
        <v>55</v>
      </c>
      <c r="B242" s="159" t="s">
        <v>14</v>
      </c>
      <c r="C242" s="159" t="s">
        <v>132</v>
      </c>
      <c r="D242" s="159" t="s">
        <v>204</v>
      </c>
      <c r="E242" s="217">
        <v>870</v>
      </c>
      <c r="F242" s="71">
        <v>25</v>
      </c>
      <c r="G242" s="113"/>
      <c r="H242" s="71">
        <v>35</v>
      </c>
      <c r="I242" s="71">
        <v>35</v>
      </c>
      <c r="J242" s="71">
        <v>0</v>
      </c>
    </row>
    <row r="243" spans="1:10" s="23" customFormat="1">
      <c r="A243" s="20" t="s">
        <v>205</v>
      </c>
      <c r="B243" s="175" t="s">
        <v>14</v>
      </c>
      <c r="C243" s="175" t="s">
        <v>206</v>
      </c>
      <c r="D243" s="175"/>
      <c r="E243" s="176"/>
      <c r="F243" s="110">
        <f>F244</f>
        <v>40</v>
      </c>
      <c r="G243" s="113"/>
      <c r="H243" s="110">
        <f>H244</f>
        <v>39</v>
      </c>
      <c r="I243" s="110">
        <f>I244</f>
        <v>39</v>
      </c>
      <c r="J243" s="110">
        <f>J244</f>
        <v>40</v>
      </c>
    </row>
    <row r="244" spans="1:10" s="3" customFormat="1">
      <c r="A244" s="28" t="s">
        <v>207</v>
      </c>
      <c r="B244" s="208" t="s">
        <v>14</v>
      </c>
      <c r="C244" s="208" t="s">
        <v>208</v>
      </c>
      <c r="D244" s="208"/>
      <c r="E244" s="218"/>
      <c r="F244" s="233">
        <f>F245+F250</f>
        <v>40</v>
      </c>
      <c r="G244" s="200"/>
      <c r="H244" s="233">
        <f>H245+H250</f>
        <v>39</v>
      </c>
      <c r="I244" s="233">
        <f>I245+I250</f>
        <v>39</v>
      </c>
      <c r="J244" s="233">
        <f>J245+J250</f>
        <v>40</v>
      </c>
    </row>
    <row r="245" spans="1:10" s="3" customFormat="1" hidden="1">
      <c r="A245" s="28" t="s">
        <v>74</v>
      </c>
      <c r="B245" s="208" t="s">
        <v>14</v>
      </c>
      <c r="C245" s="208" t="s">
        <v>208</v>
      </c>
      <c r="D245" s="208" t="s">
        <v>38</v>
      </c>
      <c r="E245" s="218" t="s">
        <v>10</v>
      </c>
      <c r="F245" s="233">
        <f>F246</f>
        <v>0</v>
      </c>
      <c r="G245" s="200"/>
      <c r="H245" s="233">
        <f t="shared" ref="H245:I248" si="26">H246</f>
        <v>0</v>
      </c>
      <c r="I245" s="233">
        <f t="shared" si="26"/>
        <v>0</v>
      </c>
      <c r="J245" s="233">
        <f>J246</f>
        <v>0</v>
      </c>
    </row>
    <row r="246" spans="1:10" s="3" customFormat="1" hidden="1">
      <c r="A246" s="25" t="s">
        <v>39</v>
      </c>
      <c r="B246" s="26" t="s">
        <v>14</v>
      </c>
      <c r="C246" s="26" t="s">
        <v>208</v>
      </c>
      <c r="D246" s="26" t="s">
        <v>40</v>
      </c>
      <c r="E246" s="176"/>
      <c r="F246" s="110">
        <f>F247</f>
        <v>0</v>
      </c>
      <c r="G246" s="200"/>
      <c r="H246" s="110">
        <f t="shared" si="26"/>
        <v>0</v>
      </c>
      <c r="I246" s="110">
        <f t="shared" si="26"/>
        <v>0</v>
      </c>
      <c r="J246" s="110">
        <f>J247</f>
        <v>0</v>
      </c>
    </row>
    <row r="247" spans="1:10" s="3" customFormat="1" ht="31.5" hidden="1">
      <c r="A247" s="61" t="s">
        <v>154</v>
      </c>
      <c r="B247" s="26" t="s">
        <v>14</v>
      </c>
      <c r="C247" s="26" t="s">
        <v>208</v>
      </c>
      <c r="D247" s="26" t="s">
        <v>41</v>
      </c>
      <c r="E247" s="26" t="s">
        <v>10</v>
      </c>
      <c r="F247" s="152">
        <f>F248</f>
        <v>0</v>
      </c>
      <c r="G247" s="200"/>
      <c r="H247" s="152">
        <f t="shared" si="26"/>
        <v>0</v>
      </c>
      <c r="I247" s="152">
        <f t="shared" si="26"/>
        <v>0</v>
      </c>
      <c r="J247" s="152">
        <f>J248</f>
        <v>0</v>
      </c>
    </row>
    <row r="248" spans="1:10" s="3" customFormat="1" ht="31.5" hidden="1">
      <c r="A248" s="37" t="s">
        <v>31</v>
      </c>
      <c r="B248" s="26" t="s">
        <v>14</v>
      </c>
      <c r="C248" s="26" t="s">
        <v>208</v>
      </c>
      <c r="D248" s="26" t="s">
        <v>41</v>
      </c>
      <c r="E248" s="26" t="s">
        <v>42</v>
      </c>
      <c r="F248" s="152">
        <f>F249</f>
        <v>0</v>
      </c>
      <c r="G248" s="200"/>
      <c r="H248" s="152">
        <f t="shared" si="26"/>
        <v>0</v>
      </c>
      <c r="I248" s="152">
        <f t="shared" si="26"/>
        <v>0</v>
      </c>
      <c r="J248" s="152">
        <f>J249</f>
        <v>0</v>
      </c>
    </row>
    <row r="249" spans="1:10" s="3" customFormat="1" ht="31.5" hidden="1">
      <c r="A249" s="37" t="s">
        <v>32</v>
      </c>
      <c r="B249" s="26" t="s">
        <v>14</v>
      </c>
      <c r="C249" s="26" t="s">
        <v>208</v>
      </c>
      <c r="D249" s="26" t="s">
        <v>41</v>
      </c>
      <c r="E249" s="26" t="s">
        <v>43</v>
      </c>
      <c r="F249" s="152"/>
      <c r="G249" s="200"/>
      <c r="H249" s="152"/>
      <c r="I249" s="152"/>
      <c r="J249" s="152"/>
    </row>
    <row r="250" spans="1:10" s="3" customFormat="1" ht="33.75" customHeight="1">
      <c r="A250" s="20" t="s">
        <v>209</v>
      </c>
      <c r="B250" s="175" t="s">
        <v>14</v>
      </c>
      <c r="C250" s="175" t="s">
        <v>208</v>
      </c>
      <c r="D250" s="175" t="s">
        <v>210</v>
      </c>
      <c r="E250" s="176"/>
      <c r="F250" s="110">
        <f>F251</f>
        <v>40</v>
      </c>
      <c r="G250" s="200"/>
      <c r="H250" s="110">
        <f t="shared" ref="H250:I252" si="27">H251</f>
        <v>39</v>
      </c>
      <c r="I250" s="110">
        <f t="shared" si="27"/>
        <v>39</v>
      </c>
      <c r="J250" s="110">
        <f>J251</f>
        <v>40</v>
      </c>
    </row>
    <row r="251" spans="1:10" s="3" customFormat="1" ht="33.75" customHeight="1">
      <c r="A251" s="25" t="s">
        <v>211</v>
      </c>
      <c r="B251" s="159" t="s">
        <v>14</v>
      </c>
      <c r="C251" s="159" t="s">
        <v>208</v>
      </c>
      <c r="D251" s="159" t="s">
        <v>212</v>
      </c>
      <c r="E251" s="217"/>
      <c r="F251" s="71">
        <f>F252</f>
        <v>40</v>
      </c>
      <c r="G251" s="200"/>
      <c r="H251" s="71">
        <f t="shared" si="27"/>
        <v>39</v>
      </c>
      <c r="I251" s="71">
        <f t="shared" si="27"/>
        <v>39</v>
      </c>
      <c r="J251" s="71">
        <f>J252</f>
        <v>40</v>
      </c>
    </row>
    <row r="252" spans="1:10" s="38" customFormat="1" ht="31.5">
      <c r="A252" s="37" t="s">
        <v>31</v>
      </c>
      <c r="B252" s="159" t="s">
        <v>14</v>
      </c>
      <c r="C252" s="159" t="s">
        <v>208</v>
      </c>
      <c r="D252" s="159" t="s">
        <v>212</v>
      </c>
      <c r="E252" s="217">
        <v>200</v>
      </c>
      <c r="F252" s="71">
        <f>F253</f>
        <v>40</v>
      </c>
      <c r="G252" s="72"/>
      <c r="H252" s="71">
        <f t="shared" si="27"/>
        <v>39</v>
      </c>
      <c r="I252" s="71">
        <f t="shared" si="27"/>
        <v>39</v>
      </c>
      <c r="J252" s="71">
        <f>J253</f>
        <v>40</v>
      </c>
    </row>
    <row r="253" spans="1:10" s="3" customFormat="1" ht="33.75" customHeight="1">
      <c r="A253" s="37" t="s">
        <v>32</v>
      </c>
      <c r="B253" s="159" t="s">
        <v>14</v>
      </c>
      <c r="C253" s="159" t="s">
        <v>208</v>
      </c>
      <c r="D253" s="159" t="s">
        <v>212</v>
      </c>
      <c r="E253" s="217">
        <v>240</v>
      </c>
      <c r="F253" s="71">
        <v>40</v>
      </c>
      <c r="G253" s="200"/>
      <c r="H253" s="71">
        <v>39</v>
      </c>
      <c r="I253" s="71">
        <v>39</v>
      </c>
      <c r="J253" s="71">
        <v>40</v>
      </c>
    </row>
    <row r="254" spans="1:10" s="38" customFormat="1" ht="33.75" hidden="1" customHeight="1">
      <c r="A254" s="11" t="s">
        <v>213</v>
      </c>
      <c r="B254" s="175" t="s">
        <v>14</v>
      </c>
      <c r="C254" s="175" t="s">
        <v>214</v>
      </c>
      <c r="D254" s="175"/>
      <c r="E254" s="176"/>
      <c r="F254" s="110">
        <f>F255</f>
        <v>0</v>
      </c>
      <c r="G254" s="72"/>
      <c r="H254" s="110">
        <f t="shared" ref="H254:I256" si="28">H255</f>
        <v>0</v>
      </c>
      <c r="I254" s="110">
        <f t="shared" si="28"/>
        <v>0</v>
      </c>
      <c r="J254" s="110">
        <f>J255</f>
        <v>0</v>
      </c>
    </row>
    <row r="255" spans="1:10" s="38" customFormat="1" ht="47.25" hidden="1">
      <c r="A255" s="81" t="s">
        <v>215</v>
      </c>
      <c r="B255" s="208" t="s">
        <v>14</v>
      </c>
      <c r="C255" s="208" t="s">
        <v>216</v>
      </c>
      <c r="D255" s="208"/>
      <c r="E255" s="218"/>
      <c r="F255" s="233">
        <f>F256</f>
        <v>0</v>
      </c>
      <c r="G255" s="72"/>
      <c r="H255" s="233">
        <f t="shared" si="28"/>
        <v>0</v>
      </c>
      <c r="I255" s="233">
        <f t="shared" si="28"/>
        <v>0</v>
      </c>
      <c r="J255" s="233">
        <f>J256</f>
        <v>0</v>
      </c>
    </row>
    <row r="256" spans="1:10" s="38" customFormat="1" ht="47.25" hidden="1">
      <c r="A256" s="81" t="s">
        <v>217</v>
      </c>
      <c r="B256" s="159" t="s">
        <v>14</v>
      </c>
      <c r="C256" s="159" t="s">
        <v>216</v>
      </c>
      <c r="D256" s="159" t="s">
        <v>218</v>
      </c>
      <c r="E256" s="218"/>
      <c r="F256" s="233">
        <f>F257</f>
        <v>0</v>
      </c>
      <c r="G256" s="72"/>
      <c r="H256" s="233">
        <f t="shared" si="28"/>
        <v>0</v>
      </c>
      <c r="I256" s="233">
        <f t="shared" si="28"/>
        <v>0</v>
      </c>
      <c r="J256" s="233">
        <f>J257</f>
        <v>0</v>
      </c>
    </row>
    <row r="257" spans="1:11" s="38" customFormat="1" ht="31.5" hidden="1" customHeight="1">
      <c r="A257" s="25" t="s">
        <v>219</v>
      </c>
      <c r="B257" s="159" t="s">
        <v>14</v>
      </c>
      <c r="C257" s="159" t="s">
        <v>216</v>
      </c>
      <c r="D257" s="159" t="s">
        <v>220</v>
      </c>
      <c r="E257" s="218"/>
      <c r="F257" s="71">
        <f>F258+F260</f>
        <v>0</v>
      </c>
      <c r="G257" s="72"/>
      <c r="H257" s="71">
        <f>H258+H260</f>
        <v>0</v>
      </c>
      <c r="I257" s="71">
        <f>I258+I260</f>
        <v>0</v>
      </c>
      <c r="J257" s="71">
        <f>J258+J260</f>
        <v>0</v>
      </c>
    </row>
    <row r="258" spans="1:11" s="23" customFormat="1" ht="31.5" hidden="1" customHeight="1">
      <c r="A258" s="37" t="s">
        <v>31</v>
      </c>
      <c r="B258" s="26" t="s">
        <v>14</v>
      </c>
      <c r="C258" s="26" t="s">
        <v>216</v>
      </c>
      <c r="D258" s="159" t="s">
        <v>220</v>
      </c>
      <c r="E258" s="27">
        <v>200</v>
      </c>
      <c r="F258" s="167">
        <f>F259</f>
        <v>0</v>
      </c>
      <c r="G258" s="113"/>
      <c r="H258" s="167">
        <f>H259</f>
        <v>0</v>
      </c>
      <c r="I258" s="167">
        <f>I259</f>
        <v>0</v>
      </c>
      <c r="J258" s="167">
        <f>J259</f>
        <v>0</v>
      </c>
    </row>
    <row r="259" spans="1:11" s="38" customFormat="1" ht="31.5" hidden="1">
      <c r="A259" s="37" t="s">
        <v>32</v>
      </c>
      <c r="B259" s="159" t="s">
        <v>14</v>
      </c>
      <c r="C259" s="159" t="s">
        <v>216</v>
      </c>
      <c r="D259" s="159" t="s">
        <v>220</v>
      </c>
      <c r="E259" s="217">
        <v>240</v>
      </c>
      <c r="F259" s="71"/>
      <c r="G259" s="72"/>
      <c r="H259" s="71"/>
      <c r="I259" s="71"/>
      <c r="J259" s="71"/>
    </row>
    <row r="260" spans="1:11" s="38" customFormat="1" hidden="1">
      <c r="A260" s="37" t="s">
        <v>35</v>
      </c>
      <c r="B260" s="159" t="s">
        <v>14</v>
      </c>
      <c r="C260" s="159" t="s">
        <v>216</v>
      </c>
      <c r="D260" s="159" t="s">
        <v>221</v>
      </c>
      <c r="E260" s="217">
        <v>800</v>
      </c>
      <c r="F260" s="71">
        <f>F261</f>
        <v>0</v>
      </c>
      <c r="G260" s="72"/>
      <c r="H260" s="71">
        <f>H261</f>
        <v>0</v>
      </c>
      <c r="I260" s="71">
        <f>I261</f>
        <v>0</v>
      </c>
      <c r="J260" s="71">
        <f>J261</f>
        <v>0</v>
      </c>
    </row>
    <row r="261" spans="1:11" s="38" customFormat="1" ht="47.25" hidden="1">
      <c r="A261" s="37" t="s">
        <v>222</v>
      </c>
      <c r="B261" s="159" t="s">
        <v>14</v>
      </c>
      <c r="C261" s="159" t="s">
        <v>216</v>
      </c>
      <c r="D261" s="159" t="s">
        <v>221</v>
      </c>
      <c r="E261" s="217">
        <v>810</v>
      </c>
      <c r="F261" s="71"/>
      <c r="G261" s="72"/>
      <c r="H261" s="71"/>
      <c r="I261" s="71"/>
      <c r="J261" s="71"/>
    </row>
    <row r="262" spans="1:11" s="38" customFormat="1">
      <c r="A262" s="20" t="s">
        <v>223</v>
      </c>
      <c r="B262" s="175" t="s">
        <v>14</v>
      </c>
      <c r="C262" s="175" t="s">
        <v>224</v>
      </c>
      <c r="D262" s="175"/>
      <c r="E262" s="176"/>
      <c r="F262" s="110">
        <f>F263+F272+F310+F320+F353</f>
        <v>20199.2</v>
      </c>
      <c r="G262" s="72"/>
      <c r="H262" s="110" t="e">
        <f>H263+H272+H310+H320+H353</f>
        <v>#REF!</v>
      </c>
      <c r="I262" s="110" t="e">
        <f>I263+I272+I310+I320+I353</f>
        <v>#REF!</v>
      </c>
      <c r="J262" s="110">
        <f>J263+J272+J310+J320+J353</f>
        <v>18657.099999999999</v>
      </c>
    </row>
    <row r="263" spans="1:11" s="23" customFormat="1">
      <c r="A263" s="28" t="s">
        <v>225</v>
      </c>
      <c r="B263" s="208" t="s">
        <v>14</v>
      </c>
      <c r="C263" s="208" t="s">
        <v>226</v>
      </c>
      <c r="D263" s="208"/>
      <c r="E263" s="218"/>
      <c r="F263" s="233">
        <f>F264</f>
        <v>99.9</v>
      </c>
      <c r="G263" s="113"/>
      <c r="H263" s="233">
        <f t="shared" ref="H263:I266" si="29">H264</f>
        <v>96.1</v>
      </c>
      <c r="I263" s="233">
        <f t="shared" si="29"/>
        <v>96.1</v>
      </c>
      <c r="J263" s="233">
        <f>J264</f>
        <v>99.9</v>
      </c>
    </row>
    <row r="264" spans="1:11" s="23" customFormat="1" ht="31.5">
      <c r="A264" s="51" t="s">
        <v>227</v>
      </c>
      <c r="B264" s="175" t="s">
        <v>14</v>
      </c>
      <c r="C264" s="175" t="s">
        <v>226</v>
      </c>
      <c r="D264" s="175" t="s">
        <v>228</v>
      </c>
      <c r="E264" s="176"/>
      <c r="F264" s="110">
        <f>F265</f>
        <v>99.9</v>
      </c>
      <c r="G264" s="113"/>
      <c r="H264" s="110">
        <f t="shared" si="29"/>
        <v>96.1</v>
      </c>
      <c r="I264" s="110">
        <f t="shared" si="29"/>
        <v>96.1</v>
      </c>
      <c r="J264" s="110">
        <f>J265</f>
        <v>99.9</v>
      </c>
    </row>
    <row r="265" spans="1:11" s="23" customFormat="1" ht="31.5">
      <c r="A265" s="37" t="s">
        <v>229</v>
      </c>
      <c r="B265" s="159" t="s">
        <v>14</v>
      </c>
      <c r="C265" s="159" t="s">
        <v>226</v>
      </c>
      <c r="D265" s="159" t="s">
        <v>230</v>
      </c>
      <c r="E265" s="217"/>
      <c r="F265" s="71">
        <f>F266</f>
        <v>99.9</v>
      </c>
      <c r="G265" s="113"/>
      <c r="H265" s="71">
        <f t="shared" si="29"/>
        <v>96.1</v>
      </c>
      <c r="I265" s="71">
        <f t="shared" si="29"/>
        <v>96.1</v>
      </c>
      <c r="J265" s="71">
        <f>J266</f>
        <v>99.9</v>
      </c>
    </row>
    <row r="266" spans="1:11" s="23" customFormat="1" ht="47.25">
      <c r="A266" s="37" t="s">
        <v>231</v>
      </c>
      <c r="B266" s="159" t="s">
        <v>14</v>
      </c>
      <c r="C266" s="159" t="s">
        <v>226</v>
      </c>
      <c r="D266" s="159" t="s">
        <v>232</v>
      </c>
      <c r="E266" s="217"/>
      <c r="F266" s="71">
        <f>F267</f>
        <v>99.9</v>
      </c>
      <c r="G266" s="113"/>
      <c r="H266" s="71">
        <f t="shared" si="29"/>
        <v>96.1</v>
      </c>
      <c r="I266" s="71">
        <f t="shared" si="29"/>
        <v>96.1</v>
      </c>
      <c r="J266" s="71">
        <f>J267</f>
        <v>99.9</v>
      </c>
    </row>
    <row r="267" spans="1:11" s="38" customFormat="1" ht="47.25">
      <c r="A267" s="37" t="s">
        <v>233</v>
      </c>
      <c r="B267" s="159" t="s">
        <v>14</v>
      </c>
      <c r="C267" s="159" t="s">
        <v>226</v>
      </c>
      <c r="D267" s="159" t="s">
        <v>234</v>
      </c>
      <c r="E267" s="217"/>
      <c r="F267" s="71">
        <f>F268+F270</f>
        <v>99.9</v>
      </c>
      <c r="G267" s="72"/>
      <c r="H267" s="71">
        <f>H268+H270</f>
        <v>96.1</v>
      </c>
      <c r="I267" s="71">
        <f>I268+I270</f>
        <v>96.1</v>
      </c>
      <c r="J267" s="71">
        <f>J268+J270</f>
        <v>99.9</v>
      </c>
    </row>
    <row r="268" spans="1:11" s="23" customFormat="1" ht="65.45" customHeight="1">
      <c r="A268" s="37" t="s">
        <v>29</v>
      </c>
      <c r="B268" s="159" t="s">
        <v>14</v>
      </c>
      <c r="C268" s="159" t="s">
        <v>226</v>
      </c>
      <c r="D268" s="159" t="s">
        <v>234</v>
      </c>
      <c r="E268" s="217">
        <v>100</v>
      </c>
      <c r="F268" s="71">
        <f>F269</f>
        <v>98.9</v>
      </c>
      <c r="G268" s="113"/>
      <c r="H268" s="71">
        <f>H269</f>
        <v>95.1</v>
      </c>
      <c r="I268" s="71">
        <f>I269</f>
        <v>95.1</v>
      </c>
      <c r="J268" s="71">
        <f>J269</f>
        <v>98.9</v>
      </c>
      <c r="K268" s="223"/>
    </row>
    <row r="269" spans="1:11" s="3" customFormat="1" ht="31.5">
      <c r="A269" s="37" t="s">
        <v>30</v>
      </c>
      <c r="B269" s="159" t="s">
        <v>14</v>
      </c>
      <c r="C269" s="159" t="s">
        <v>226</v>
      </c>
      <c r="D269" s="159" t="s">
        <v>234</v>
      </c>
      <c r="E269" s="159" t="s">
        <v>50</v>
      </c>
      <c r="F269" s="71">
        <v>98.9</v>
      </c>
      <c r="G269" s="200"/>
      <c r="H269" s="71">
        <f>61.9+33.2</f>
        <v>95.1</v>
      </c>
      <c r="I269" s="71">
        <f>61.9+33.2</f>
        <v>95.1</v>
      </c>
      <c r="J269" s="71">
        <v>98.9</v>
      </c>
      <c r="K269" s="14"/>
    </row>
    <row r="270" spans="1:11" s="3" customFormat="1" ht="31.5">
      <c r="A270" s="37" t="s">
        <v>31</v>
      </c>
      <c r="B270" s="159" t="s">
        <v>14</v>
      </c>
      <c r="C270" s="159" t="s">
        <v>226</v>
      </c>
      <c r="D270" s="159" t="s">
        <v>234</v>
      </c>
      <c r="E270" s="159" t="s">
        <v>42</v>
      </c>
      <c r="F270" s="71">
        <f>F271</f>
        <v>1</v>
      </c>
      <c r="G270" s="200"/>
      <c r="H270" s="71">
        <f>H271</f>
        <v>0.99999999999999911</v>
      </c>
      <c r="I270" s="71">
        <f>I271</f>
        <v>0.99999999999999911</v>
      </c>
      <c r="J270" s="71">
        <f>J271</f>
        <v>1</v>
      </c>
      <c r="K270" s="14"/>
    </row>
    <row r="271" spans="1:11" s="3" customFormat="1" ht="31.5">
      <c r="A271" s="37" t="s">
        <v>32</v>
      </c>
      <c r="B271" s="159" t="s">
        <v>14</v>
      </c>
      <c r="C271" s="159" t="s">
        <v>226</v>
      </c>
      <c r="D271" s="159" t="s">
        <v>234</v>
      </c>
      <c r="E271" s="217">
        <v>240</v>
      </c>
      <c r="F271" s="71">
        <v>1</v>
      </c>
      <c r="G271" s="200"/>
      <c r="H271" s="71">
        <f>8.7-7.7</f>
        <v>0.99999999999999911</v>
      </c>
      <c r="I271" s="71">
        <f>8.7-7.7</f>
        <v>0.99999999999999911</v>
      </c>
      <c r="J271" s="71">
        <v>1</v>
      </c>
      <c r="K271" s="14"/>
    </row>
    <row r="272" spans="1:11" s="3" customFormat="1">
      <c r="A272" s="28" t="s">
        <v>235</v>
      </c>
      <c r="B272" s="208" t="s">
        <v>14</v>
      </c>
      <c r="C272" s="208" t="s">
        <v>236</v>
      </c>
      <c r="D272" s="208"/>
      <c r="E272" s="218"/>
      <c r="F272" s="233">
        <f>F273+F303</f>
        <v>15516.2</v>
      </c>
      <c r="G272" s="200"/>
      <c r="H272" s="233" t="e">
        <f>H273+H303</f>
        <v>#REF!</v>
      </c>
      <c r="I272" s="233" t="e">
        <f>I273+I303</f>
        <v>#REF!</v>
      </c>
      <c r="J272" s="233">
        <f>J273+J303</f>
        <v>15354.2</v>
      </c>
      <c r="K272" s="14"/>
    </row>
    <row r="273" spans="1:11" s="3" customFormat="1" ht="47.25">
      <c r="A273" s="51" t="s">
        <v>237</v>
      </c>
      <c r="B273" s="175" t="s">
        <v>14</v>
      </c>
      <c r="C273" s="175" t="s">
        <v>236</v>
      </c>
      <c r="D273" s="175" t="s">
        <v>238</v>
      </c>
      <c r="E273" s="176"/>
      <c r="F273" s="110">
        <f>F274+F282+F296</f>
        <v>15354.2</v>
      </c>
      <c r="G273" s="200"/>
      <c r="H273" s="110">
        <f>H274+H282+H296</f>
        <v>12330.900000000001</v>
      </c>
      <c r="I273" s="110">
        <f>I274+I282+I296</f>
        <v>12330.900000000001</v>
      </c>
      <c r="J273" s="110">
        <f>J274+J282+J296</f>
        <v>15354.2</v>
      </c>
      <c r="K273" s="14"/>
    </row>
    <row r="274" spans="1:11" s="3" customFormat="1" ht="31.5">
      <c r="A274" s="37" t="s">
        <v>239</v>
      </c>
      <c r="B274" s="159" t="s">
        <v>14</v>
      </c>
      <c r="C274" s="159" t="s">
        <v>236</v>
      </c>
      <c r="D274" s="159" t="s">
        <v>240</v>
      </c>
      <c r="E274" s="217"/>
      <c r="F274" s="71">
        <f>F275</f>
        <v>8764.2000000000007</v>
      </c>
      <c r="G274" s="200"/>
      <c r="H274" s="71">
        <f t="shared" ref="H274:I277" si="30">H275</f>
        <v>6304.3</v>
      </c>
      <c r="I274" s="71">
        <f t="shared" si="30"/>
        <v>6304.3</v>
      </c>
      <c r="J274" s="71">
        <f>J275</f>
        <v>8764.2000000000007</v>
      </c>
      <c r="K274" s="14"/>
    </row>
    <row r="275" spans="1:11" s="3" customFormat="1" ht="47.25">
      <c r="A275" s="37" t="s">
        <v>241</v>
      </c>
      <c r="B275" s="159" t="s">
        <v>14</v>
      </c>
      <c r="C275" s="159" t="s">
        <v>236</v>
      </c>
      <c r="D275" s="159" t="s">
        <v>242</v>
      </c>
      <c r="E275" s="217"/>
      <c r="F275" s="71">
        <f>F276+F279</f>
        <v>8764.2000000000007</v>
      </c>
      <c r="G275" s="200"/>
      <c r="H275" s="71">
        <f t="shared" si="30"/>
        <v>6304.3</v>
      </c>
      <c r="I275" s="71">
        <f t="shared" si="30"/>
        <v>6304.3</v>
      </c>
      <c r="J275" s="71">
        <f>J276+J279</f>
        <v>8764.2000000000007</v>
      </c>
      <c r="K275" s="14"/>
    </row>
    <row r="276" spans="1:11" s="38" customFormat="1">
      <c r="A276" s="37" t="s">
        <v>243</v>
      </c>
      <c r="B276" s="159" t="s">
        <v>14</v>
      </c>
      <c r="C276" s="159" t="s">
        <v>236</v>
      </c>
      <c r="D276" s="159" t="s">
        <v>244</v>
      </c>
      <c r="E276" s="217"/>
      <c r="F276" s="71">
        <f>F277</f>
        <v>7546.7</v>
      </c>
      <c r="G276" s="72"/>
      <c r="H276" s="71">
        <f t="shared" si="30"/>
        <v>6304.3</v>
      </c>
      <c r="I276" s="71">
        <f t="shared" si="30"/>
        <v>6304.3</v>
      </c>
      <c r="J276" s="71">
        <f>J277</f>
        <v>7546.7</v>
      </c>
    </row>
    <row r="277" spans="1:11" s="38" customFormat="1">
      <c r="A277" s="37" t="s">
        <v>35</v>
      </c>
      <c r="B277" s="159" t="s">
        <v>14</v>
      </c>
      <c r="C277" s="159" t="s">
        <v>236</v>
      </c>
      <c r="D277" s="159" t="s">
        <v>244</v>
      </c>
      <c r="E277" s="217">
        <v>800</v>
      </c>
      <c r="F277" s="71">
        <f>F278</f>
        <v>7546.7</v>
      </c>
      <c r="G277" s="72"/>
      <c r="H277" s="71">
        <f t="shared" si="30"/>
        <v>6304.3</v>
      </c>
      <c r="I277" s="71">
        <f t="shared" si="30"/>
        <v>6304.3</v>
      </c>
      <c r="J277" s="71">
        <f>J278</f>
        <v>7546.7</v>
      </c>
    </row>
    <row r="278" spans="1:11" s="38" customFormat="1" ht="47.25">
      <c r="A278" s="25" t="s">
        <v>222</v>
      </c>
      <c r="B278" s="159" t="s">
        <v>14</v>
      </c>
      <c r="C278" s="159" t="s">
        <v>236</v>
      </c>
      <c r="D278" s="159" t="s">
        <v>244</v>
      </c>
      <c r="E278" s="159" t="s">
        <v>245</v>
      </c>
      <c r="F278" s="71">
        <f>7269.7+277</f>
        <v>7546.7</v>
      </c>
      <c r="G278" s="72"/>
      <c r="H278" s="71">
        <v>6304.3</v>
      </c>
      <c r="I278" s="71">
        <v>6304.3</v>
      </c>
      <c r="J278" s="71">
        <f>7269.7+277</f>
        <v>7546.7</v>
      </c>
    </row>
    <row r="279" spans="1:11" s="38" customFormat="1">
      <c r="A279" s="37" t="s">
        <v>243</v>
      </c>
      <c r="B279" s="159" t="s">
        <v>14</v>
      </c>
      <c r="C279" s="159" t="s">
        <v>236</v>
      </c>
      <c r="D279" s="159" t="s">
        <v>246</v>
      </c>
      <c r="E279" s="217"/>
      <c r="F279" s="71">
        <f>F280</f>
        <v>1217.5</v>
      </c>
      <c r="G279" s="72"/>
      <c r="H279" s="71">
        <f t="shared" ref="H279:J280" si="31">H280</f>
        <v>0</v>
      </c>
      <c r="I279" s="71">
        <f t="shared" si="31"/>
        <v>0</v>
      </c>
      <c r="J279" s="71">
        <f t="shared" si="31"/>
        <v>1217.5</v>
      </c>
    </row>
    <row r="280" spans="1:11" s="23" customFormat="1">
      <c r="A280" s="37" t="s">
        <v>35</v>
      </c>
      <c r="B280" s="159" t="s">
        <v>14</v>
      </c>
      <c r="C280" s="159" t="s">
        <v>236</v>
      </c>
      <c r="D280" s="159" t="s">
        <v>246</v>
      </c>
      <c r="E280" s="217">
        <v>800</v>
      </c>
      <c r="F280" s="71">
        <f>F281</f>
        <v>1217.5</v>
      </c>
      <c r="G280" s="113"/>
      <c r="H280" s="71">
        <f t="shared" si="31"/>
        <v>0</v>
      </c>
      <c r="I280" s="71">
        <f t="shared" si="31"/>
        <v>0</v>
      </c>
      <c r="J280" s="71">
        <f t="shared" si="31"/>
        <v>1217.5</v>
      </c>
      <c r="K280" s="223"/>
    </row>
    <row r="281" spans="1:11" s="3" customFormat="1" ht="47.25">
      <c r="A281" s="25" t="s">
        <v>222</v>
      </c>
      <c r="B281" s="159" t="s">
        <v>14</v>
      </c>
      <c r="C281" s="159" t="s">
        <v>236</v>
      </c>
      <c r="D281" s="159" t="s">
        <v>246</v>
      </c>
      <c r="E281" s="159" t="s">
        <v>245</v>
      </c>
      <c r="F281" s="71">
        <f>313.9+696.6+207</f>
        <v>1217.5</v>
      </c>
      <c r="G281" s="200"/>
      <c r="H281" s="71"/>
      <c r="I281" s="71"/>
      <c r="J281" s="71">
        <f>313.9+696.6+207</f>
        <v>1217.5</v>
      </c>
      <c r="K281" s="14"/>
    </row>
    <row r="282" spans="1:11" s="3" customFormat="1" ht="31.5">
      <c r="A282" s="37" t="s">
        <v>247</v>
      </c>
      <c r="B282" s="159" t="s">
        <v>14</v>
      </c>
      <c r="C282" s="159" t="s">
        <v>236</v>
      </c>
      <c r="D282" s="159" t="s">
        <v>248</v>
      </c>
      <c r="E282" s="217"/>
      <c r="F282" s="71">
        <f>F283+F291</f>
        <v>6512.9</v>
      </c>
      <c r="G282" s="200"/>
      <c r="H282" s="71">
        <f>H283+H291</f>
        <v>5756.9</v>
      </c>
      <c r="I282" s="71">
        <f>I283+I291</f>
        <v>5756.9</v>
      </c>
      <c r="J282" s="71">
        <f>J283+J291</f>
        <v>6512.9</v>
      </c>
      <c r="K282" s="14"/>
    </row>
    <row r="283" spans="1:11" s="3" customFormat="1">
      <c r="A283" s="37" t="s">
        <v>249</v>
      </c>
      <c r="B283" s="159" t="s">
        <v>14</v>
      </c>
      <c r="C283" s="159" t="s">
        <v>236</v>
      </c>
      <c r="D283" s="159" t="s">
        <v>250</v>
      </c>
      <c r="E283" s="217"/>
      <c r="F283" s="71">
        <f>F286+F284+F288</f>
        <v>3523</v>
      </c>
      <c r="G283" s="200"/>
      <c r="H283" s="71">
        <f>H286+H284+H288</f>
        <v>2882</v>
      </c>
      <c r="I283" s="71">
        <f>I286+I284+I288</f>
        <v>2882</v>
      </c>
      <c r="J283" s="71">
        <f>J286+J284+J288</f>
        <v>3523</v>
      </c>
      <c r="K283" s="14"/>
    </row>
    <row r="284" spans="1:11" s="3" customFormat="1" ht="31.5" hidden="1">
      <c r="A284" s="37" t="s">
        <v>31</v>
      </c>
      <c r="B284" s="159" t="s">
        <v>14</v>
      </c>
      <c r="C284" s="159" t="s">
        <v>236</v>
      </c>
      <c r="D284" s="159" t="s">
        <v>250</v>
      </c>
      <c r="E284" s="217">
        <v>200</v>
      </c>
      <c r="F284" s="71">
        <f>F285</f>
        <v>0</v>
      </c>
      <c r="G284" s="200"/>
      <c r="H284" s="71">
        <f>H285</f>
        <v>0</v>
      </c>
      <c r="I284" s="71">
        <f>I285</f>
        <v>0</v>
      </c>
      <c r="J284" s="71">
        <f>J285</f>
        <v>0</v>
      </c>
      <c r="K284" s="14"/>
    </row>
    <row r="285" spans="1:11" s="3" customFormat="1" ht="31.5" hidden="1">
      <c r="A285" s="37" t="s">
        <v>32</v>
      </c>
      <c r="B285" s="159" t="s">
        <v>14</v>
      </c>
      <c r="C285" s="159" t="s">
        <v>236</v>
      </c>
      <c r="D285" s="159" t="s">
        <v>250</v>
      </c>
      <c r="E285" s="159" t="s">
        <v>43</v>
      </c>
      <c r="F285" s="71"/>
      <c r="G285" s="200"/>
      <c r="H285" s="71"/>
      <c r="I285" s="71"/>
      <c r="J285" s="71"/>
      <c r="K285" s="14"/>
    </row>
    <row r="286" spans="1:11" s="3" customFormat="1" ht="31.5" hidden="1">
      <c r="A286" s="37" t="s">
        <v>31</v>
      </c>
      <c r="B286" s="159" t="s">
        <v>14</v>
      </c>
      <c r="C286" s="159" t="s">
        <v>236</v>
      </c>
      <c r="D286" s="159" t="s">
        <v>250</v>
      </c>
      <c r="E286" s="159" t="s">
        <v>42</v>
      </c>
      <c r="F286" s="71">
        <f>F287</f>
        <v>0</v>
      </c>
      <c r="G286" s="200"/>
      <c r="H286" s="71">
        <f>H287</f>
        <v>0</v>
      </c>
      <c r="I286" s="71">
        <f>I287</f>
        <v>0</v>
      </c>
      <c r="J286" s="71">
        <f>J287</f>
        <v>0</v>
      </c>
      <c r="K286" s="14"/>
    </row>
    <row r="287" spans="1:11" s="3" customFormat="1" ht="31.5" hidden="1">
      <c r="A287" s="37" t="s">
        <v>32</v>
      </c>
      <c r="B287" s="159" t="s">
        <v>14</v>
      </c>
      <c r="C287" s="159" t="s">
        <v>236</v>
      </c>
      <c r="D287" s="159" t="s">
        <v>250</v>
      </c>
      <c r="E287" s="159" t="s">
        <v>43</v>
      </c>
      <c r="F287" s="71"/>
      <c r="G287" s="200"/>
      <c r="H287" s="71"/>
      <c r="I287" s="71"/>
      <c r="J287" s="71"/>
      <c r="K287" s="14"/>
    </row>
    <row r="288" spans="1:11" s="3" customFormat="1">
      <c r="A288" s="37" t="s">
        <v>35</v>
      </c>
      <c r="B288" s="159" t="s">
        <v>14</v>
      </c>
      <c r="C288" s="159" t="s">
        <v>236</v>
      </c>
      <c r="D288" s="159" t="s">
        <v>250</v>
      </c>
      <c r="E288" s="217">
        <v>800</v>
      </c>
      <c r="F288" s="71">
        <f>F289+F290</f>
        <v>3523</v>
      </c>
      <c r="G288" s="200"/>
      <c r="H288" s="71">
        <f>H289+H290</f>
        <v>2882</v>
      </c>
      <c r="I288" s="71">
        <f>I289+I290</f>
        <v>2882</v>
      </c>
      <c r="J288" s="71">
        <f>J289+J290</f>
        <v>3523</v>
      </c>
      <c r="K288" s="14"/>
    </row>
    <row r="289" spans="1:11" s="3" customFormat="1" ht="47.25" hidden="1">
      <c r="A289" s="25" t="s">
        <v>222</v>
      </c>
      <c r="B289" s="159" t="s">
        <v>14</v>
      </c>
      <c r="C289" s="159" t="s">
        <v>236</v>
      </c>
      <c r="D289" s="159" t="s">
        <v>250</v>
      </c>
      <c r="E289" s="159" t="s">
        <v>245</v>
      </c>
      <c r="F289" s="71"/>
      <c r="G289" s="200"/>
      <c r="H289" s="71"/>
      <c r="I289" s="71"/>
      <c r="J289" s="71"/>
      <c r="K289" s="14"/>
    </row>
    <row r="290" spans="1:11" s="3" customFormat="1" ht="47.25">
      <c r="A290" s="25" t="s">
        <v>222</v>
      </c>
      <c r="B290" s="159" t="s">
        <v>14</v>
      </c>
      <c r="C290" s="159" t="s">
        <v>236</v>
      </c>
      <c r="D290" s="159" t="s">
        <v>250</v>
      </c>
      <c r="E290" s="159" t="s">
        <v>245</v>
      </c>
      <c r="F290" s="71">
        <v>3523</v>
      </c>
      <c r="G290" s="200"/>
      <c r="H290" s="71">
        <v>2882</v>
      </c>
      <c r="I290" s="71">
        <v>2882</v>
      </c>
      <c r="J290" s="71">
        <v>3523</v>
      </c>
      <c r="K290" s="14"/>
    </row>
    <row r="291" spans="1:11" s="38" customFormat="1" ht="63">
      <c r="A291" s="37" t="s">
        <v>251</v>
      </c>
      <c r="B291" s="159" t="s">
        <v>14</v>
      </c>
      <c r="C291" s="159" t="s">
        <v>236</v>
      </c>
      <c r="D291" s="159" t="s">
        <v>252</v>
      </c>
      <c r="E291" s="217"/>
      <c r="F291" s="71">
        <f>F292+F294</f>
        <v>2989.9</v>
      </c>
      <c r="G291" s="72"/>
      <c r="H291" s="71">
        <f>H292+H294</f>
        <v>2874.9</v>
      </c>
      <c r="I291" s="71">
        <f>I292+I294</f>
        <v>2874.9</v>
      </c>
      <c r="J291" s="71">
        <f>J292+J294</f>
        <v>2989.9</v>
      </c>
    </row>
    <row r="292" spans="1:11" s="3" customFormat="1" ht="66.599999999999994" customHeight="1">
      <c r="A292" s="37" t="s">
        <v>29</v>
      </c>
      <c r="B292" s="159" t="s">
        <v>14</v>
      </c>
      <c r="C292" s="159" t="s">
        <v>236</v>
      </c>
      <c r="D292" s="159" t="s">
        <v>252</v>
      </c>
      <c r="E292" s="217">
        <v>100</v>
      </c>
      <c r="F292" s="71">
        <f>F293</f>
        <v>2718.1</v>
      </c>
      <c r="G292" s="200"/>
      <c r="H292" s="71">
        <f>H293</f>
        <v>2613.6</v>
      </c>
      <c r="I292" s="71">
        <f>I293</f>
        <v>2613.6</v>
      </c>
      <c r="J292" s="71">
        <f>J293</f>
        <v>2718.1</v>
      </c>
      <c r="K292" s="14"/>
    </row>
    <row r="293" spans="1:11" s="3" customFormat="1" ht="31.5">
      <c r="A293" s="37" t="s">
        <v>30</v>
      </c>
      <c r="B293" s="159" t="s">
        <v>14</v>
      </c>
      <c r="C293" s="159" t="s">
        <v>236</v>
      </c>
      <c r="D293" s="159" t="s">
        <v>252</v>
      </c>
      <c r="E293" s="217">
        <v>120</v>
      </c>
      <c r="F293" s="71">
        <v>2718.1</v>
      </c>
      <c r="G293" s="200"/>
      <c r="H293" s="71">
        <f>1789.6+13.5+810.5</f>
        <v>2613.6</v>
      </c>
      <c r="I293" s="71">
        <f>1789.6+13.5+810.5</f>
        <v>2613.6</v>
      </c>
      <c r="J293" s="71">
        <v>2718.1</v>
      </c>
      <c r="K293" s="14"/>
    </row>
    <row r="294" spans="1:11" s="38" customFormat="1" ht="31.5">
      <c r="A294" s="37" t="s">
        <v>31</v>
      </c>
      <c r="B294" s="159" t="s">
        <v>14</v>
      </c>
      <c r="C294" s="159" t="s">
        <v>236</v>
      </c>
      <c r="D294" s="159" t="s">
        <v>252</v>
      </c>
      <c r="E294" s="217">
        <v>200</v>
      </c>
      <c r="F294" s="71">
        <f>F295</f>
        <v>271.8</v>
      </c>
      <c r="G294" s="72"/>
      <c r="H294" s="71">
        <f>H295</f>
        <v>261.3</v>
      </c>
      <c r="I294" s="71">
        <f>I295</f>
        <v>261.3</v>
      </c>
      <c r="J294" s="71">
        <f>J295</f>
        <v>271.8</v>
      </c>
    </row>
    <row r="295" spans="1:11" s="3" customFormat="1" ht="31.5">
      <c r="A295" s="37" t="s">
        <v>32</v>
      </c>
      <c r="B295" s="159" t="s">
        <v>14</v>
      </c>
      <c r="C295" s="159" t="s">
        <v>236</v>
      </c>
      <c r="D295" s="159" t="s">
        <v>252</v>
      </c>
      <c r="E295" s="217">
        <v>240</v>
      </c>
      <c r="F295" s="71">
        <v>271.8</v>
      </c>
      <c r="G295" s="200"/>
      <c r="H295" s="71">
        <v>261.3</v>
      </c>
      <c r="I295" s="71">
        <v>261.3</v>
      </c>
      <c r="J295" s="71">
        <v>271.8</v>
      </c>
      <c r="K295" s="14"/>
    </row>
    <row r="296" spans="1:11" s="3" customFormat="1" ht="48.6" customHeight="1">
      <c r="A296" s="37" t="s">
        <v>253</v>
      </c>
      <c r="B296" s="159" t="s">
        <v>14</v>
      </c>
      <c r="C296" s="159" t="s">
        <v>236</v>
      </c>
      <c r="D296" s="159" t="s">
        <v>254</v>
      </c>
      <c r="E296" s="217"/>
      <c r="F296" s="71">
        <f>F297+F300</f>
        <v>77.099999999999994</v>
      </c>
      <c r="G296" s="200"/>
      <c r="H296" s="71">
        <f>H297+H300</f>
        <v>269.7</v>
      </c>
      <c r="I296" s="71">
        <f>I297+I300</f>
        <v>269.7</v>
      </c>
      <c r="J296" s="71">
        <f>J297+J300</f>
        <v>77.099999999999994</v>
      </c>
      <c r="K296" s="14"/>
    </row>
    <row r="297" spans="1:11" s="3" customFormat="1" ht="34.15" customHeight="1">
      <c r="A297" s="25" t="s">
        <v>255</v>
      </c>
      <c r="B297" s="159" t="s">
        <v>14</v>
      </c>
      <c r="C297" s="159" t="s">
        <v>236</v>
      </c>
      <c r="D297" s="159" t="s">
        <v>256</v>
      </c>
      <c r="E297" s="217"/>
      <c r="F297" s="71">
        <f>F298</f>
        <v>10.5</v>
      </c>
      <c r="G297" s="200"/>
      <c r="H297" s="71">
        <f t="shared" ref="H297:J298" si="32">H298</f>
        <v>203.1</v>
      </c>
      <c r="I297" s="71">
        <f t="shared" si="32"/>
        <v>203.1</v>
      </c>
      <c r="J297" s="71">
        <f t="shared" si="32"/>
        <v>10.5</v>
      </c>
      <c r="K297" s="14"/>
    </row>
    <row r="298" spans="1:11" s="3" customFormat="1">
      <c r="A298" s="37" t="s">
        <v>35</v>
      </c>
      <c r="B298" s="159" t="s">
        <v>14</v>
      </c>
      <c r="C298" s="159" t="s">
        <v>236</v>
      </c>
      <c r="D298" s="159" t="s">
        <v>256</v>
      </c>
      <c r="E298" s="217">
        <v>800</v>
      </c>
      <c r="F298" s="71">
        <f>F299</f>
        <v>10.5</v>
      </c>
      <c r="G298" s="200"/>
      <c r="H298" s="71">
        <f t="shared" si="32"/>
        <v>203.1</v>
      </c>
      <c r="I298" s="71">
        <f t="shared" si="32"/>
        <v>203.1</v>
      </c>
      <c r="J298" s="71">
        <f t="shared" si="32"/>
        <v>10.5</v>
      </c>
      <c r="K298" s="14"/>
    </row>
    <row r="299" spans="1:11" s="3" customFormat="1" ht="47.25">
      <c r="A299" s="25" t="s">
        <v>222</v>
      </c>
      <c r="B299" s="159" t="s">
        <v>14</v>
      </c>
      <c r="C299" s="159" t="s">
        <v>236</v>
      </c>
      <c r="D299" s="159" t="s">
        <v>256</v>
      </c>
      <c r="E299" s="159" t="s">
        <v>245</v>
      </c>
      <c r="F299" s="71">
        <v>10.5</v>
      </c>
      <c r="G299" s="200"/>
      <c r="H299" s="71">
        <v>203.1</v>
      </c>
      <c r="I299" s="71">
        <v>203.1</v>
      </c>
      <c r="J299" s="71">
        <v>10.5</v>
      </c>
      <c r="K299" s="14"/>
    </row>
    <row r="300" spans="1:11" s="3" customFormat="1" ht="33.6" customHeight="1">
      <c r="A300" s="25" t="s">
        <v>255</v>
      </c>
      <c r="B300" s="159" t="s">
        <v>14</v>
      </c>
      <c r="C300" s="159" t="s">
        <v>236</v>
      </c>
      <c r="D300" s="159" t="s">
        <v>257</v>
      </c>
      <c r="E300" s="217"/>
      <c r="F300" s="71">
        <f>F301</f>
        <v>66.599999999999994</v>
      </c>
      <c r="G300" s="200"/>
      <c r="H300" s="71">
        <f t="shared" ref="H300:J301" si="33">H301</f>
        <v>66.599999999999994</v>
      </c>
      <c r="I300" s="71">
        <f t="shared" si="33"/>
        <v>66.599999999999994</v>
      </c>
      <c r="J300" s="71">
        <f t="shared" si="33"/>
        <v>66.599999999999994</v>
      </c>
      <c r="K300" s="14"/>
    </row>
    <row r="301" spans="1:11" s="3" customFormat="1">
      <c r="A301" s="37" t="s">
        <v>35</v>
      </c>
      <c r="B301" s="159" t="s">
        <v>14</v>
      </c>
      <c r="C301" s="159" t="s">
        <v>236</v>
      </c>
      <c r="D301" s="159" t="s">
        <v>257</v>
      </c>
      <c r="E301" s="217">
        <v>800</v>
      </c>
      <c r="F301" s="71">
        <f>F302</f>
        <v>66.599999999999994</v>
      </c>
      <c r="G301" s="200"/>
      <c r="H301" s="71">
        <f t="shared" si="33"/>
        <v>66.599999999999994</v>
      </c>
      <c r="I301" s="71">
        <f t="shared" si="33"/>
        <v>66.599999999999994</v>
      </c>
      <c r="J301" s="71">
        <f t="shared" si="33"/>
        <v>66.599999999999994</v>
      </c>
      <c r="K301" s="14"/>
    </row>
    <row r="302" spans="1:11" s="38" customFormat="1" ht="47.25">
      <c r="A302" s="25" t="s">
        <v>222</v>
      </c>
      <c r="B302" s="159" t="s">
        <v>14</v>
      </c>
      <c r="C302" s="159" t="s">
        <v>236</v>
      </c>
      <c r="D302" s="159" t="s">
        <v>257</v>
      </c>
      <c r="E302" s="159" t="s">
        <v>245</v>
      </c>
      <c r="F302" s="24">
        <f>11.3+44+11.3</f>
        <v>66.599999999999994</v>
      </c>
      <c r="G302" s="24">
        <f>11.3+44+11.3</f>
        <v>66.599999999999994</v>
      </c>
      <c r="H302" s="24">
        <f>11.3+44+11.3</f>
        <v>66.599999999999994</v>
      </c>
      <c r="I302" s="24">
        <f>11.3+44+11.3</f>
        <v>66.599999999999994</v>
      </c>
      <c r="J302" s="24">
        <f>11.3+44+11.3</f>
        <v>66.599999999999994</v>
      </c>
    </row>
    <row r="303" spans="1:11" s="3" customFormat="1">
      <c r="A303" s="20" t="s">
        <v>186</v>
      </c>
      <c r="B303" s="175" t="s">
        <v>14</v>
      </c>
      <c r="C303" s="175" t="s">
        <v>236</v>
      </c>
      <c r="D303" s="175" t="s">
        <v>187</v>
      </c>
      <c r="E303" s="175"/>
      <c r="F303" s="110">
        <f>F304</f>
        <v>162</v>
      </c>
      <c r="G303" s="200"/>
      <c r="H303" s="110" t="e">
        <f>H304</f>
        <v>#REF!</v>
      </c>
      <c r="I303" s="110" t="e">
        <f>I304</f>
        <v>#REF!</v>
      </c>
      <c r="J303" s="110">
        <f>J304</f>
        <v>0</v>
      </c>
      <c r="K303" s="14"/>
    </row>
    <row r="304" spans="1:11" s="3" customFormat="1" ht="79.900000000000006" customHeight="1">
      <c r="A304" s="52" t="s">
        <v>258</v>
      </c>
      <c r="B304" s="133" t="s">
        <v>14</v>
      </c>
      <c r="C304" s="133" t="s">
        <v>236</v>
      </c>
      <c r="D304" s="133" t="s">
        <v>259</v>
      </c>
      <c r="E304" s="133"/>
      <c r="F304" s="180">
        <f>F305</f>
        <v>162</v>
      </c>
      <c r="G304" s="200"/>
      <c r="H304" s="180" t="e">
        <f>#REF!+H305</f>
        <v>#REF!</v>
      </c>
      <c r="I304" s="180" t="e">
        <f>#REF!+I305</f>
        <v>#REF!</v>
      </c>
      <c r="J304" s="180">
        <f>J305</f>
        <v>0</v>
      </c>
      <c r="K304" s="14"/>
    </row>
    <row r="305" spans="1:10" s="38" customFormat="1">
      <c r="A305" s="25" t="s">
        <v>35</v>
      </c>
      <c r="B305" s="159" t="s">
        <v>14</v>
      </c>
      <c r="C305" s="159" t="s">
        <v>236</v>
      </c>
      <c r="D305" s="159" t="s">
        <v>259</v>
      </c>
      <c r="E305" s="159" t="s">
        <v>184</v>
      </c>
      <c r="F305" s="71">
        <f>F308+F309</f>
        <v>162</v>
      </c>
      <c r="G305" s="72"/>
      <c r="H305" s="71">
        <f>H306+H307+H308</f>
        <v>140</v>
      </c>
      <c r="I305" s="71">
        <f>I306+I307+I308</f>
        <v>140</v>
      </c>
      <c r="J305" s="71">
        <f>J308+J309</f>
        <v>0</v>
      </c>
    </row>
    <row r="306" spans="1:10" s="38" customFormat="1" hidden="1">
      <c r="A306" s="32" t="s">
        <v>55</v>
      </c>
      <c r="B306" s="159" t="s">
        <v>14</v>
      </c>
      <c r="C306" s="159" t="s">
        <v>236</v>
      </c>
      <c r="D306" s="159" t="s">
        <v>259</v>
      </c>
      <c r="E306" s="159" t="s">
        <v>260</v>
      </c>
      <c r="F306" s="71">
        <f>140-140</f>
        <v>0</v>
      </c>
      <c r="G306" s="72"/>
      <c r="H306" s="71">
        <v>140</v>
      </c>
      <c r="I306" s="71">
        <v>140</v>
      </c>
      <c r="J306" s="71">
        <f>140-140</f>
        <v>0</v>
      </c>
    </row>
    <row r="307" spans="1:10" s="38" customFormat="1" hidden="1">
      <c r="A307" s="37" t="s">
        <v>55</v>
      </c>
      <c r="B307" s="159" t="s">
        <v>14</v>
      </c>
      <c r="C307" s="159" t="s">
        <v>236</v>
      </c>
      <c r="D307" s="159" t="s">
        <v>259</v>
      </c>
      <c r="E307" s="159" t="s">
        <v>260</v>
      </c>
      <c r="F307" s="71">
        <f>310-310</f>
        <v>0</v>
      </c>
      <c r="G307" s="72"/>
      <c r="H307" s="71">
        <f>310-310</f>
        <v>0</v>
      </c>
      <c r="I307" s="71">
        <f>310-310</f>
        <v>0</v>
      </c>
      <c r="J307" s="71">
        <f>310-310</f>
        <v>0</v>
      </c>
    </row>
    <row r="308" spans="1:10" s="64" customFormat="1" ht="47.25">
      <c r="A308" s="25" t="s">
        <v>222</v>
      </c>
      <c r="B308" s="159" t="s">
        <v>14</v>
      </c>
      <c r="C308" s="159" t="s">
        <v>236</v>
      </c>
      <c r="D308" s="159" t="s">
        <v>259</v>
      </c>
      <c r="E308" s="159" t="s">
        <v>245</v>
      </c>
      <c r="F308" s="71">
        <v>132</v>
      </c>
      <c r="G308" s="174"/>
      <c r="H308" s="71"/>
      <c r="I308" s="71"/>
      <c r="J308" s="71">
        <v>0</v>
      </c>
    </row>
    <row r="309" spans="1:10" s="38" customFormat="1">
      <c r="A309" s="37" t="s">
        <v>55</v>
      </c>
      <c r="B309" s="159" t="s">
        <v>14</v>
      </c>
      <c r="C309" s="159" t="s">
        <v>236</v>
      </c>
      <c r="D309" s="159" t="s">
        <v>259</v>
      </c>
      <c r="E309" s="159" t="s">
        <v>260</v>
      </c>
      <c r="F309" s="71">
        <v>30</v>
      </c>
      <c r="G309" s="72"/>
      <c r="H309" s="71"/>
      <c r="I309" s="71"/>
      <c r="J309" s="71">
        <v>0</v>
      </c>
    </row>
    <row r="310" spans="1:10" s="64" customFormat="1">
      <c r="A310" s="28" t="s">
        <v>261</v>
      </c>
      <c r="B310" s="208" t="s">
        <v>14</v>
      </c>
      <c r="C310" s="208" t="s">
        <v>262</v>
      </c>
      <c r="D310" s="208"/>
      <c r="E310" s="208"/>
      <c r="F310" s="233">
        <f>F311+F318</f>
        <v>630</v>
      </c>
      <c r="G310" s="174"/>
      <c r="H310" s="233">
        <f>H311+H318</f>
        <v>600</v>
      </c>
      <c r="I310" s="233">
        <f>I311+I318</f>
        <v>600</v>
      </c>
      <c r="J310" s="233">
        <f>J311+J318</f>
        <v>0</v>
      </c>
    </row>
    <row r="311" spans="1:10" s="64" customFormat="1" hidden="1">
      <c r="A311" s="20" t="s">
        <v>74</v>
      </c>
      <c r="B311" s="175" t="s">
        <v>14</v>
      </c>
      <c r="C311" s="175" t="s">
        <v>262</v>
      </c>
      <c r="D311" s="175" t="s">
        <v>38</v>
      </c>
      <c r="E311" s="176" t="s">
        <v>10</v>
      </c>
      <c r="F311" s="110">
        <f>F312</f>
        <v>0</v>
      </c>
      <c r="G311" s="174"/>
      <c r="H311" s="110">
        <f t="shared" ref="H311:I314" si="34">H312</f>
        <v>0</v>
      </c>
      <c r="I311" s="110">
        <f t="shared" si="34"/>
        <v>0</v>
      </c>
      <c r="J311" s="110">
        <f>J312</f>
        <v>0</v>
      </c>
    </row>
    <row r="312" spans="1:10" s="64" customFormat="1" hidden="1">
      <c r="A312" s="61" t="s">
        <v>39</v>
      </c>
      <c r="B312" s="26" t="s">
        <v>14</v>
      </c>
      <c r="C312" s="26" t="s">
        <v>262</v>
      </c>
      <c r="D312" s="26" t="s">
        <v>40</v>
      </c>
      <c r="E312" s="26" t="s">
        <v>10</v>
      </c>
      <c r="F312" s="152">
        <f>F313</f>
        <v>0</v>
      </c>
      <c r="G312" s="174"/>
      <c r="H312" s="152">
        <f t="shared" si="34"/>
        <v>0</v>
      </c>
      <c r="I312" s="152">
        <f t="shared" si="34"/>
        <v>0</v>
      </c>
      <c r="J312" s="152">
        <f>J313</f>
        <v>0</v>
      </c>
    </row>
    <row r="313" spans="1:10" s="64" customFormat="1" ht="31.5" hidden="1">
      <c r="A313" s="61" t="s">
        <v>263</v>
      </c>
      <c r="B313" s="26" t="s">
        <v>14</v>
      </c>
      <c r="C313" s="26" t="s">
        <v>262</v>
      </c>
      <c r="D313" s="26" t="s">
        <v>41</v>
      </c>
      <c r="E313" s="26"/>
      <c r="F313" s="152">
        <f>F314</f>
        <v>0</v>
      </c>
      <c r="G313" s="174"/>
      <c r="H313" s="152">
        <f t="shared" si="34"/>
        <v>0</v>
      </c>
      <c r="I313" s="152">
        <f t="shared" si="34"/>
        <v>0</v>
      </c>
      <c r="J313" s="152">
        <f>J314</f>
        <v>0</v>
      </c>
    </row>
    <row r="314" spans="1:10" s="64" customFormat="1" hidden="1">
      <c r="A314" s="37" t="s">
        <v>35</v>
      </c>
      <c r="B314" s="26" t="s">
        <v>14</v>
      </c>
      <c r="C314" s="26" t="s">
        <v>262</v>
      </c>
      <c r="D314" s="26" t="s">
        <v>41</v>
      </c>
      <c r="E314" s="159" t="s">
        <v>184</v>
      </c>
      <c r="F314" s="152">
        <f>F315</f>
        <v>0</v>
      </c>
      <c r="G314" s="174"/>
      <c r="H314" s="152">
        <f t="shared" si="34"/>
        <v>0</v>
      </c>
      <c r="I314" s="152">
        <f t="shared" si="34"/>
        <v>0</v>
      </c>
      <c r="J314" s="152">
        <f>J315</f>
        <v>0</v>
      </c>
    </row>
    <row r="315" spans="1:10" s="64" customFormat="1" ht="47.25" hidden="1">
      <c r="A315" s="25" t="s">
        <v>222</v>
      </c>
      <c r="B315" s="26" t="s">
        <v>14</v>
      </c>
      <c r="C315" s="26" t="s">
        <v>262</v>
      </c>
      <c r="D315" s="26" t="s">
        <v>41</v>
      </c>
      <c r="E315" s="159" t="s">
        <v>245</v>
      </c>
      <c r="F315" s="152"/>
      <c r="G315" s="174"/>
      <c r="H315" s="152"/>
      <c r="I315" s="152"/>
      <c r="J315" s="152"/>
    </row>
    <row r="316" spans="1:10" s="64" customFormat="1">
      <c r="A316" s="20" t="s">
        <v>186</v>
      </c>
      <c r="B316" s="175" t="s">
        <v>14</v>
      </c>
      <c r="C316" s="175" t="s">
        <v>262</v>
      </c>
      <c r="D316" s="175" t="s">
        <v>187</v>
      </c>
      <c r="E316" s="175"/>
      <c r="F316" s="110">
        <f>F317</f>
        <v>630</v>
      </c>
      <c r="G316" s="174"/>
      <c r="H316" s="110">
        <f t="shared" ref="H316:I318" si="35">H317</f>
        <v>600</v>
      </c>
      <c r="I316" s="110">
        <f t="shared" si="35"/>
        <v>600</v>
      </c>
      <c r="J316" s="110">
        <f>J317</f>
        <v>0</v>
      </c>
    </row>
    <row r="317" spans="1:10" s="64" customFormat="1" ht="47.25">
      <c r="A317" s="52" t="s">
        <v>264</v>
      </c>
      <c r="B317" s="133" t="s">
        <v>14</v>
      </c>
      <c r="C317" s="133" t="s">
        <v>262</v>
      </c>
      <c r="D317" s="133" t="s">
        <v>265</v>
      </c>
      <c r="E317" s="133"/>
      <c r="F317" s="180">
        <f>F318</f>
        <v>630</v>
      </c>
      <c r="G317" s="174"/>
      <c r="H317" s="180">
        <f t="shared" si="35"/>
        <v>600</v>
      </c>
      <c r="I317" s="180">
        <f t="shared" si="35"/>
        <v>600</v>
      </c>
      <c r="J317" s="180">
        <f>J318</f>
        <v>0</v>
      </c>
    </row>
    <row r="318" spans="1:10" s="38" customFormat="1">
      <c r="A318" s="37" t="s">
        <v>35</v>
      </c>
      <c r="B318" s="159" t="s">
        <v>14</v>
      </c>
      <c r="C318" s="159" t="s">
        <v>262</v>
      </c>
      <c r="D318" s="159" t="s">
        <v>265</v>
      </c>
      <c r="E318" s="159" t="s">
        <v>184</v>
      </c>
      <c r="F318" s="71">
        <f>F319</f>
        <v>630</v>
      </c>
      <c r="G318" s="72"/>
      <c r="H318" s="71">
        <f t="shared" si="35"/>
        <v>600</v>
      </c>
      <c r="I318" s="71">
        <f t="shared" si="35"/>
        <v>600</v>
      </c>
      <c r="J318" s="71">
        <f>J319</f>
        <v>0</v>
      </c>
    </row>
    <row r="319" spans="1:10" s="38" customFormat="1" ht="47.25">
      <c r="A319" s="25" t="s">
        <v>222</v>
      </c>
      <c r="B319" s="159" t="s">
        <v>14</v>
      </c>
      <c r="C319" s="159" t="s">
        <v>262</v>
      </c>
      <c r="D319" s="159" t="s">
        <v>265</v>
      </c>
      <c r="E319" s="159" t="s">
        <v>245</v>
      </c>
      <c r="F319" s="71">
        <v>630</v>
      </c>
      <c r="G319" s="72"/>
      <c r="H319" s="71">
        <v>600</v>
      </c>
      <c r="I319" s="71">
        <v>600</v>
      </c>
      <c r="J319" s="71">
        <v>0</v>
      </c>
    </row>
    <row r="320" spans="1:10" s="38" customFormat="1">
      <c r="A320" s="28" t="s">
        <v>266</v>
      </c>
      <c r="B320" s="208" t="s">
        <v>14</v>
      </c>
      <c r="C320" s="208" t="s">
        <v>267</v>
      </c>
      <c r="D320" s="208"/>
      <c r="E320" s="218"/>
      <c r="F320" s="233">
        <f>F329+F335+F343</f>
        <v>3465.1</v>
      </c>
      <c r="G320" s="72"/>
      <c r="H320" s="233">
        <f>H329+H335+H343</f>
        <v>3199.1</v>
      </c>
      <c r="I320" s="233">
        <f>I329+I335+I343</f>
        <v>3199.1</v>
      </c>
      <c r="J320" s="233">
        <f>J329+J335+J343</f>
        <v>2875</v>
      </c>
    </row>
    <row r="321" spans="1:10" s="38" customFormat="1" hidden="1">
      <c r="A321" s="20" t="s">
        <v>74</v>
      </c>
      <c r="B321" s="175" t="s">
        <v>14</v>
      </c>
      <c r="C321" s="175" t="s">
        <v>267</v>
      </c>
      <c r="D321" s="175" t="s">
        <v>38</v>
      </c>
      <c r="E321" s="176" t="s">
        <v>10</v>
      </c>
      <c r="F321" s="110">
        <f>F322</f>
        <v>0</v>
      </c>
      <c r="G321" s="72"/>
      <c r="H321" s="110">
        <f>H322</f>
        <v>0</v>
      </c>
      <c r="I321" s="110">
        <f>I322</f>
        <v>0</v>
      </c>
      <c r="J321" s="110">
        <f>J322</f>
        <v>0</v>
      </c>
    </row>
    <row r="322" spans="1:10" s="38" customFormat="1" hidden="1">
      <c r="A322" s="61" t="s">
        <v>39</v>
      </c>
      <c r="B322" s="26" t="s">
        <v>14</v>
      </c>
      <c r="C322" s="26" t="s">
        <v>267</v>
      </c>
      <c r="D322" s="26" t="s">
        <v>40</v>
      </c>
      <c r="E322" s="26" t="s">
        <v>10</v>
      </c>
      <c r="F322" s="152">
        <f>F323+F326</f>
        <v>0</v>
      </c>
      <c r="G322" s="72"/>
      <c r="H322" s="152">
        <f>H323+H326</f>
        <v>0</v>
      </c>
      <c r="I322" s="152">
        <f>I323+I326</f>
        <v>0</v>
      </c>
      <c r="J322" s="152">
        <f>J323+J326</f>
        <v>0</v>
      </c>
    </row>
    <row r="323" spans="1:10" s="38" customFormat="1" ht="31.5" hidden="1">
      <c r="A323" s="61" t="s">
        <v>263</v>
      </c>
      <c r="B323" s="26" t="s">
        <v>14</v>
      </c>
      <c r="C323" s="26" t="s">
        <v>267</v>
      </c>
      <c r="D323" s="26" t="s">
        <v>41</v>
      </c>
      <c r="E323" s="26"/>
      <c r="F323" s="152">
        <f>F324</f>
        <v>0</v>
      </c>
      <c r="G323" s="72"/>
      <c r="H323" s="152">
        <f t="shared" ref="H323:J324" si="36">H324</f>
        <v>0</v>
      </c>
      <c r="I323" s="152">
        <f t="shared" si="36"/>
        <v>0</v>
      </c>
      <c r="J323" s="152">
        <f t="shared" si="36"/>
        <v>0</v>
      </c>
    </row>
    <row r="324" spans="1:10" s="38" customFormat="1" ht="31.5" hidden="1">
      <c r="A324" s="37" t="s">
        <v>31</v>
      </c>
      <c r="B324" s="26" t="s">
        <v>14</v>
      </c>
      <c r="C324" s="26" t="s">
        <v>267</v>
      </c>
      <c r="D324" s="26" t="s">
        <v>41</v>
      </c>
      <c r="E324" s="26" t="s">
        <v>42</v>
      </c>
      <c r="F324" s="152">
        <f>F325</f>
        <v>0</v>
      </c>
      <c r="G324" s="72"/>
      <c r="H324" s="152">
        <f t="shared" si="36"/>
        <v>0</v>
      </c>
      <c r="I324" s="152">
        <f t="shared" si="36"/>
        <v>0</v>
      </c>
      <c r="J324" s="152">
        <f t="shared" si="36"/>
        <v>0</v>
      </c>
    </row>
    <row r="325" spans="1:10" s="38" customFormat="1" ht="31.5" hidden="1">
      <c r="A325" s="37" t="s">
        <v>32</v>
      </c>
      <c r="B325" s="26" t="s">
        <v>14</v>
      </c>
      <c r="C325" s="26" t="s">
        <v>267</v>
      </c>
      <c r="D325" s="26" t="s">
        <v>41</v>
      </c>
      <c r="E325" s="26" t="s">
        <v>43</v>
      </c>
      <c r="F325" s="152"/>
      <c r="G325" s="72"/>
      <c r="H325" s="152"/>
      <c r="I325" s="152"/>
      <c r="J325" s="152"/>
    </row>
    <row r="326" spans="1:10" s="38" customFormat="1" ht="47.25" hidden="1">
      <c r="A326" s="61" t="s">
        <v>268</v>
      </c>
      <c r="B326" s="26" t="s">
        <v>14</v>
      </c>
      <c r="C326" s="26" t="s">
        <v>267</v>
      </c>
      <c r="D326" s="26" t="s">
        <v>269</v>
      </c>
      <c r="E326" s="26"/>
      <c r="F326" s="152">
        <f>F327</f>
        <v>0</v>
      </c>
      <c r="G326" s="72"/>
      <c r="H326" s="152">
        <f t="shared" ref="H326:J327" si="37">H327</f>
        <v>0</v>
      </c>
      <c r="I326" s="152">
        <f t="shared" si="37"/>
        <v>0</v>
      </c>
      <c r="J326" s="152">
        <f t="shared" si="37"/>
        <v>0</v>
      </c>
    </row>
    <row r="327" spans="1:10" s="38" customFormat="1" ht="31.5" hidden="1">
      <c r="A327" s="37" t="s">
        <v>31</v>
      </c>
      <c r="B327" s="26" t="s">
        <v>14</v>
      </c>
      <c r="C327" s="26" t="s">
        <v>267</v>
      </c>
      <c r="D327" s="26" t="s">
        <v>269</v>
      </c>
      <c r="E327" s="26" t="s">
        <v>42</v>
      </c>
      <c r="F327" s="152">
        <f>F328</f>
        <v>0</v>
      </c>
      <c r="G327" s="72"/>
      <c r="H327" s="152">
        <f t="shared" si="37"/>
        <v>0</v>
      </c>
      <c r="I327" s="152">
        <f t="shared" si="37"/>
        <v>0</v>
      </c>
      <c r="J327" s="152">
        <f t="shared" si="37"/>
        <v>0</v>
      </c>
    </row>
    <row r="328" spans="1:10" s="38" customFormat="1" ht="31.5" hidden="1">
      <c r="A328" s="37" t="s">
        <v>32</v>
      </c>
      <c r="B328" s="26" t="s">
        <v>14</v>
      </c>
      <c r="C328" s="26" t="s">
        <v>267</v>
      </c>
      <c r="D328" s="26" t="s">
        <v>269</v>
      </c>
      <c r="E328" s="26" t="s">
        <v>43</v>
      </c>
      <c r="F328" s="152"/>
      <c r="G328" s="72"/>
      <c r="H328" s="152"/>
      <c r="I328" s="152"/>
      <c r="J328" s="152"/>
    </row>
    <row r="329" spans="1:10" s="23" customFormat="1" ht="31.5" hidden="1">
      <c r="A329" s="20" t="s">
        <v>270</v>
      </c>
      <c r="B329" s="175" t="s">
        <v>14</v>
      </c>
      <c r="C329" s="175" t="s">
        <v>267</v>
      </c>
      <c r="D329" s="175" t="s">
        <v>271</v>
      </c>
      <c r="E329" s="175"/>
      <c r="F329" s="110">
        <f>F330</f>
        <v>0</v>
      </c>
      <c r="G329" s="113"/>
      <c r="H329" s="110">
        <f t="shared" ref="H329:I333" si="38">H330</f>
        <v>0</v>
      </c>
      <c r="I329" s="110">
        <f t="shared" si="38"/>
        <v>0</v>
      </c>
      <c r="J329" s="110">
        <f>J330</f>
        <v>0</v>
      </c>
    </row>
    <row r="330" spans="1:10" s="38" customFormat="1" ht="31.5" hidden="1">
      <c r="A330" s="25" t="s">
        <v>272</v>
      </c>
      <c r="B330" s="159" t="s">
        <v>14</v>
      </c>
      <c r="C330" s="159" t="s">
        <v>267</v>
      </c>
      <c r="D330" s="159" t="s">
        <v>273</v>
      </c>
      <c r="E330" s="159"/>
      <c r="F330" s="71">
        <f>F331</f>
        <v>0</v>
      </c>
      <c r="G330" s="72"/>
      <c r="H330" s="71">
        <f t="shared" si="38"/>
        <v>0</v>
      </c>
      <c r="I330" s="71">
        <f t="shared" si="38"/>
        <v>0</v>
      </c>
      <c r="J330" s="71">
        <f>J331</f>
        <v>0</v>
      </c>
    </row>
    <row r="331" spans="1:10" s="3" customFormat="1" ht="47.25" hidden="1">
      <c r="A331" s="25" t="s">
        <v>274</v>
      </c>
      <c r="B331" s="159" t="s">
        <v>14</v>
      </c>
      <c r="C331" s="159" t="s">
        <v>267</v>
      </c>
      <c r="D331" s="159" t="s">
        <v>275</v>
      </c>
      <c r="E331" s="159"/>
      <c r="F331" s="71">
        <f>F332</f>
        <v>0</v>
      </c>
      <c r="G331" s="200"/>
      <c r="H331" s="71">
        <f t="shared" si="38"/>
        <v>0</v>
      </c>
      <c r="I331" s="71">
        <f t="shared" si="38"/>
        <v>0</v>
      </c>
      <c r="J331" s="71">
        <f>J332</f>
        <v>0</v>
      </c>
    </row>
    <row r="332" spans="1:10" s="3" customFormat="1" ht="47.25" hidden="1">
      <c r="A332" s="25" t="s">
        <v>276</v>
      </c>
      <c r="B332" s="159" t="s">
        <v>14</v>
      </c>
      <c r="C332" s="159" t="s">
        <v>267</v>
      </c>
      <c r="D332" s="159" t="s">
        <v>846</v>
      </c>
      <c r="E332" s="159"/>
      <c r="F332" s="71">
        <f>F333</f>
        <v>0</v>
      </c>
      <c r="G332" s="200"/>
      <c r="H332" s="71">
        <f t="shared" si="38"/>
        <v>0</v>
      </c>
      <c r="I332" s="71">
        <f t="shared" si="38"/>
        <v>0</v>
      </c>
      <c r="J332" s="71">
        <f>J333</f>
        <v>0</v>
      </c>
    </row>
    <row r="333" spans="1:10" s="38" customFormat="1" ht="31.5" hidden="1">
      <c r="A333" s="37" t="s">
        <v>31</v>
      </c>
      <c r="B333" s="159" t="s">
        <v>14</v>
      </c>
      <c r="C333" s="159" t="s">
        <v>267</v>
      </c>
      <c r="D333" s="159" t="s">
        <v>846</v>
      </c>
      <c r="E333" s="27">
        <v>200</v>
      </c>
      <c r="F333" s="168">
        <f>F334</f>
        <v>0</v>
      </c>
      <c r="G333" s="72"/>
      <c r="H333" s="168">
        <f t="shared" si="38"/>
        <v>0</v>
      </c>
      <c r="I333" s="168">
        <f t="shared" si="38"/>
        <v>0</v>
      </c>
      <c r="J333" s="168">
        <f>J334</f>
        <v>0</v>
      </c>
    </row>
    <row r="334" spans="1:10" s="38" customFormat="1" ht="31.5" hidden="1">
      <c r="A334" s="37" t="s">
        <v>32</v>
      </c>
      <c r="B334" s="159" t="s">
        <v>14</v>
      </c>
      <c r="C334" s="159" t="s">
        <v>267</v>
      </c>
      <c r="D334" s="159" t="s">
        <v>846</v>
      </c>
      <c r="E334" s="27">
        <v>240</v>
      </c>
      <c r="F334" s="168"/>
      <c r="G334" s="72"/>
      <c r="H334" s="168"/>
      <c r="I334" s="168"/>
      <c r="J334" s="168"/>
    </row>
    <row r="335" spans="1:10" s="82" customFormat="1">
      <c r="A335" s="20" t="s">
        <v>278</v>
      </c>
      <c r="B335" s="175" t="s">
        <v>14</v>
      </c>
      <c r="C335" s="175" t="s">
        <v>267</v>
      </c>
      <c r="D335" s="175" t="s">
        <v>279</v>
      </c>
      <c r="E335" s="176"/>
      <c r="F335" s="110">
        <f>F336</f>
        <v>1759</v>
      </c>
      <c r="G335" s="234"/>
      <c r="H335" s="110">
        <f>H336</f>
        <v>1343</v>
      </c>
      <c r="I335" s="110">
        <f>I336</f>
        <v>1343</v>
      </c>
      <c r="J335" s="110">
        <f>J336</f>
        <v>2875</v>
      </c>
    </row>
    <row r="336" spans="1:10" s="3" customFormat="1">
      <c r="A336" s="25" t="s">
        <v>280</v>
      </c>
      <c r="B336" s="159" t="s">
        <v>14</v>
      </c>
      <c r="C336" s="159" t="s">
        <v>267</v>
      </c>
      <c r="D336" s="159" t="s">
        <v>281</v>
      </c>
      <c r="E336" s="217"/>
      <c r="F336" s="71">
        <f>F337+F340</f>
        <v>1759</v>
      </c>
      <c r="G336" s="200"/>
      <c r="H336" s="71">
        <f>H337+H340</f>
        <v>1343</v>
      </c>
      <c r="I336" s="71">
        <f>I337+I340</f>
        <v>1343</v>
      </c>
      <c r="J336" s="71">
        <f>J337+J340</f>
        <v>2875</v>
      </c>
    </row>
    <row r="337" spans="1:10" s="3" customFormat="1" ht="78.75">
      <c r="A337" s="25" t="s">
        <v>282</v>
      </c>
      <c r="B337" s="159" t="s">
        <v>14</v>
      </c>
      <c r="C337" s="159" t="s">
        <v>267</v>
      </c>
      <c r="D337" s="159" t="s">
        <v>283</v>
      </c>
      <c r="E337" s="217"/>
      <c r="F337" s="71">
        <f>F338</f>
        <v>1759</v>
      </c>
      <c r="G337" s="200"/>
      <c r="H337" s="71">
        <f t="shared" ref="H337:J338" si="39">H338</f>
        <v>1343</v>
      </c>
      <c r="I337" s="71">
        <f t="shared" si="39"/>
        <v>1343</v>
      </c>
      <c r="J337" s="71">
        <f t="shared" si="39"/>
        <v>2875</v>
      </c>
    </row>
    <row r="338" spans="1:10" s="3" customFormat="1" ht="31.5">
      <c r="A338" s="37" t="s">
        <v>31</v>
      </c>
      <c r="B338" s="159" t="s">
        <v>14</v>
      </c>
      <c r="C338" s="159" t="s">
        <v>267</v>
      </c>
      <c r="D338" s="159" t="s">
        <v>283</v>
      </c>
      <c r="E338" s="217">
        <v>200</v>
      </c>
      <c r="F338" s="71">
        <f>F339</f>
        <v>1759</v>
      </c>
      <c r="G338" s="200"/>
      <c r="H338" s="71">
        <f t="shared" si="39"/>
        <v>1343</v>
      </c>
      <c r="I338" s="71">
        <f t="shared" si="39"/>
        <v>1343</v>
      </c>
      <c r="J338" s="71">
        <f t="shared" si="39"/>
        <v>2875</v>
      </c>
    </row>
    <row r="339" spans="1:10" s="3" customFormat="1" ht="31.5">
      <c r="A339" s="37" t="s">
        <v>32</v>
      </c>
      <c r="B339" s="159" t="s">
        <v>14</v>
      </c>
      <c r="C339" s="159" t="s">
        <v>267</v>
      </c>
      <c r="D339" s="159" t="s">
        <v>283</v>
      </c>
      <c r="E339" s="217">
        <v>240</v>
      </c>
      <c r="F339" s="71">
        <v>1759</v>
      </c>
      <c r="G339" s="200"/>
      <c r="H339" s="71">
        <v>1343</v>
      </c>
      <c r="I339" s="71">
        <v>1343</v>
      </c>
      <c r="J339" s="71">
        <v>2875</v>
      </c>
    </row>
    <row r="340" spans="1:10" s="3" customFormat="1" ht="51" hidden="1" customHeight="1">
      <c r="A340" s="25" t="s">
        <v>284</v>
      </c>
      <c r="B340" s="159" t="s">
        <v>14</v>
      </c>
      <c r="C340" s="159" t="s">
        <v>267</v>
      </c>
      <c r="D340" s="159" t="s">
        <v>285</v>
      </c>
      <c r="E340" s="217"/>
      <c r="F340" s="71">
        <f>F341</f>
        <v>0</v>
      </c>
      <c r="G340" s="200"/>
      <c r="H340" s="71">
        <f t="shared" ref="H340:J341" si="40">H341</f>
        <v>0</v>
      </c>
      <c r="I340" s="71">
        <f t="shared" si="40"/>
        <v>0</v>
      </c>
      <c r="J340" s="71">
        <f t="shared" si="40"/>
        <v>0</v>
      </c>
    </row>
    <row r="341" spans="1:10" s="3" customFormat="1" ht="31.5" hidden="1">
      <c r="A341" s="37" t="s">
        <v>31</v>
      </c>
      <c r="B341" s="159" t="s">
        <v>14</v>
      </c>
      <c r="C341" s="159" t="s">
        <v>267</v>
      </c>
      <c r="D341" s="159" t="s">
        <v>285</v>
      </c>
      <c r="E341" s="217">
        <v>200</v>
      </c>
      <c r="F341" s="71">
        <f>F342</f>
        <v>0</v>
      </c>
      <c r="G341" s="200"/>
      <c r="H341" s="71">
        <f t="shared" si="40"/>
        <v>0</v>
      </c>
      <c r="I341" s="71">
        <f t="shared" si="40"/>
        <v>0</v>
      </c>
      <c r="J341" s="71">
        <f t="shared" si="40"/>
        <v>0</v>
      </c>
    </row>
    <row r="342" spans="1:10" s="23" customFormat="1" ht="31.5" hidden="1">
      <c r="A342" s="37" t="s">
        <v>32</v>
      </c>
      <c r="B342" s="159" t="s">
        <v>14</v>
      </c>
      <c r="C342" s="159" t="s">
        <v>267</v>
      </c>
      <c r="D342" s="159" t="s">
        <v>285</v>
      </c>
      <c r="E342" s="217">
        <v>240</v>
      </c>
      <c r="F342" s="71"/>
      <c r="G342" s="113"/>
      <c r="H342" s="71"/>
      <c r="I342" s="71"/>
      <c r="J342" s="71"/>
    </row>
    <row r="343" spans="1:10" s="64" customFormat="1">
      <c r="A343" s="20" t="s">
        <v>186</v>
      </c>
      <c r="B343" s="175" t="s">
        <v>14</v>
      </c>
      <c r="C343" s="175" t="s">
        <v>267</v>
      </c>
      <c r="D343" s="175" t="s">
        <v>187</v>
      </c>
      <c r="E343" s="176"/>
      <c r="F343" s="110">
        <f>F344</f>
        <v>1706.1</v>
      </c>
      <c r="G343" s="174"/>
      <c r="H343" s="110">
        <f>H344</f>
        <v>1856.1</v>
      </c>
      <c r="I343" s="110">
        <f>I344</f>
        <v>1856.1</v>
      </c>
      <c r="J343" s="110">
        <f>J344</f>
        <v>0</v>
      </c>
    </row>
    <row r="344" spans="1:10" s="83" customFormat="1" ht="47.25">
      <c r="A344" s="57" t="s">
        <v>286</v>
      </c>
      <c r="B344" s="133" t="s">
        <v>14</v>
      </c>
      <c r="C344" s="133" t="s">
        <v>267</v>
      </c>
      <c r="D344" s="133" t="s">
        <v>287</v>
      </c>
      <c r="E344" s="232"/>
      <c r="F344" s="180">
        <f>F345+F347</f>
        <v>1706.1</v>
      </c>
      <c r="G344" s="201"/>
      <c r="H344" s="180">
        <f>H345+H347</f>
        <v>1856.1</v>
      </c>
      <c r="I344" s="180">
        <f>I345+I347</f>
        <v>1856.1</v>
      </c>
      <c r="J344" s="180">
        <f>J345+J347</f>
        <v>0</v>
      </c>
    </row>
    <row r="345" spans="1:10" s="83" customFormat="1" ht="31.5">
      <c r="A345" s="37" t="s">
        <v>31</v>
      </c>
      <c r="B345" s="159" t="s">
        <v>14</v>
      </c>
      <c r="C345" s="159" t="s">
        <v>267</v>
      </c>
      <c r="D345" s="159" t="s">
        <v>287</v>
      </c>
      <c r="E345" s="182">
        <v>200</v>
      </c>
      <c r="F345" s="71">
        <f>F346</f>
        <v>250</v>
      </c>
      <c r="G345" s="201"/>
      <c r="H345" s="71">
        <f>H346</f>
        <v>400</v>
      </c>
      <c r="I345" s="71">
        <f>I346</f>
        <v>400</v>
      </c>
      <c r="J345" s="71">
        <f>J346</f>
        <v>0</v>
      </c>
    </row>
    <row r="346" spans="1:10" s="38" customFormat="1" ht="31.5">
      <c r="A346" s="37" t="s">
        <v>32</v>
      </c>
      <c r="B346" s="159" t="s">
        <v>14</v>
      </c>
      <c r="C346" s="159" t="s">
        <v>267</v>
      </c>
      <c r="D346" s="159" t="s">
        <v>287</v>
      </c>
      <c r="E346" s="182">
        <v>240</v>
      </c>
      <c r="F346" s="71">
        <v>250</v>
      </c>
      <c r="G346" s="72"/>
      <c r="H346" s="71">
        <f>100+300</f>
        <v>400</v>
      </c>
      <c r="I346" s="71">
        <f>100+300</f>
        <v>400</v>
      </c>
      <c r="J346" s="71">
        <v>0</v>
      </c>
    </row>
    <row r="347" spans="1:10" s="84" customFormat="1" ht="63">
      <c r="A347" s="25" t="s">
        <v>288</v>
      </c>
      <c r="B347" s="159" t="s">
        <v>14</v>
      </c>
      <c r="C347" s="159" t="s">
        <v>267</v>
      </c>
      <c r="D347" s="159" t="s">
        <v>289</v>
      </c>
      <c r="E347" s="217"/>
      <c r="F347" s="71">
        <f>F348</f>
        <v>1456.1</v>
      </c>
      <c r="G347" s="72"/>
      <c r="H347" s="71">
        <f>H348</f>
        <v>1456.1</v>
      </c>
      <c r="I347" s="71">
        <f>I348</f>
        <v>1456.1</v>
      </c>
      <c r="J347" s="71">
        <f>J348</f>
        <v>0</v>
      </c>
    </row>
    <row r="348" spans="1:10" s="23" customFormat="1" ht="33.75" customHeight="1">
      <c r="A348" s="25" t="s">
        <v>290</v>
      </c>
      <c r="B348" s="159" t="s">
        <v>14</v>
      </c>
      <c r="C348" s="159" t="s">
        <v>267</v>
      </c>
      <c r="D348" s="159" t="s">
        <v>291</v>
      </c>
      <c r="E348" s="217"/>
      <c r="F348" s="71">
        <f>F349+F351</f>
        <v>1456.1</v>
      </c>
      <c r="G348" s="113"/>
      <c r="H348" s="71">
        <f>H349+H351</f>
        <v>1456.1</v>
      </c>
      <c r="I348" s="71">
        <f>I349+I351</f>
        <v>1456.1</v>
      </c>
      <c r="J348" s="71">
        <f>J349+J351</f>
        <v>0</v>
      </c>
    </row>
    <row r="349" spans="1:10" s="23" customFormat="1" ht="31.5" hidden="1">
      <c r="A349" s="37" t="s">
        <v>31</v>
      </c>
      <c r="B349" s="159" t="s">
        <v>14</v>
      </c>
      <c r="C349" s="159" t="s">
        <v>267</v>
      </c>
      <c r="D349" s="159" t="s">
        <v>292</v>
      </c>
      <c r="E349" s="217">
        <v>200</v>
      </c>
      <c r="F349" s="71">
        <f>F350</f>
        <v>0</v>
      </c>
      <c r="G349" s="113"/>
      <c r="H349" s="71">
        <f>H350</f>
        <v>1456.1</v>
      </c>
      <c r="I349" s="71">
        <f>I350</f>
        <v>1456.1</v>
      </c>
      <c r="J349" s="71">
        <f>J350</f>
        <v>0</v>
      </c>
    </row>
    <row r="350" spans="1:10" s="23" customFormat="1" ht="31.5" hidden="1">
      <c r="A350" s="37" t="s">
        <v>32</v>
      </c>
      <c r="B350" s="159" t="s">
        <v>14</v>
      </c>
      <c r="C350" s="159" t="s">
        <v>267</v>
      </c>
      <c r="D350" s="159" t="s">
        <v>292</v>
      </c>
      <c r="E350" s="217">
        <v>240</v>
      </c>
      <c r="F350" s="71"/>
      <c r="G350" s="113"/>
      <c r="H350" s="71">
        <v>1456.1</v>
      </c>
      <c r="I350" s="71">
        <v>1456.1</v>
      </c>
      <c r="J350" s="71"/>
    </row>
    <row r="351" spans="1:10" s="23" customFormat="1">
      <c r="A351" s="37" t="s">
        <v>35</v>
      </c>
      <c r="B351" s="159" t="s">
        <v>14</v>
      </c>
      <c r="C351" s="159" t="s">
        <v>267</v>
      </c>
      <c r="D351" s="159" t="s">
        <v>291</v>
      </c>
      <c r="E351" s="217">
        <v>800</v>
      </c>
      <c r="F351" s="71">
        <f>F352</f>
        <v>1456.1</v>
      </c>
      <c r="G351" s="113"/>
      <c r="H351" s="71">
        <f>H352</f>
        <v>0</v>
      </c>
      <c r="I351" s="71">
        <f>I352</f>
        <v>0</v>
      </c>
      <c r="J351" s="71">
        <f>J352</f>
        <v>0</v>
      </c>
    </row>
    <row r="352" spans="1:10" s="23" customFormat="1">
      <c r="A352" s="37" t="s">
        <v>55</v>
      </c>
      <c r="B352" s="159" t="s">
        <v>14</v>
      </c>
      <c r="C352" s="159" t="s">
        <v>267</v>
      </c>
      <c r="D352" s="159" t="s">
        <v>291</v>
      </c>
      <c r="E352" s="217">
        <v>870</v>
      </c>
      <c r="F352" s="71">
        <v>1456.1</v>
      </c>
      <c r="G352" s="113"/>
      <c r="H352" s="71">
        <f>43.9-43.9</f>
        <v>0</v>
      </c>
      <c r="I352" s="71">
        <f>43.9-43.9</f>
        <v>0</v>
      </c>
      <c r="J352" s="71">
        <v>0</v>
      </c>
    </row>
    <row r="353" spans="1:10" s="64" customFormat="1">
      <c r="A353" s="28" t="s">
        <v>293</v>
      </c>
      <c r="B353" s="208" t="s">
        <v>14</v>
      </c>
      <c r="C353" s="208" t="s">
        <v>294</v>
      </c>
      <c r="D353" s="28"/>
      <c r="E353" s="235"/>
      <c r="F353" s="233">
        <f>F365+F371+F377+F354+F359+F386+F397</f>
        <v>488</v>
      </c>
      <c r="G353" s="174"/>
      <c r="H353" s="233">
        <f>H365+H371+H377+H354+H359+H386+H397</f>
        <v>910</v>
      </c>
      <c r="I353" s="233">
        <f>I365+I371+I377+I354+I359+I386+I397</f>
        <v>910</v>
      </c>
      <c r="J353" s="233">
        <f>J365+J371+J377+J354+J359+J386+J397</f>
        <v>328</v>
      </c>
    </row>
    <row r="354" spans="1:10" s="64" customFormat="1" hidden="1">
      <c r="A354" s="28" t="s">
        <v>74</v>
      </c>
      <c r="B354" s="208" t="s">
        <v>14</v>
      </c>
      <c r="C354" s="208" t="s">
        <v>294</v>
      </c>
      <c r="D354" s="208" t="s">
        <v>38</v>
      </c>
      <c r="E354" s="218" t="s">
        <v>10</v>
      </c>
      <c r="F354" s="233">
        <f>F355</f>
        <v>0</v>
      </c>
      <c r="G354" s="174"/>
      <c r="H354" s="233">
        <f t="shared" ref="H354:I357" si="41">H355</f>
        <v>0</v>
      </c>
      <c r="I354" s="233">
        <f t="shared" si="41"/>
        <v>0</v>
      </c>
      <c r="J354" s="233">
        <f>J355</f>
        <v>0</v>
      </c>
    </row>
    <row r="355" spans="1:10" s="64" customFormat="1" hidden="1">
      <c r="A355" s="25" t="s">
        <v>39</v>
      </c>
      <c r="B355" s="26" t="s">
        <v>14</v>
      </c>
      <c r="C355" s="26" t="s">
        <v>294</v>
      </c>
      <c r="D355" s="26" t="s">
        <v>40</v>
      </c>
      <c r="E355" s="176"/>
      <c r="F355" s="110">
        <f>F356</f>
        <v>0</v>
      </c>
      <c r="G355" s="174"/>
      <c r="H355" s="110">
        <f t="shared" si="41"/>
        <v>0</v>
      </c>
      <c r="I355" s="110">
        <f t="shared" si="41"/>
        <v>0</v>
      </c>
      <c r="J355" s="110">
        <f>J356</f>
        <v>0</v>
      </c>
    </row>
    <row r="356" spans="1:10" s="64" customFormat="1" ht="31.5" hidden="1">
      <c r="A356" s="61" t="s">
        <v>154</v>
      </c>
      <c r="B356" s="26" t="s">
        <v>14</v>
      </c>
      <c r="C356" s="26" t="s">
        <v>294</v>
      </c>
      <c r="D356" s="26" t="s">
        <v>41</v>
      </c>
      <c r="E356" s="26" t="s">
        <v>10</v>
      </c>
      <c r="F356" s="152">
        <f>F357</f>
        <v>0</v>
      </c>
      <c r="G356" s="174"/>
      <c r="H356" s="152">
        <f t="shared" si="41"/>
        <v>0</v>
      </c>
      <c r="I356" s="152">
        <f t="shared" si="41"/>
        <v>0</v>
      </c>
      <c r="J356" s="152">
        <f>J357</f>
        <v>0</v>
      </c>
    </row>
    <row r="357" spans="1:10" s="64" customFormat="1" ht="31.5" hidden="1">
      <c r="A357" s="37" t="s">
        <v>31</v>
      </c>
      <c r="B357" s="26" t="s">
        <v>14</v>
      </c>
      <c r="C357" s="26" t="s">
        <v>294</v>
      </c>
      <c r="D357" s="26" t="s">
        <v>41</v>
      </c>
      <c r="E357" s="26" t="s">
        <v>42</v>
      </c>
      <c r="F357" s="152">
        <f>F358</f>
        <v>0</v>
      </c>
      <c r="G357" s="174"/>
      <c r="H357" s="152">
        <f t="shared" si="41"/>
        <v>0</v>
      </c>
      <c r="I357" s="152">
        <f t="shared" si="41"/>
        <v>0</v>
      </c>
      <c r="J357" s="152">
        <f>J358</f>
        <v>0</v>
      </c>
    </row>
    <row r="358" spans="1:10" s="64" customFormat="1" ht="31.5" hidden="1">
      <c r="A358" s="37" t="s">
        <v>32</v>
      </c>
      <c r="B358" s="26" t="s">
        <v>14</v>
      </c>
      <c r="C358" s="26" t="s">
        <v>294</v>
      </c>
      <c r="D358" s="26" t="s">
        <v>41</v>
      </c>
      <c r="E358" s="26" t="s">
        <v>43</v>
      </c>
      <c r="F358" s="152"/>
      <c r="G358" s="174"/>
      <c r="H358" s="152"/>
      <c r="I358" s="152"/>
      <c r="J358" s="152"/>
    </row>
    <row r="359" spans="1:10" s="38" customFormat="1" ht="31.5" hidden="1">
      <c r="A359" s="86" t="s">
        <v>75</v>
      </c>
      <c r="B359" s="29" t="s">
        <v>14</v>
      </c>
      <c r="C359" s="29" t="s">
        <v>294</v>
      </c>
      <c r="D359" s="29" t="s">
        <v>847</v>
      </c>
      <c r="E359" s="29"/>
      <c r="F359" s="209">
        <f>F360</f>
        <v>0</v>
      </c>
      <c r="G359" s="72"/>
      <c r="H359" s="209">
        <f t="shared" ref="H359:I363" si="42">H360</f>
        <v>0</v>
      </c>
      <c r="I359" s="209">
        <f t="shared" si="42"/>
        <v>0</v>
      </c>
      <c r="J359" s="209">
        <f>J360</f>
        <v>0</v>
      </c>
    </row>
    <row r="360" spans="1:10" s="64" customFormat="1" ht="31.5" hidden="1">
      <c r="A360" s="37" t="s">
        <v>295</v>
      </c>
      <c r="B360" s="26" t="s">
        <v>14</v>
      </c>
      <c r="C360" s="26" t="s">
        <v>294</v>
      </c>
      <c r="D360" s="26" t="s">
        <v>848</v>
      </c>
      <c r="E360" s="26"/>
      <c r="F360" s="152">
        <f>F361</f>
        <v>0</v>
      </c>
      <c r="G360" s="174"/>
      <c r="H360" s="152">
        <f t="shared" si="42"/>
        <v>0</v>
      </c>
      <c r="I360" s="152">
        <f t="shared" si="42"/>
        <v>0</v>
      </c>
      <c r="J360" s="152">
        <f>J361</f>
        <v>0</v>
      </c>
    </row>
    <row r="361" spans="1:10" s="64" customFormat="1" ht="47.25" hidden="1">
      <c r="A361" s="37" t="s">
        <v>297</v>
      </c>
      <c r="B361" s="26" t="s">
        <v>14</v>
      </c>
      <c r="C361" s="26" t="s">
        <v>294</v>
      </c>
      <c r="D361" s="26" t="s">
        <v>849</v>
      </c>
      <c r="E361" s="26"/>
      <c r="F361" s="152">
        <f>F362</f>
        <v>0</v>
      </c>
      <c r="G361" s="174"/>
      <c r="H361" s="152">
        <f t="shared" si="42"/>
        <v>0</v>
      </c>
      <c r="I361" s="152">
        <f t="shared" si="42"/>
        <v>0</v>
      </c>
      <c r="J361" s="152">
        <f>J362</f>
        <v>0</v>
      </c>
    </row>
    <row r="362" spans="1:10" s="64" customFormat="1" ht="31.5" hidden="1">
      <c r="A362" s="37" t="s">
        <v>299</v>
      </c>
      <c r="B362" s="26" t="s">
        <v>14</v>
      </c>
      <c r="C362" s="26" t="s">
        <v>294</v>
      </c>
      <c r="D362" s="26" t="s">
        <v>850</v>
      </c>
      <c r="E362" s="26"/>
      <c r="F362" s="152">
        <f>F363</f>
        <v>0</v>
      </c>
      <c r="G362" s="174"/>
      <c r="H362" s="152">
        <f t="shared" si="42"/>
        <v>0</v>
      </c>
      <c r="I362" s="152">
        <f t="shared" si="42"/>
        <v>0</v>
      </c>
      <c r="J362" s="152">
        <f>J363</f>
        <v>0</v>
      </c>
    </row>
    <row r="363" spans="1:10" s="64" customFormat="1" ht="31.5" hidden="1">
      <c r="A363" s="37" t="s">
        <v>31</v>
      </c>
      <c r="B363" s="26" t="s">
        <v>14</v>
      </c>
      <c r="C363" s="26" t="s">
        <v>294</v>
      </c>
      <c r="D363" s="26" t="s">
        <v>850</v>
      </c>
      <c r="E363" s="26" t="s">
        <v>42</v>
      </c>
      <c r="F363" s="152">
        <f>F364</f>
        <v>0</v>
      </c>
      <c r="G363" s="174"/>
      <c r="H363" s="152">
        <f t="shared" si="42"/>
        <v>0</v>
      </c>
      <c r="I363" s="152">
        <f t="shared" si="42"/>
        <v>0</v>
      </c>
      <c r="J363" s="152">
        <f>J364</f>
        <v>0</v>
      </c>
    </row>
    <row r="364" spans="1:10" s="64" customFormat="1" ht="31.5" hidden="1">
      <c r="A364" s="37" t="s">
        <v>32</v>
      </c>
      <c r="B364" s="26" t="s">
        <v>14</v>
      </c>
      <c r="C364" s="26" t="s">
        <v>294</v>
      </c>
      <c r="D364" s="26" t="s">
        <v>850</v>
      </c>
      <c r="E364" s="26" t="s">
        <v>43</v>
      </c>
      <c r="F364" s="152"/>
      <c r="G364" s="174"/>
      <c r="H364" s="152"/>
      <c r="I364" s="152"/>
      <c r="J364" s="152"/>
    </row>
    <row r="365" spans="1:10" s="38" customFormat="1" ht="31.5" hidden="1">
      <c r="A365" s="51" t="s">
        <v>66</v>
      </c>
      <c r="B365" s="175" t="s">
        <v>14</v>
      </c>
      <c r="C365" s="175" t="s">
        <v>294</v>
      </c>
      <c r="D365" s="12" t="s">
        <v>67</v>
      </c>
      <c r="E365" s="12"/>
      <c r="F365" s="173">
        <f>F366</f>
        <v>0</v>
      </c>
      <c r="G365" s="72"/>
      <c r="H365" s="173">
        <f t="shared" ref="H365:I369" si="43">H366</f>
        <v>0</v>
      </c>
      <c r="I365" s="173">
        <f t="shared" si="43"/>
        <v>0</v>
      </c>
      <c r="J365" s="173">
        <f>J366</f>
        <v>0</v>
      </c>
    </row>
    <row r="366" spans="1:10" s="64" customFormat="1" ht="31.5" hidden="1">
      <c r="A366" s="37" t="s">
        <v>302</v>
      </c>
      <c r="B366" s="159" t="s">
        <v>14</v>
      </c>
      <c r="C366" s="159" t="s">
        <v>294</v>
      </c>
      <c r="D366" s="159" t="s">
        <v>303</v>
      </c>
      <c r="E366" s="26"/>
      <c r="F366" s="152">
        <f>F367</f>
        <v>0</v>
      </c>
      <c r="G366" s="174"/>
      <c r="H366" s="152">
        <f t="shared" si="43"/>
        <v>0</v>
      </c>
      <c r="I366" s="152">
        <f t="shared" si="43"/>
        <v>0</v>
      </c>
      <c r="J366" s="152">
        <f>J367</f>
        <v>0</v>
      </c>
    </row>
    <row r="367" spans="1:10" s="64" customFormat="1" ht="63" hidden="1">
      <c r="A367" s="37" t="s">
        <v>304</v>
      </c>
      <c r="B367" s="159" t="s">
        <v>14</v>
      </c>
      <c r="C367" s="159" t="s">
        <v>294</v>
      </c>
      <c r="D367" s="26" t="s">
        <v>305</v>
      </c>
      <c r="E367" s="26"/>
      <c r="F367" s="152">
        <f>F368</f>
        <v>0</v>
      </c>
      <c r="G367" s="174"/>
      <c r="H367" s="152">
        <f t="shared" si="43"/>
        <v>0</v>
      </c>
      <c r="I367" s="152">
        <f t="shared" si="43"/>
        <v>0</v>
      </c>
      <c r="J367" s="152">
        <f>J368</f>
        <v>0</v>
      </c>
    </row>
    <row r="368" spans="1:10" s="64" customFormat="1" ht="51" hidden="1" customHeight="1">
      <c r="A368" s="37" t="s">
        <v>306</v>
      </c>
      <c r="B368" s="159" t="s">
        <v>14</v>
      </c>
      <c r="C368" s="159" t="s">
        <v>294</v>
      </c>
      <c r="D368" s="26" t="s">
        <v>307</v>
      </c>
      <c r="E368" s="26"/>
      <c r="F368" s="152">
        <f>F369</f>
        <v>0</v>
      </c>
      <c r="G368" s="174"/>
      <c r="H368" s="152">
        <f t="shared" si="43"/>
        <v>0</v>
      </c>
      <c r="I368" s="152">
        <f t="shared" si="43"/>
        <v>0</v>
      </c>
      <c r="J368" s="152">
        <f>J369</f>
        <v>0</v>
      </c>
    </row>
    <row r="369" spans="1:10" s="64" customFormat="1" hidden="1">
      <c r="A369" s="37" t="s">
        <v>35</v>
      </c>
      <c r="B369" s="159" t="s">
        <v>14</v>
      </c>
      <c r="C369" s="159" t="s">
        <v>294</v>
      </c>
      <c r="D369" s="26" t="s">
        <v>307</v>
      </c>
      <c r="E369" s="26" t="s">
        <v>184</v>
      </c>
      <c r="F369" s="152">
        <f>F370</f>
        <v>0</v>
      </c>
      <c r="G369" s="174"/>
      <c r="H369" s="152">
        <f t="shared" si="43"/>
        <v>0</v>
      </c>
      <c r="I369" s="152">
        <f t="shared" si="43"/>
        <v>0</v>
      </c>
      <c r="J369" s="152">
        <f>J370</f>
        <v>0</v>
      </c>
    </row>
    <row r="370" spans="1:10" s="64" customFormat="1" ht="47.25" hidden="1">
      <c r="A370" s="25" t="s">
        <v>222</v>
      </c>
      <c r="B370" s="159" t="s">
        <v>14</v>
      </c>
      <c r="C370" s="159" t="s">
        <v>294</v>
      </c>
      <c r="D370" s="26" t="s">
        <v>307</v>
      </c>
      <c r="E370" s="26" t="s">
        <v>245</v>
      </c>
      <c r="F370" s="152"/>
      <c r="G370" s="174"/>
      <c r="H370" s="152"/>
      <c r="I370" s="152"/>
      <c r="J370" s="152"/>
    </row>
    <row r="371" spans="1:10" s="38" customFormat="1" ht="31.5" hidden="1">
      <c r="A371" s="20" t="s">
        <v>75</v>
      </c>
      <c r="B371" s="175" t="s">
        <v>14</v>
      </c>
      <c r="C371" s="175" t="s">
        <v>294</v>
      </c>
      <c r="D371" s="12" t="s">
        <v>76</v>
      </c>
      <c r="E371" s="12"/>
      <c r="F371" s="173">
        <f>F372</f>
        <v>0</v>
      </c>
      <c r="G371" s="72"/>
      <c r="H371" s="173">
        <f t="shared" ref="H371:I375" si="44">H372</f>
        <v>0</v>
      </c>
      <c r="I371" s="173">
        <f t="shared" si="44"/>
        <v>0</v>
      </c>
      <c r="J371" s="173">
        <f>J372</f>
        <v>0</v>
      </c>
    </row>
    <row r="372" spans="1:10" s="64" customFormat="1" ht="31.5" hidden="1">
      <c r="A372" s="25" t="s">
        <v>308</v>
      </c>
      <c r="B372" s="159" t="s">
        <v>14</v>
      </c>
      <c r="C372" s="159" t="s">
        <v>294</v>
      </c>
      <c r="D372" s="26" t="s">
        <v>296</v>
      </c>
      <c r="E372" s="26"/>
      <c r="F372" s="152">
        <f>F373</f>
        <v>0</v>
      </c>
      <c r="G372" s="174"/>
      <c r="H372" s="152">
        <f t="shared" si="44"/>
        <v>0</v>
      </c>
      <c r="I372" s="152">
        <f t="shared" si="44"/>
        <v>0</v>
      </c>
      <c r="J372" s="152">
        <f>J373</f>
        <v>0</v>
      </c>
    </row>
    <row r="373" spans="1:10" s="64" customFormat="1" ht="47.25" hidden="1">
      <c r="A373" s="25" t="s">
        <v>309</v>
      </c>
      <c r="B373" s="159" t="s">
        <v>14</v>
      </c>
      <c r="C373" s="159" t="s">
        <v>294</v>
      </c>
      <c r="D373" s="26" t="s">
        <v>298</v>
      </c>
      <c r="E373" s="26"/>
      <c r="F373" s="152">
        <f>F374</f>
        <v>0</v>
      </c>
      <c r="G373" s="174"/>
      <c r="H373" s="152">
        <f t="shared" si="44"/>
        <v>0</v>
      </c>
      <c r="I373" s="152">
        <f t="shared" si="44"/>
        <v>0</v>
      </c>
      <c r="J373" s="152">
        <f>J374</f>
        <v>0</v>
      </c>
    </row>
    <row r="374" spans="1:10" s="64" customFormat="1" ht="31.5" hidden="1">
      <c r="A374" s="25" t="s">
        <v>299</v>
      </c>
      <c r="B374" s="159" t="s">
        <v>14</v>
      </c>
      <c r="C374" s="159" t="s">
        <v>294</v>
      </c>
      <c r="D374" s="26" t="s">
        <v>310</v>
      </c>
      <c r="E374" s="26"/>
      <c r="F374" s="152">
        <f>F375</f>
        <v>0</v>
      </c>
      <c r="G374" s="174"/>
      <c r="H374" s="152">
        <f t="shared" si="44"/>
        <v>0</v>
      </c>
      <c r="I374" s="152">
        <f t="shared" si="44"/>
        <v>0</v>
      </c>
      <c r="J374" s="152">
        <f>J375</f>
        <v>0</v>
      </c>
    </row>
    <row r="375" spans="1:10" s="64" customFormat="1" ht="47.25" hidden="1">
      <c r="A375" s="25" t="s">
        <v>311</v>
      </c>
      <c r="B375" s="159" t="s">
        <v>14</v>
      </c>
      <c r="C375" s="159" t="s">
        <v>294</v>
      </c>
      <c r="D375" s="26" t="s">
        <v>310</v>
      </c>
      <c r="E375" s="26" t="s">
        <v>149</v>
      </c>
      <c r="F375" s="152">
        <f>F376</f>
        <v>0</v>
      </c>
      <c r="G375" s="174"/>
      <c r="H375" s="152">
        <f t="shared" si="44"/>
        <v>0</v>
      </c>
      <c r="I375" s="152">
        <f t="shared" si="44"/>
        <v>0</v>
      </c>
      <c r="J375" s="152">
        <f>J376</f>
        <v>0</v>
      </c>
    </row>
    <row r="376" spans="1:10" s="64" customFormat="1" ht="47.25" hidden="1">
      <c r="A376" s="25" t="s">
        <v>301</v>
      </c>
      <c r="B376" s="159" t="s">
        <v>14</v>
      </c>
      <c r="C376" s="159" t="s">
        <v>294</v>
      </c>
      <c r="D376" s="26" t="s">
        <v>310</v>
      </c>
      <c r="E376" s="26" t="s">
        <v>183</v>
      </c>
      <c r="F376" s="152"/>
      <c r="G376" s="174"/>
      <c r="H376" s="152"/>
      <c r="I376" s="152"/>
      <c r="J376" s="152"/>
    </row>
    <row r="377" spans="1:10" s="67" customFormat="1" ht="47.25" hidden="1">
      <c r="A377" s="89" t="s">
        <v>312</v>
      </c>
      <c r="B377" s="227" t="s">
        <v>14</v>
      </c>
      <c r="C377" s="227" t="s">
        <v>294</v>
      </c>
      <c r="D377" s="41" t="s">
        <v>110</v>
      </c>
      <c r="E377" s="41"/>
      <c r="F377" s="173">
        <f>F378</f>
        <v>0</v>
      </c>
      <c r="G377" s="72"/>
      <c r="H377" s="173">
        <f t="shared" ref="H377:J378" si="45">H378</f>
        <v>0</v>
      </c>
      <c r="I377" s="173">
        <f t="shared" si="45"/>
        <v>0</v>
      </c>
      <c r="J377" s="173">
        <f t="shared" si="45"/>
        <v>0</v>
      </c>
    </row>
    <row r="378" spans="1:10" s="64" customFormat="1" ht="31.5" hidden="1">
      <c r="A378" s="37" t="s">
        <v>313</v>
      </c>
      <c r="B378" s="159" t="s">
        <v>14</v>
      </c>
      <c r="C378" s="159" t="s">
        <v>294</v>
      </c>
      <c r="D378" s="26" t="s">
        <v>314</v>
      </c>
      <c r="E378" s="26"/>
      <c r="F378" s="152">
        <f>F379</f>
        <v>0</v>
      </c>
      <c r="G378" s="174"/>
      <c r="H378" s="152">
        <f t="shared" si="45"/>
        <v>0</v>
      </c>
      <c r="I378" s="152">
        <f t="shared" si="45"/>
        <v>0</v>
      </c>
      <c r="J378" s="152">
        <f t="shared" si="45"/>
        <v>0</v>
      </c>
    </row>
    <row r="379" spans="1:10" s="64" customFormat="1" ht="47.25" hidden="1">
      <c r="A379" s="37" t="s">
        <v>315</v>
      </c>
      <c r="B379" s="159" t="s">
        <v>14</v>
      </c>
      <c r="C379" s="159" t="s">
        <v>294</v>
      </c>
      <c r="D379" s="26" t="s">
        <v>316</v>
      </c>
      <c r="E379" s="26"/>
      <c r="F379" s="152">
        <f>F380+F383</f>
        <v>0</v>
      </c>
      <c r="G379" s="174"/>
      <c r="H379" s="152">
        <f>H380+H383</f>
        <v>0</v>
      </c>
      <c r="I379" s="152">
        <f>I380+I383</f>
        <v>0</v>
      </c>
      <c r="J379" s="152">
        <f>J380+J383</f>
        <v>0</v>
      </c>
    </row>
    <row r="380" spans="1:10" s="64" customFormat="1" ht="31.5" hidden="1">
      <c r="A380" s="37" t="s">
        <v>317</v>
      </c>
      <c r="B380" s="159" t="s">
        <v>14</v>
      </c>
      <c r="C380" s="159" t="s">
        <v>294</v>
      </c>
      <c r="D380" s="26" t="s">
        <v>851</v>
      </c>
      <c r="E380" s="26"/>
      <c r="F380" s="152">
        <f>F381</f>
        <v>0</v>
      </c>
      <c r="G380" s="174"/>
      <c r="H380" s="152">
        <f t="shared" ref="H380:J381" si="46">H381</f>
        <v>0</v>
      </c>
      <c r="I380" s="152">
        <f t="shared" si="46"/>
        <v>0</v>
      </c>
      <c r="J380" s="152">
        <f t="shared" si="46"/>
        <v>0</v>
      </c>
    </row>
    <row r="381" spans="1:10" s="64" customFormat="1" ht="31.5" hidden="1">
      <c r="A381" s="37" t="s">
        <v>31</v>
      </c>
      <c r="B381" s="159" t="s">
        <v>14</v>
      </c>
      <c r="C381" s="159" t="s">
        <v>294</v>
      </c>
      <c r="D381" s="26" t="s">
        <v>851</v>
      </c>
      <c r="E381" s="26" t="s">
        <v>42</v>
      </c>
      <c r="F381" s="152">
        <f>F382</f>
        <v>0</v>
      </c>
      <c r="G381" s="174"/>
      <c r="H381" s="152">
        <f t="shared" si="46"/>
        <v>0</v>
      </c>
      <c r="I381" s="152">
        <f t="shared" si="46"/>
        <v>0</v>
      </c>
      <c r="J381" s="152">
        <f t="shared" si="46"/>
        <v>0</v>
      </c>
    </row>
    <row r="382" spans="1:10" s="64" customFormat="1" ht="31.5" hidden="1">
      <c r="A382" s="37" t="s">
        <v>32</v>
      </c>
      <c r="B382" s="159" t="s">
        <v>14</v>
      </c>
      <c r="C382" s="159" t="s">
        <v>294</v>
      </c>
      <c r="D382" s="26" t="s">
        <v>851</v>
      </c>
      <c r="E382" s="26" t="s">
        <v>43</v>
      </c>
      <c r="F382" s="152">
        <f>1520-1520</f>
        <v>0</v>
      </c>
      <c r="G382" s="174"/>
      <c r="H382" s="152">
        <f>1520-1520</f>
        <v>0</v>
      </c>
      <c r="I382" s="152">
        <f>1520-1520</f>
        <v>0</v>
      </c>
      <c r="J382" s="152">
        <f>1520-1520</f>
        <v>0</v>
      </c>
    </row>
    <row r="383" spans="1:10" s="64" customFormat="1" ht="47.25" hidden="1">
      <c r="A383" s="37" t="s">
        <v>319</v>
      </c>
      <c r="B383" s="159" t="s">
        <v>14</v>
      </c>
      <c r="C383" s="159" t="s">
        <v>294</v>
      </c>
      <c r="D383" s="26" t="s">
        <v>852</v>
      </c>
      <c r="E383" s="26"/>
      <c r="F383" s="152">
        <f>F384</f>
        <v>0</v>
      </c>
      <c r="G383" s="174"/>
      <c r="H383" s="152">
        <f t="shared" ref="H383:J384" si="47">H384</f>
        <v>0</v>
      </c>
      <c r="I383" s="152">
        <f t="shared" si="47"/>
        <v>0</v>
      </c>
      <c r="J383" s="152">
        <f t="shared" si="47"/>
        <v>0</v>
      </c>
    </row>
    <row r="384" spans="1:10" s="64" customFormat="1" ht="31.5" hidden="1">
      <c r="A384" s="37" t="s">
        <v>31</v>
      </c>
      <c r="B384" s="159" t="s">
        <v>14</v>
      </c>
      <c r="C384" s="159" t="s">
        <v>294</v>
      </c>
      <c r="D384" s="26" t="s">
        <v>852</v>
      </c>
      <c r="E384" s="26" t="s">
        <v>42</v>
      </c>
      <c r="F384" s="152">
        <f>F385</f>
        <v>0</v>
      </c>
      <c r="G384" s="174"/>
      <c r="H384" s="152">
        <f t="shared" si="47"/>
        <v>0</v>
      </c>
      <c r="I384" s="152">
        <f t="shared" si="47"/>
        <v>0</v>
      </c>
      <c r="J384" s="152">
        <f t="shared" si="47"/>
        <v>0</v>
      </c>
    </row>
    <row r="385" spans="1:10" s="64" customFormat="1" ht="31.5" hidden="1">
      <c r="A385" s="37" t="s">
        <v>32</v>
      </c>
      <c r="B385" s="159" t="s">
        <v>14</v>
      </c>
      <c r="C385" s="159" t="s">
        <v>294</v>
      </c>
      <c r="D385" s="26" t="s">
        <v>852</v>
      </c>
      <c r="E385" s="26" t="s">
        <v>43</v>
      </c>
      <c r="F385" s="152">
        <f>228-228</f>
        <v>0</v>
      </c>
      <c r="G385" s="174"/>
      <c r="H385" s="152">
        <f>228-228</f>
        <v>0</v>
      </c>
      <c r="I385" s="152">
        <f>228-228</f>
        <v>0</v>
      </c>
      <c r="J385" s="152">
        <f>228-228</f>
        <v>0</v>
      </c>
    </row>
    <row r="386" spans="1:10" s="38" customFormat="1" ht="31.5">
      <c r="A386" s="20" t="s">
        <v>321</v>
      </c>
      <c r="B386" s="175" t="s">
        <v>14</v>
      </c>
      <c r="C386" s="175" t="s">
        <v>294</v>
      </c>
      <c r="D386" s="175" t="s">
        <v>322</v>
      </c>
      <c r="E386" s="176"/>
      <c r="F386" s="110">
        <f>F387</f>
        <v>328</v>
      </c>
      <c r="G386" s="72"/>
      <c r="H386" s="110">
        <f>H387</f>
        <v>750</v>
      </c>
      <c r="I386" s="110">
        <f>I387</f>
        <v>750</v>
      </c>
      <c r="J386" s="110">
        <f>J387</f>
        <v>328</v>
      </c>
    </row>
    <row r="387" spans="1:10" s="38" customFormat="1">
      <c r="A387" s="25" t="s">
        <v>323</v>
      </c>
      <c r="B387" s="159" t="s">
        <v>14</v>
      </c>
      <c r="C387" s="159" t="s">
        <v>294</v>
      </c>
      <c r="D387" s="159" t="s">
        <v>324</v>
      </c>
      <c r="E387" s="217"/>
      <c r="F387" s="71">
        <f>F388+F390</f>
        <v>328</v>
      </c>
      <c r="G387" s="72"/>
      <c r="H387" s="71">
        <f>H388+H390</f>
        <v>750</v>
      </c>
      <c r="I387" s="71">
        <f>I388+I390</f>
        <v>750</v>
      </c>
      <c r="J387" s="71">
        <f>J388+J390</f>
        <v>328</v>
      </c>
    </row>
    <row r="388" spans="1:10" s="38" customFormat="1" ht="31.5">
      <c r="A388" s="37" t="s">
        <v>31</v>
      </c>
      <c r="B388" s="159" t="s">
        <v>14</v>
      </c>
      <c r="C388" s="159" t="s">
        <v>294</v>
      </c>
      <c r="D388" s="159" t="s">
        <v>324</v>
      </c>
      <c r="E388" s="217">
        <v>200</v>
      </c>
      <c r="F388" s="71">
        <f>F389</f>
        <v>328</v>
      </c>
      <c r="G388" s="72"/>
      <c r="H388" s="71">
        <f>H389</f>
        <v>750</v>
      </c>
      <c r="I388" s="71">
        <f>I389</f>
        <v>750</v>
      </c>
      <c r="J388" s="71">
        <f>J389</f>
        <v>328</v>
      </c>
    </row>
    <row r="389" spans="1:10" s="38" customFormat="1" ht="31.5">
      <c r="A389" s="37" t="s">
        <v>32</v>
      </c>
      <c r="B389" s="159" t="s">
        <v>14</v>
      </c>
      <c r="C389" s="159" t="s">
        <v>294</v>
      </c>
      <c r="D389" s="159" t="s">
        <v>324</v>
      </c>
      <c r="E389" s="217">
        <v>240</v>
      </c>
      <c r="F389" s="71">
        <f>328</f>
        <v>328</v>
      </c>
      <c r="G389" s="72"/>
      <c r="H389" s="71">
        <f>300+450</f>
        <v>750</v>
      </c>
      <c r="I389" s="71">
        <f>300+450</f>
        <v>750</v>
      </c>
      <c r="J389" s="71">
        <f>328</f>
        <v>328</v>
      </c>
    </row>
    <row r="390" spans="1:10" s="38" customFormat="1" ht="31.5" hidden="1">
      <c r="A390" s="25" t="s">
        <v>325</v>
      </c>
      <c r="B390" s="159" t="s">
        <v>14</v>
      </c>
      <c r="C390" s="159" t="s">
        <v>294</v>
      </c>
      <c r="D390" s="159" t="s">
        <v>326</v>
      </c>
      <c r="E390" s="217"/>
      <c r="F390" s="71">
        <f>F391+F394</f>
        <v>0</v>
      </c>
      <c r="G390" s="72"/>
      <c r="H390" s="71">
        <f>H391+H394</f>
        <v>0</v>
      </c>
      <c r="I390" s="71">
        <f>I391+I394</f>
        <v>0</v>
      </c>
      <c r="J390" s="71">
        <f>J391+J394</f>
        <v>0</v>
      </c>
    </row>
    <row r="391" spans="1:10" s="38" customFormat="1" ht="51.75" hidden="1" customHeight="1">
      <c r="A391" s="25" t="s">
        <v>327</v>
      </c>
      <c r="B391" s="159" t="s">
        <v>14</v>
      </c>
      <c r="C391" s="159" t="s">
        <v>294</v>
      </c>
      <c r="D391" s="159" t="s">
        <v>328</v>
      </c>
      <c r="E391" s="217"/>
      <c r="F391" s="71">
        <f>F392</f>
        <v>0</v>
      </c>
      <c r="G391" s="72"/>
      <c r="H391" s="71">
        <f t="shared" ref="H391:J392" si="48">H392</f>
        <v>0</v>
      </c>
      <c r="I391" s="71">
        <f t="shared" si="48"/>
        <v>0</v>
      </c>
      <c r="J391" s="71">
        <f t="shared" si="48"/>
        <v>0</v>
      </c>
    </row>
    <row r="392" spans="1:10" s="38" customFormat="1" ht="31.5" hidden="1">
      <c r="A392" s="37" t="s">
        <v>31</v>
      </c>
      <c r="B392" s="159" t="s">
        <v>14</v>
      </c>
      <c r="C392" s="159" t="s">
        <v>294</v>
      </c>
      <c r="D392" s="159" t="s">
        <v>328</v>
      </c>
      <c r="E392" s="217">
        <v>200</v>
      </c>
      <c r="F392" s="71">
        <f>F393</f>
        <v>0</v>
      </c>
      <c r="G392" s="72"/>
      <c r="H392" s="71">
        <f t="shared" si="48"/>
        <v>0</v>
      </c>
      <c r="I392" s="71">
        <f t="shared" si="48"/>
        <v>0</v>
      </c>
      <c r="J392" s="71">
        <f t="shared" si="48"/>
        <v>0</v>
      </c>
    </row>
    <row r="393" spans="1:10" s="38" customFormat="1" ht="31.5" hidden="1">
      <c r="A393" s="37" t="s">
        <v>32</v>
      </c>
      <c r="B393" s="159" t="s">
        <v>14</v>
      </c>
      <c r="C393" s="159" t="s">
        <v>294</v>
      </c>
      <c r="D393" s="159" t="s">
        <v>328</v>
      </c>
      <c r="E393" s="217">
        <v>240</v>
      </c>
      <c r="F393" s="71">
        <f>80-80</f>
        <v>0</v>
      </c>
      <c r="G393" s="72"/>
      <c r="H393" s="71">
        <f>80-80</f>
        <v>0</v>
      </c>
      <c r="I393" s="71">
        <f>80-80</f>
        <v>0</v>
      </c>
      <c r="J393" s="71">
        <f>80-80</f>
        <v>0</v>
      </c>
    </row>
    <row r="394" spans="1:10" s="38" customFormat="1" ht="63" hidden="1">
      <c r="A394" s="25" t="s">
        <v>329</v>
      </c>
      <c r="B394" s="159" t="s">
        <v>14</v>
      </c>
      <c r="C394" s="159" t="s">
        <v>294</v>
      </c>
      <c r="D394" s="159" t="s">
        <v>330</v>
      </c>
      <c r="E394" s="217"/>
      <c r="F394" s="71">
        <f>F395</f>
        <v>0</v>
      </c>
      <c r="G394" s="72"/>
      <c r="H394" s="71">
        <f t="shared" ref="H394:J395" si="49">H395</f>
        <v>0</v>
      </c>
      <c r="I394" s="71">
        <f t="shared" si="49"/>
        <v>0</v>
      </c>
      <c r="J394" s="71">
        <f t="shared" si="49"/>
        <v>0</v>
      </c>
    </row>
    <row r="395" spans="1:10" s="38" customFormat="1" ht="31.5" hidden="1">
      <c r="A395" s="37" t="s">
        <v>31</v>
      </c>
      <c r="B395" s="159" t="s">
        <v>14</v>
      </c>
      <c r="C395" s="159" t="s">
        <v>294</v>
      </c>
      <c r="D395" s="159" t="s">
        <v>330</v>
      </c>
      <c r="E395" s="217">
        <v>200</v>
      </c>
      <c r="F395" s="71">
        <f>F396</f>
        <v>0</v>
      </c>
      <c r="G395" s="72"/>
      <c r="H395" s="71">
        <f t="shared" si="49"/>
        <v>0</v>
      </c>
      <c r="I395" s="71">
        <f t="shared" si="49"/>
        <v>0</v>
      </c>
      <c r="J395" s="71">
        <f t="shared" si="49"/>
        <v>0</v>
      </c>
    </row>
    <row r="396" spans="1:10" s="38" customFormat="1" ht="31.5" hidden="1">
      <c r="A396" s="37" t="s">
        <v>32</v>
      </c>
      <c r="B396" s="159" t="s">
        <v>14</v>
      </c>
      <c r="C396" s="159" t="s">
        <v>294</v>
      </c>
      <c r="D396" s="159" t="s">
        <v>330</v>
      </c>
      <c r="E396" s="217">
        <v>240</v>
      </c>
      <c r="F396" s="71">
        <f>12-12</f>
        <v>0</v>
      </c>
      <c r="G396" s="72"/>
      <c r="H396" s="71">
        <f>12-12</f>
        <v>0</v>
      </c>
      <c r="I396" s="71">
        <f>12-12</f>
        <v>0</v>
      </c>
      <c r="J396" s="71">
        <f>12-12</f>
        <v>0</v>
      </c>
    </row>
    <row r="397" spans="1:10" s="23" customFormat="1">
      <c r="A397" s="20" t="s">
        <v>186</v>
      </c>
      <c r="B397" s="175" t="s">
        <v>14</v>
      </c>
      <c r="C397" s="175" t="s">
        <v>294</v>
      </c>
      <c r="D397" s="175" t="s">
        <v>187</v>
      </c>
      <c r="E397" s="176"/>
      <c r="F397" s="110">
        <f>F398+F402</f>
        <v>160</v>
      </c>
      <c r="G397" s="113"/>
      <c r="H397" s="110">
        <f>H398+H402</f>
        <v>160</v>
      </c>
      <c r="I397" s="110">
        <f>I398+I402</f>
        <v>160</v>
      </c>
      <c r="J397" s="110">
        <f>J398+J402</f>
        <v>0</v>
      </c>
    </row>
    <row r="398" spans="1:10" s="23" customFormat="1" ht="47.25">
      <c r="A398" s="52" t="s">
        <v>331</v>
      </c>
      <c r="B398" s="133" t="s">
        <v>14</v>
      </c>
      <c r="C398" s="133" t="s">
        <v>294</v>
      </c>
      <c r="D398" s="133" t="s">
        <v>265</v>
      </c>
      <c r="E398" s="232"/>
      <c r="F398" s="180">
        <f>F399</f>
        <v>160</v>
      </c>
      <c r="G398" s="113"/>
      <c r="H398" s="180">
        <f t="shared" ref="H398:I400" si="50">H399</f>
        <v>160</v>
      </c>
      <c r="I398" s="180">
        <f t="shared" si="50"/>
        <v>160</v>
      </c>
      <c r="J398" s="180">
        <f>J399</f>
        <v>0</v>
      </c>
    </row>
    <row r="399" spans="1:10" s="113" customFormat="1" ht="48.75" customHeight="1">
      <c r="A399" s="68" t="s">
        <v>332</v>
      </c>
      <c r="B399" s="159" t="s">
        <v>14</v>
      </c>
      <c r="C399" s="159" t="s">
        <v>294</v>
      </c>
      <c r="D399" s="181" t="s">
        <v>333</v>
      </c>
      <c r="E399" s="236"/>
      <c r="F399" s="180">
        <f>F400</f>
        <v>160</v>
      </c>
      <c r="H399" s="180">
        <f t="shared" si="50"/>
        <v>160</v>
      </c>
      <c r="I399" s="180">
        <f t="shared" si="50"/>
        <v>160</v>
      </c>
      <c r="J399" s="180">
        <f>J400</f>
        <v>0</v>
      </c>
    </row>
    <row r="400" spans="1:10" s="23" customFormat="1">
      <c r="A400" s="37" t="s">
        <v>35</v>
      </c>
      <c r="B400" s="159" t="s">
        <v>14</v>
      </c>
      <c r="C400" s="159" t="s">
        <v>294</v>
      </c>
      <c r="D400" s="159" t="s">
        <v>333</v>
      </c>
      <c r="E400" s="217">
        <v>800</v>
      </c>
      <c r="F400" s="71">
        <f>F401</f>
        <v>160</v>
      </c>
      <c r="G400" s="113"/>
      <c r="H400" s="71">
        <f t="shared" si="50"/>
        <v>160</v>
      </c>
      <c r="I400" s="71">
        <f t="shared" si="50"/>
        <v>160</v>
      </c>
      <c r="J400" s="71">
        <f>J401</f>
        <v>0</v>
      </c>
    </row>
    <row r="401" spans="1:10" s="23" customFormat="1">
      <c r="A401" s="37" t="s">
        <v>55</v>
      </c>
      <c r="B401" s="159" t="s">
        <v>14</v>
      </c>
      <c r="C401" s="159" t="s">
        <v>294</v>
      </c>
      <c r="D401" s="159" t="s">
        <v>333</v>
      </c>
      <c r="E401" s="217">
        <v>870</v>
      </c>
      <c r="F401" s="71">
        <v>160</v>
      </c>
      <c r="G401" s="113"/>
      <c r="H401" s="71">
        <v>160</v>
      </c>
      <c r="I401" s="71">
        <v>160</v>
      </c>
      <c r="J401" s="71">
        <v>0</v>
      </c>
    </row>
    <row r="402" spans="1:10" s="23" customFormat="1" ht="31.5" hidden="1">
      <c r="A402" s="51" t="s">
        <v>334</v>
      </c>
      <c r="B402" s="175" t="s">
        <v>14</v>
      </c>
      <c r="C402" s="175" t="s">
        <v>294</v>
      </c>
      <c r="D402" s="175" t="s">
        <v>335</v>
      </c>
      <c r="E402" s="176"/>
      <c r="F402" s="110">
        <f>F403</f>
        <v>0</v>
      </c>
      <c r="G402" s="113"/>
      <c r="H402" s="110">
        <f t="shared" ref="H402:I404" si="51">H403</f>
        <v>0</v>
      </c>
      <c r="I402" s="110">
        <f t="shared" si="51"/>
        <v>0</v>
      </c>
      <c r="J402" s="110">
        <f>J403</f>
        <v>0</v>
      </c>
    </row>
    <row r="403" spans="1:10" s="113" customFormat="1" ht="47.25" hidden="1">
      <c r="A403" s="112" t="s">
        <v>336</v>
      </c>
      <c r="B403" s="159" t="s">
        <v>14</v>
      </c>
      <c r="C403" s="159" t="s">
        <v>294</v>
      </c>
      <c r="D403" s="181" t="s">
        <v>202</v>
      </c>
      <c r="E403" s="237"/>
      <c r="F403" s="71">
        <f>F404</f>
        <v>0</v>
      </c>
      <c r="H403" s="71">
        <f t="shared" si="51"/>
        <v>0</v>
      </c>
      <c r="I403" s="71">
        <f t="shared" si="51"/>
        <v>0</v>
      </c>
      <c r="J403" s="71">
        <f>J404</f>
        <v>0</v>
      </c>
    </row>
    <row r="404" spans="1:10" s="38" customFormat="1" ht="47.25" hidden="1">
      <c r="A404" s="25" t="s">
        <v>311</v>
      </c>
      <c r="B404" s="159" t="s">
        <v>14</v>
      </c>
      <c r="C404" s="159" t="s">
        <v>294</v>
      </c>
      <c r="D404" s="159" t="s">
        <v>202</v>
      </c>
      <c r="E404" s="217">
        <v>600</v>
      </c>
      <c r="F404" s="71">
        <f>F405</f>
        <v>0</v>
      </c>
      <c r="G404" s="72"/>
      <c r="H404" s="71">
        <f t="shared" si="51"/>
        <v>0</v>
      </c>
      <c r="I404" s="71">
        <f t="shared" si="51"/>
        <v>0</v>
      </c>
      <c r="J404" s="71">
        <f>J405</f>
        <v>0</v>
      </c>
    </row>
    <row r="405" spans="1:10" s="38" customFormat="1" ht="47.25" hidden="1">
      <c r="A405" s="25" t="s">
        <v>301</v>
      </c>
      <c r="B405" s="159" t="s">
        <v>14</v>
      </c>
      <c r="C405" s="159" t="s">
        <v>294</v>
      </c>
      <c r="D405" s="159" t="s">
        <v>202</v>
      </c>
      <c r="E405" s="217">
        <v>630</v>
      </c>
      <c r="F405" s="71"/>
      <c r="G405" s="72"/>
      <c r="H405" s="71"/>
      <c r="I405" s="71"/>
      <c r="J405" s="71"/>
    </row>
    <row r="406" spans="1:10" s="64" customFormat="1">
      <c r="A406" s="20" t="s">
        <v>337</v>
      </c>
      <c r="B406" s="175" t="s">
        <v>14</v>
      </c>
      <c r="C406" s="175" t="s">
        <v>338</v>
      </c>
      <c r="D406" s="175"/>
      <c r="E406" s="217"/>
      <c r="F406" s="110">
        <f>F407+F414+F458</f>
        <v>4296.3999999999996</v>
      </c>
      <c r="G406" s="174"/>
      <c r="H406" s="110" t="e">
        <f>H407+H414+H458</f>
        <v>#REF!</v>
      </c>
      <c r="I406" s="110" t="e">
        <f>I407+I414+I458</f>
        <v>#REF!</v>
      </c>
      <c r="J406" s="110">
        <f>J407+J414+J458</f>
        <v>30</v>
      </c>
    </row>
    <row r="407" spans="1:10" s="174" customFormat="1" hidden="1">
      <c r="A407" s="238" t="s">
        <v>339</v>
      </c>
      <c r="B407" s="239" t="s">
        <v>14</v>
      </c>
      <c r="C407" s="240" t="s">
        <v>340</v>
      </c>
      <c r="D407" s="240"/>
      <c r="E407" s="240"/>
      <c r="F407" s="241">
        <f t="shared" ref="F407:F412" si="52">F408</f>
        <v>0</v>
      </c>
      <c r="H407" s="241">
        <f t="shared" ref="H407:J412" si="53">H408</f>
        <v>12.6</v>
      </c>
      <c r="I407" s="241">
        <f t="shared" si="53"/>
        <v>12.6</v>
      </c>
      <c r="J407" s="241">
        <f t="shared" si="53"/>
        <v>0</v>
      </c>
    </row>
    <row r="408" spans="1:10" s="174" customFormat="1" ht="47.25" hidden="1">
      <c r="A408" s="172" t="s">
        <v>109</v>
      </c>
      <c r="B408" s="109" t="s">
        <v>14</v>
      </c>
      <c r="C408" s="109" t="s">
        <v>340</v>
      </c>
      <c r="D408" s="196" t="s">
        <v>110</v>
      </c>
      <c r="E408" s="196"/>
      <c r="F408" s="242">
        <f t="shared" si="52"/>
        <v>0</v>
      </c>
      <c r="H408" s="242">
        <f t="shared" si="53"/>
        <v>12.6</v>
      </c>
      <c r="I408" s="242">
        <f t="shared" si="53"/>
        <v>12.6</v>
      </c>
      <c r="J408" s="242">
        <f t="shared" si="53"/>
        <v>0</v>
      </c>
    </row>
    <row r="409" spans="1:10" s="174" customFormat="1" ht="33.6" hidden="1" customHeight="1">
      <c r="A409" s="183" t="s">
        <v>341</v>
      </c>
      <c r="B409" s="181" t="s">
        <v>14</v>
      </c>
      <c r="C409" s="69" t="s">
        <v>340</v>
      </c>
      <c r="D409" s="70" t="s">
        <v>342</v>
      </c>
      <c r="E409" s="70"/>
      <c r="F409" s="168">
        <f t="shared" si="52"/>
        <v>0</v>
      </c>
      <c r="H409" s="168">
        <f t="shared" si="53"/>
        <v>12.6</v>
      </c>
      <c r="I409" s="168">
        <f t="shared" si="53"/>
        <v>12.6</v>
      </c>
      <c r="J409" s="168">
        <f t="shared" si="53"/>
        <v>0</v>
      </c>
    </row>
    <row r="410" spans="1:10" s="174" customFormat="1" ht="47.25" hidden="1">
      <c r="A410" s="243" t="s">
        <v>343</v>
      </c>
      <c r="B410" s="207" t="s">
        <v>14</v>
      </c>
      <c r="C410" s="178" t="s">
        <v>340</v>
      </c>
      <c r="D410" s="70" t="s">
        <v>344</v>
      </c>
      <c r="E410" s="70"/>
      <c r="F410" s="168">
        <f t="shared" si="52"/>
        <v>0</v>
      </c>
      <c r="H410" s="168">
        <f t="shared" si="53"/>
        <v>12.6</v>
      </c>
      <c r="I410" s="168">
        <f t="shared" si="53"/>
        <v>12.6</v>
      </c>
      <c r="J410" s="168">
        <f t="shared" si="53"/>
        <v>0</v>
      </c>
    </row>
    <row r="411" spans="1:10" s="174" customFormat="1" ht="31.5" hidden="1" customHeight="1">
      <c r="A411" s="183" t="s">
        <v>345</v>
      </c>
      <c r="B411" s="207" t="s">
        <v>14</v>
      </c>
      <c r="C411" s="178" t="s">
        <v>340</v>
      </c>
      <c r="D411" s="70" t="s">
        <v>346</v>
      </c>
      <c r="E411" s="179"/>
      <c r="F411" s="244">
        <f t="shared" si="52"/>
        <v>0</v>
      </c>
      <c r="H411" s="244">
        <f t="shared" si="53"/>
        <v>12.6</v>
      </c>
      <c r="I411" s="244">
        <f t="shared" si="53"/>
        <v>12.6</v>
      </c>
      <c r="J411" s="244">
        <f t="shared" si="53"/>
        <v>0</v>
      </c>
    </row>
    <row r="412" spans="1:10" s="64" customFormat="1" hidden="1">
      <c r="A412" s="31" t="s">
        <v>35</v>
      </c>
      <c r="B412" s="159" t="s">
        <v>14</v>
      </c>
      <c r="C412" s="26" t="s">
        <v>340</v>
      </c>
      <c r="D412" s="27" t="s">
        <v>346</v>
      </c>
      <c r="E412" s="26" t="s">
        <v>184</v>
      </c>
      <c r="F412" s="168">
        <f t="shared" si="52"/>
        <v>0</v>
      </c>
      <c r="G412" s="174"/>
      <c r="H412" s="168">
        <f t="shared" si="53"/>
        <v>12.6</v>
      </c>
      <c r="I412" s="168">
        <f t="shared" si="53"/>
        <v>12.6</v>
      </c>
      <c r="J412" s="168">
        <f t="shared" si="53"/>
        <v>0</v>
      </c>
    </row>
    <row r="413" spans="1:10" s="64" customFormat="1" hidden="1">
      <c r="A413" s="31" t="s">
        <v>55</v>
      </c>
      <c r="B413" s="159" t="s">
        <v>14</v>
      </c>
      <c r="C413" s="26" t="s">
        <v>340</v>
      </c>
      <c r="D413" s="27" t="s">
        <v>346</v>
      </c>
      <c r="E413" s="26" t="s">
        <v>260</v>
      </c>
      <c r="F413" s="168">
        <v>0</v>
      </c>
      <c r="G413" s="174"/>
      <c r="H413" s="168">
        <v>12.6</v>
      </c>
      <c r="I413" s="168">
        <v>12.6</v>
      </c>
      <c r="J413" s="168">
        <v>0</v>
      </c>
    </row>
    <row r="414" spans="1:10" s="38" customFormat="1">
      <c r="A414" s="98" t="s">
        <v>347</v>
      </c>
      <c r="B414" s="208" t="s">
        <v>14</v>
      </c>
      <c r="C414" s="208" t="s">
        <v>348</v>
      </c>
      <c r="D414" s="208"/>
      <c r="E414" s="218"/>
      <c r="F414" s="233">
        <f>F415+F422+F428+F444</f>
        <v>3016.4</v>
      </c>
      <c r="G414" s="72"/>
      <c r="H414" s="233" t="e">
        <f>H415+H422+H428+H444</f>
        <v>#REF!</v>
      </c>
      <c r="I414" s="233" t="e">
        <f>I415+I422+I428+I444</f>
        <v>#REF!</v>
      </c>
      <c r="J414" s="233">
        <f>J415+J422+J428+J444</f>
        <v>0</v>
      </c>
    </row>
    <row r="415" spans="1:10" s="38" customFormat="1" ht="31.5" hidden="1">
      <c r="A415" s="99" t="s">
        <v>350</v>
      </c>
      <c r="B415" s="175" t="s">
        <v>14</v>
      </c>
      <c r="C415" s="175" t="s">
        <v>348</v>
      </c>
      <c r="D415" s="175" t="s">
        <v>351</v>
      </c>
      <c r="E415" s="176"/>
      <c r="F415" s="110">
        <f>F416</f>
        <v>0</v>
      </c>
      <c r="G415" s="72"/>
      <c r="H415" s="110">
        <f t="shared" ref="H415:I419" si="54">H416</f>
        <v>0</v>
      </c>
      <c r="I415" s="110">
        <f t="shared" si="54"/>
        <v>0</v>
      </c>
      <c r="J415" s="110">
        <f>J416</f>
        <v>0</v>
      </c>
    </row>
    <row r="416" spans="1:10" s="38" customFormat="1" ht="47.25" hidden="1">
      <c r="A416" s="100" t="s">
        <v>352</v>
      </c>
      <c r="B416" s="159" t="s">
        <v>14</v>
      </c>
      <c r="C416" s="159" t="s">
        <v>348</v>
      </c>
      <c r="D416" s="159" t="s">
        <v>353</v>
      </c>
      <c r="E416" s="217"/>
      <c r="F416" s="71">
        <f>F417</f>
        <v>0</v>
      </c>
      <c r="G416" s="72"/>
      <c r="H416" s="71">
        <f t="shared" si="54"/>
        <v>0</v>
      </c>
      <c r="I416" s="71">
        <f t="shared" si="54"/>
        <v>0</v>
      </c>
      <c r="J416" s="71">
        <f>J417</f>
        <v>0</v>
      </c>
    </row>
    <row r="417" spans="1:10" s="38" customFormat="1" ht="78.75" hidden="1">
      <c r="A417" s="100" t="s">
        <v>354</v>
      </c>
      <c r="B417" s="159" t="s">
        <v>14</v>
      </c>
      <c r="C417" s="159" t="s">
        <v>348</v>
      </c>
      <c r="D417" s="159" t="s">
        <v>355</v>
      </c>
      <c r="E417" s="217"/>
      <c r="F417" s="71">
        <f>F418</f>
        <v>0</v>
      </c>
      <c r="G417" s="72"/>
      <c r="H417" s="71">
        <f t="shared" si="54"/>
        <v>0</v>
      </c>
      <c r="I417" s="71">
        <f t="shared" si="54"/>
        <v>0</v>
      </c>
      <c r="J417" s="71">
        <f>J418</f>
        <v>0</v>
      </c>
    </row>
    <row r="418" spans="1:10" s="23" customFormat="1" ht="63" hidden="1">
      <c r="A418" s="100" t="s">
        <v>356</v>
      </c>
      <c r="B418" s="159" t="s">
        <v>14</v>
      </c>
      <c r="C418" s="159" t="s">
        <v>348</v>
      </c>
      <c r="D418" s="159" t="s">
        <v>357</v>
      </c>
      <c r="E418" s="217"/>
      <c r="F418" s="71">
        <f>F419</f>
        <v>0</v>
      </c>
      <c r="G418" s="113"/>
      <c r="H418" s="71">
        <f t="shared" si="54"/>
        <v>0</v>
      </c>
      <c r="I418" s="71">
        <f t="shared" si="54"/>
        <v>0</v>
      </c>
      <c r="J418" s="71">
        <f>J419</f>
        <v>0</v>
      </c>
    </row>
    <row r="419" spans="1:10" s="38" customFormat="1" ht="31.5" hidden="1">
      <c r="A419" s="100" t="s">
        <v>358</v>
      </c>
      <c r="B419" s="159" t="s">
        <v>14</v>
      </c>
      <c r="C419" s="159" t="s">
        <v>348</v>
      </c>
      <c r="D419" s="159" t="s">
        <v>357</v>
      </c>
      <c r="E419" s="217">
        <v>400</v>
      </c>
      <c r="F419" s="71">
        <f>F420</f>
        <v>0</v>
      </c>
      <c r="G419" s="72"/>
      <c r="H419" s="71">
        <f t="shared" si="54"/>
        <v>0</v>
      </c>
      <c r="I419" s="71">
        <f t="shared" si="54"/>
        <v>0</v>
      </c>
      <c r="J419" s="71">
        <f>J420</f>
        <v>0</v>
      </c>
    </row>
    <row r="420" spans="1:10" s="38" customFormat="1" hidden="1">
      <c r="A420" s="100" t="s">
        <v>359</v>
      </c>
      <c r="B420" s="159" t="s">
        <v>14</v>
      </c>
      <c r="C420" s="159" t="s">
        <v>348</v>
      </c>
      <c r="D420" s="159" t="s">
        <v>357</v>
      </c>
      <c r="E420" s="217">
        <v>410</v>
      </c>
      <c r="F420" s="71"/>
      <c r="G420" s="72"/>
      <c r="H420" s="71"/>
      <c r="I420" s="71"/>
      <c r="J420" s="71"/>
    </row>
    <row r="421" spans="1:10" s="38" customFormat="1" ht="30" hidden="1">
      <c r="A421" s="101" t="s">
        <v>360</v>
      </c>
      <c r="B421" s="245" t="s">
        <v>14</v>
      </c>
      <c r="C421" s="245" t="s">
        <v>348</v>
      </c>
      <c r="D421" s="245" t="s">
        <v>357</v>
      </c>
      <c r="E421" s="246">
        <v>410</v>
      </c>
      <c r="F421" s="247"/>
      <c r="G421" s="72"/>
      <c r="H421" s="247"/>
      <c r="I421" s="247"/>
      <c r="J421" s="247"/>
    </row>
    <row r="422" spans="1:10" s="23" customFormat="1" ht="47.25" hidden="1">
      <c r="A422" s="11" t="s">
        <v>361</v>
      </c>
      <c r="B422" s="175" t="s">
        <v>14</v>
      </c>
      <c r="C422" s="175" t="s">
        <v>348</v>
      </c>
      <c r="D422" s="175" t="s">
        <v>362</v>
      </c>
      <c r="E422" s="175"/>
      <c r="F422" s="173">
        <f>F423</f>
        <v>0</v>
      </c>
      <c r="G422" s="113"/>
      <c r="H422" s="173">
        <f t="shared" ref="H422:I426" si="55">H423</f>
        <v>0</v>
      </c>
      <c r="I422" s="173">
        <f t="shared" si="55"/>
        <v>0</v>
      </c>
      <c r="J422" s="173">
        <f>J423</f>
        <v>0</v>
      </c>
    </row>
    <row r="423" spans="1:10" s="3" customFormat="1" ht="31.5" hidden="1">
      <c r="A423" s="31" t="s">
        <v>363</v>
      </c>
      <c r="B423" s="159" t="s">
        <v>14</v>
      </c>
      <c r="C423" s="159" t="s">
        <v>348</v>
      </c>
      <c r="D423" s="159" t="s">
        <v>364</v>
      </c>
      <c r="E423" s="159"/>
      <c r="F423" s="152">
        <f>F424</f>
        <v>0</v>
      </c>
      <c r="G423" s="200"/>
      <c r="H423" s="152">
        <f t="shared" si="55"/>
        <v>0</v>
      </c>
      <c r="I423" s="152">
        <f t="shared" si="55"/>
        <v>0</v>
      </c>
      <c r="J423" s="152">
        <f>J424</f>
        <v>0</v>
      </c>
    </row>
    <row r="424" spans="1:10" s="3" customFormat="1" ht="47.25" hidden="1">
      <c r="A424" s="31" t="s">
        <v>365</v>
      </c>
      <c r="B424" s="159" t="s">
        <v>14</v>
      </c>
      <c r="C424" s="159" t="s">
        <v>348</v>
      </c>
      <c r="D424" s="159" t="s">
        <v>366</v>
      </c>
      <c r="E424" s="159"/>
      <c r="F424" s="152">
        <f>F425</f>
        <v>0</v>
      </c>
      <c r="G424" s="200"/>
      <c r="H424" s="152">
        <f t="shared" si="55"/>
        <v>0</v>
      </c>
      <c r="I424" s="152">
        <f t="shared" si="55"/>
        <v>0</v>
      </c>
      <c r="J424" s="152">
        <f>J425</f>
        <v>0</v>
      </c>
    </row>
    <row r="425" spans="1:10" s="3" customFormat="1" ht="63" hidden="1">
      <c r="A425" s="31" t="s">
        <v>367</v>
      </c>
      <c r="B425" s="159" t="s">
        <v>14</v>
      </c>
      <c r="C425" s="159" t="s">
        <v>348</v>
      </c>
      <c r="D425" s="159" t="s">
        <v>853</v>
      </c>
      <c r="E425" s="159"/>
      <c r="F425" s="152">
        <f>F426</f>
        <v>0</v>
      </c>
      <c r="G425" s="200"/>
      <c r="H425" s="152">
        <f t="shared" si="55"/>
        <v>0</v>
      </c>
      <c r="I425" s="152">
        <f t="shared" si="55"/>
        <v>0</v>
      </c>
      <c r="J425" s="152">
        <f>J426</f>
        <v>0</v>
      </c>
    </row>
    <row r="426" spans="1:10" s="3" customFormat="1" ht="31.5" hidden="1">
      <c r="A426" s="37" t="s">
        <v>31</v>
      </c>
      <c r="B426" s="159" t="s">
        <v>14</v>
      </c>
      <c r="C426" s="159" t="s">
        <v>348</v>
      </c>
      <c r="D426" s="159" t="s">
        <v>853</v>
      </c>
      <c r="E426" s="159" t="s">
        <v>42</v>
      </c>
      <c r="F426" s="152">
        <f>F427</f>
        <v>0</v>
      </c>
      <c r="G426" s="200"/>
      <c r="H426" s="152">
        <f t="shared" si="55"/>
        <v>0</v>
      </c>
      <c r="I426" s="152">
        <f t="shared" si="55"/>
        <v>0</v>
      </c>
      <c r="J426" s="152">
        <f>J427</f>
        <v>0</v>
      </c>
    </row>
    <row r="427" spans="1:10" s="3" customFormat="1" ht="31.5" hidden="1">
      <c r="A427" s="37" t="s">
        <v>32</v>
      </c>
      <c r="B427" s="159" t="s">
        <v>14</v>
      </c>
      <c r="C427" s="159" t="s">
        <v>348</v>
      </c>
      <c r="D427" s="159" t="s">
        <v>853</v>
      </c>
      <c r="E427" s="159" t="s">
        <v>43</v>
      </c>
      <c r="F427" s="152"/>
      <c r="G427" s="200"/>
      <c r="H427" s="152"/>
      <c r="I427" s="152"/>
      <c r="J427" s="152"/>
    </row>
    <row r="428" spans="1:10" s="38" customFormat="1">
      <c r="A428" s="99" t="s">
        <v>369</v>
      </c>
      <c r="B428" s="175" t="s">
        <v>14</v>
      </c>
      <c r="C428" s="175" t="s">
        <v>348</v>
      </c>
      <c r="D428" s="175" t="s">
        <v>370</v>
      </c>
      <c r="E428" s="176"/>
      <c r="F428" s="110">
        <f>F429+F437</f>
        <v>2000</v>
      </c>
      <c r="G428" s="72"/>
      <c r="H428" s="110" t="e">
        <f>H429+H437</f>
        <v>#REF!</v>
      </c>
      <c r="I428" s="110" t="e">
        <f>I429+I437</f>
        <v>#REF!</v>
      </c>
      <c r="J428" s="110">
        <f>J429+J437</f>
        <v>0</v>
      </c>
    </row>
    <row r="429" spans="1:10" s="38" customFormat="1">
      <c r="A429" s="100" t="s">
        <v>371</v>
      </c>
      <c r="B429" s="159" t="s">
        <v>14</v>
      </c>
      <c r="C429" s="159" t="s">
        <v>348</v>
      </c>
      <c r="D429" s="159" t="s">
        <v>372</v>
      </c>
      <c r="E429" s="217"/>
      <c r="F429" s="71">
        <f>F432</f>
        <v>2000</v>
      </c>
      <c r="G429" s="72"/>
      <c r="H429" s="71" t="e">
        <f>#REF!+H434</f>
        <v>#REF!</v>
      </c>
      <c r="I429" s="71" t="e">
        <f>#REF!+I434</f>
        <v>#REF!</v>
      </c>
      <c r="J429" s="71">
        <f>J432</f>
        <v>0</v>
      </c>
    </row>
    <row r="430" spans="1:10" s="38" customFormat="1" ht="31.5" hidden="1">
      <c r="A430" s="37" t="s">
        <v>31</v>
      </c>
      <c r="B430" s="159" t="s">
        <v>14</v>
      </c>
      <c r="C430" s="159" t="s">
        <v>348</v>
      </c>
      <c r="D430" s="159" t="s">
        <v>374</v>
      </c>
      <c r="E430" s="182">
        <v>200</v>
      </c>
      <c r="F430" s="71">
        <f>F431</f>
        <v>0</v>
      </c>
      <c r="G430" s="72"/>
      <c r="H430" s="71">
        <f>H431</f>
        <v>1500</v>
      </c>
      <c r="I430" s="71">
        <f>I431</f>
        <v>1500</v>
      </c>
      <c r="J430" s="71">
        <f>J431</f>
        <v>0</v>
      </c>
    </row>
    <row r="431" spans="1:10" s="38" customFormat="1" ht="31.5" hidden="1">
      <c r="A431" s="37" t="s">
        <v>32</v>
      </c>
      <c r="B431" s="159" t="s">
        <v>14</v>
      </c>
      <c r="C431" s="159" t="s">
        <v>348</v>
      </c>
      <c r="D431" s="159" t="s">
        <v>374</v>
      </c>
      <c r="E431" s="182">
        <v>240</v>
      </c>
      <c r="F431" s="71"/>
      <c r="G431" s="72"/>
      <c r="H431" s="71">
        <v>1500</v>
      </c>
      <c r="I431" s="71">
        <v>1500</v>
      </c>
      <c r="J431" s="71"/>
    </row>
    <row r="432" spans="1:10" s="38" customFormat="1">
      <c r="A432" s="37" t="s">
        <v>35</v>
      </c>
      <c r="B432" s="159" t="s">
        <v>14</v>
      </c>
      <c r="C432" s="159" t="s">
        <v>348</v>
      </c>
      <c r="D432" s="159" t="s">
        <v>375</v>
      </c>
      <c r="E432" s="217">
        <v>800</v>
      </c>
      <c r="F432" s="71">
        <f>F433</f>
        <v>2000</v>
      </c>
      <c r="G432" s="72"/>
      <c r="H432" s="71">
        <f>H433</f>
        <v>0</v>
      </c>
      <c r="I432" s="71">
        <f>I433</f>
        <v>0</v>
      </c>
      <c r="J432" s="71">
        <f>J433</f>
        <v>0</v>
      </c>
    </row>
    <row r="433" spans="1:11" s="38" customFormat="1">
      <c r="A433" s="37" t="s">
        <v>55</v>
      </c>
      <c r="B433" s="159" t="s">
        <v>14</v>
      </c>
      <c r="C433" s="159" t="s">
        <v>348</v>
      </c>
      <c r="D433" s="159" t="s">
        <v>375</v>
      </c>
      <c r="E433" s="217">
        <v>870</v>
      </c>
      <c r="F433" s="202">
        <f>2000-1725+1725</f>
        <v>2000</v>
      </c>
      <c r="G433" s="72"/>
      <c r="H433" s="71"/>
      <c r="I433" s="71"/>
      <c r="J433" s="71"/>
      <c r="K433" s="38">
        <v>1725</v>
      </c>
    </row>
    <row r="434" spans="1:11" s="38" customFormat="1" ht="31.5" hidden="1">
      <c r="A434" s="100" t="s">
        <v>376</v>
      </c>
      <c r="B434" s="159" t="s">
        <v>14</v>
      </c>
      <c r="C434" s="159" t="s">
        <v>348</v>
      </c>
      <c r="D434" s="159" t="s">
        <v>377</v>
      </c>
      <c r="E434" s="217"/>
      <c r="F434" s="71">
        <f>F435</f>
        <v>0</v>
      </c>
      <c r="G434" s="72"/>
      <c r="H434" s="71">
        <f t="shared" ref="H434:J435" si="56">H435</f>
        <v>0</v>
      </c>
      <c r="I434" s="71">
        <f t="shared" si="56"/>
        <v>0</v>
      </c>
      <c r="J434" s="71">
        <f t="shared" si="56"/>
        <v>0</v>
      </c>
    </row>
    <row r="435" spans="1:11" s="38" customFormat="1" ht="31.5" hidden="1">
      <c r="A435" s="37" t="s">
        <v>31</v>
      </c>
      <c r="B435" s="159" t="s">
        <v>14</v>
      </c>
      <c r="C435" s="159" t="s">
        <v>348</v>
      </c>
      <c r="D435" s="159" t="s">
        <v>377</v>
      </c>
      <c r="E435" s="217">
        <v>200</v>
      </c>
      <c r="F435" s="71">
        <f>F436</f>
        <v>0</v>
      </c>
      <c r="G435" s="72"/>
      <c r="H435" s="71">
        <f t="shared" si="56"/>
        <v>0</v>
      </c>
      <c r="I435" s="71">
        <f t="shared" si="56"/>
        <v>0</v>
      </c>
      <c r="J435" s="71">
        <f t="shared" si="56"/>
        <v>0</v>
      </c>
    </row>
    <row r="436" spans="1:11" s="38" customFormat="1" ht="31.5" hidden="1">
      <c r="A436" s="37" t="s">
        <v>32</v>
      </c>
      <c r="B436" s="159" t="s">
        <v>14</v>
      </c>
      <c r="C436" s="159" t="s">
        <v>348</v>
      </c>
      <c r="D436" s="159" t="s">
        <v>377</v>
      </c>
      <c r="E436" s="217">
        <v>240</v>
      </c>
      <c r="F436" s="71"/>
      <c r="G436" s="72"/>
      <c r="H436" s="71"/>
      <c r="I436" s="71"/>
      <c r="J436" s="71"/>
    </row>
    <row r="437" spans="1:11" s="38" customFormat="1" ht="31.5" hidden="1">
      <c r="A437" s="100" t="s">
        <v>378</v>
      </c>
      <c r="B437" s="159" t="s">
        <v>14</v>
      </c>
      <c r="C437" s="159" t="s">
        <v>348</v>
      </c>
      <c r="D437" s="159" t="s">
        <v>379</v>
      </c>
      <c r="E437" s="217"/>
      <c r="F437" s="71">
        <f>F438+F440</f>
        <v>0</v>
      </c>
      <c r="G437" s="72"/>
      <c r="H437" s="71">
        <f>H438+H440</f>
        <v>0</v>
      </c>
      <c r="I437" s="71">
        <f>I438+I440</f>
        <v>0</v>
      </c>
      <c r="J437" s="71">
        <f>J438+J440</f>
        <v>0</v>
      </c>
    </row>
    <row r="438" spans="1:11" s="38" customFormat="1" hidden="1">
      <c r="A438" s="37" t="s">
        <v>35</v>
      </c>
      <c r="B438" s="159" t="s">
        <v>14</v>
      </c>
      <c r="C438" s="159" t="s">
        <v>348</v>
      </c>
      <c r="D438" s="159" t="s">
        <v>379</v>
      </c>
      <c r="E438" s="217">
        <v>800</v>
      </c>
      <c r="F438" s="71">
        <f>F439</f>
        <v>0</v>
      </c>
      <c r="G438" s="72"/>
      <c r="H438" s="71">
        <f>H439</f>
        <v>0</v>
      </c>
      <c r="I438" s="71">
        <f>I439</f>
        <v>0</v>
      </c>
      <c r="J438" s="71">
        <f>J439</f>
        <v>0</v>
      </c>
    </row>
    <row r="439" spans="1:11" s="38" customFormat="1" hidden="1">
      <c r="A439" s="37" t="s">
        <v>55</v>
      </c>
      <c r="B439" s="159" t="s">
        <v>14</v>
      </c>
      <c r="C439" s="159" t="s">
        <v>348</v>
      </c>
      <c r="D439" s="159" t="s">
        <v>379</v>
      </c>
      <c r="E439" s="217">
        <v>870</v>
      </c>
      <c r="F439" s="71">
        <f>300-300</f>
        <v>0</v>
      </c>
      <c r="G439" s="72"/>
      <c r="H439" s="71">
        <f>300-300</f>
        <v>0</v>
      </c>
      <c r="I439" s="71">
        <f>300-300</f>
        <v>0</v>
      </c>
      <c r="J439" s="71">
        <f>300-300</f>
        <v>0</v>
      </c>
    </row>
    <row r="440" spans="1:11" s="38" customFormat="1" ht="47.25" hidden="1">
      <c r="A440" s="100" t="s">
        <v>380</v>
      </c>
      <c r="B440" s="159" t="s">
        <v>14</v>
      </c>
      <c r="C440" s="159" t="s">
        <v>348</v>
      </c>
      <c r="D440" s="159" t="s">
        <v>381</v>
      </c>
      <c r="E440" s="217"/>
      <c r="F440" s="71">
        <f>F441</f>
        <v>0</v>
      </c>
      <c r="G440" s="72"/>
      <c r="H440" s="71">
        <f t="shared" ref="H440:J441" si="57">H441</f>
        <v>0</v>
      </c>
      <c r="I440" s="71">
        <f t="shared" si="57"/>
        <v>0</v>
      </c>
      <c r="J440" s="71">
        <f t="shared" si="57"/>
        <v>0</v>
      </c>
    </row>
    <row r="441" spans="1:11" s="38" customFormat="1" ht="31.5" hidden="1">
      <c r="A441" s="100" t="s">
        <v>358</v>
      </c>
      <c r="B441" s="159" t="s">
        <v>14</v>
      </c>
      <c r="C441" s="159" t="s">
        <v>348</v>
      </c>
      <c r="D441" s="159" t="s">
        <v>382</v>
      </c>
      <c r="E441" s="217">
        <v>400</v>
      </c>
      <c r="F441" s="71">
        <f>F442</f>
        <v>0</v>
      </c>
      <c r="G441" s="72"/>
      <c r="H441" s="71">
        <f t="shared" si="57"/>
        <v>0</v>
      </c>
      <c r="I441" s="71">
        <f t="shared" si="57"/>
        <v>0</v>
      </c>
      <c r="J441" s="71">
        <f t="shared" si="57"/>
        <v>0</v>
      </c>
    </row>
    <row r="442" spans="1:11" s="38" customFormat="1" hidden="1">
      <c r="A442" s="100" t="s">
        <v>359</v>
      </c>
      <c r="B442" s="159" t="s">
        <v>14</v>
      </c>
      <c r="C442" s="159" t="s">
        <v>348</v>
      </c>
      <c r="D442" s="159" t="s">
        <v>382</v>
      </c>
      <c r="E442" s="217">
        <v>410</v>
      </c>
      <c r="F442" s="71"/>
      <c r="G442" s="72"/>
      <c r="H442" s="71"/>
      <c r="I442" s="71"/>
      <c r="J442" s="71"/>
    </row>
    <row r="443" spans="1:11" s="38" customFormat="1" ht="63" hidden="1" customHeight="1">
      <c r="A443" s="101" t="s">
        <v>383</v>
      </c>
      <c r="B443" s="245" t="s">
        <v>14</v>
      </c>
      <c r="C443" s="245" t="s">
        <v>348</v>
      </c>
      <c r="D443" s="245" t="s">
        <v>382</v>
      </c>
      <c r="E443" s="246">
        <v>410</v>
      </c>
      <c r="F443" s="247"/>
      <c r="G443" s="72"/>
      <c r="H443" s="247"/>
      <c r="I443" s="247"/>
      <c r="J443" s="247"/>
    </row>
    <row r="444" spans="1:11" s="38" customFormat="1">
      <c r="A444" s="20" t="s">
        <v>186</v>
      </c>
      <c r="B444" s="175" t="s">
        <v>14</v>
      </c>
      <c r="C444" s="175" t="s">
        <v>348</v>
      </c>
      <c r="D444" s="175" t="s">
        <v>187</v>
      </c>
      <c r="E444" s="176"/>
      <c r="F444" s="110">
        <f>F445+F453</f>
        <v>1016.4</v>
      </c>
      <c r="G444" s="72"/>
      <c r="H444" s="110">
        <f>H445+H453</f>
        <v>985</v>
      </c>
      <c r="I444" s="110">
        <f>I445+I453</f>
        <v>985</v>
      </c>
      <c r="J444" s="110">
        <f>J445+J453</f>
        <v>0</v>
      </c>
    </row>
    <row r="445" spans="1:11" s="38" customFormat="1" ht="47.25">
      <c r="A445" s="52" t="s">
        <v>384</v>
      </c>
      <c r="B445" s="133" t="s">
        <v>14</v>
      </c>
      <c r="C445" s="133" t="s">
        <v>348</v>
      </c>
      <c r="D445" s="159" t="s">
        <v>385</v>
      </c>
      <c r="E445" s="232"/>
      <c r="F445" s="180">
        <f>F446+F448</f>
        <v>1016.4</v>
      </c>
      <c r="G445" s="72"/>
      <c r="H445" s="180">
        <f>H446+H448</f>
        <v>985</v>
      </c>
      <c r="I445" s="180">
        <f>I446+I448</f>
        <v>985</v>
      </c>
      <c r="J445" s="180">
        <f>J446+J448</f>
        <v>0</v>
      </c>
    </row>
    <row r="446" spans="1:11" s="38" customFormat="1" hidden="1">
      <c r="A446" s="37" t="s">
        <v>35</v>
      </c>
      <c r="B446" s="133" t="s">
        <v>14</v>
      </c>
      <c r="C446" s="133" t="s">
        <v>348</v>
      </c>
      <c r="D446" s="159" t="s">
        <v>385</v>
      </c>
      <c r="E446" s="217">
        <v>800</v>
      </c>
      <c r="F446" s="180">
        <f>F447</f>
        <v>0</v>
      </c>
      <c r="G446" s="72"/>
      <c r="H446" s="180">
        <f>H447</f>
        <v>380</v>
      </c>
      <c r="I446" s="180">
        <f>I447</f>
        <v>380</v>
      </c>
      <c r="J446" s="180">
        <f>J447</f>
        <v>0</v>
      </c>
    </row>
    <row r="447" spans="1:11" s="38" customFormat="1" hidden="1">
      <c r="A447" s="37" t="s">
        <v>55</v>
      </c>
      <c r="B447" s="133" t="s">
        <v>14</v>
      </c>
      <c r="C447" s="133" t="s">
        <v>348</v>
      </c>
      <c r="D447" s="159" t="s">
        <v>385</v>
      </c>
      <c r="E447" s="217">
        <v>870</v>
      </c>
      <c r="F447" s="180">
        <v>0</v>
      </c>
      <c r="G447" s="72"/>
      <c r="H447" s="180">
        <v>380</v>
      </c>
      <c r="I447" s="180">
        <v>380</v>
      </c>
      <c r="J447" s="180">
        <v>0</v>
      </c>
    </row>
    <row r="448" spans="1:11" s="38" customFormat="1" ht="31.5">
      <c r="A448" s="100" t="s">
        <v>378</v>
      </c>
      <c r="B448" s="159" t="s">
        <v>14</v>
      </c>
      <c r="C448" s="159" t="s">
        <v>348</v>
      </c>
      <c r="D448" s="159" t="s">
        <v>386</v>
      </c>
      <c r="E448" s="217"/>
      <c r="F448" s="71">
        <f>F449+F451</f>
        <v>1016.4</v>
      </c>
      <c r="G448" s="72"/>
      <c r="H448" s="71">
        <f>H449+H451</f>
        <v>605</v>
      </c>
      <c r="I448" s="71">
        <f>I449+I451</f>
        <v>605</v>
      </c>
      <c r="J448" s="71">
        <f>J449+J451</f>
        <v>0</v>
      </c>
    </row>
    <row r="449" spans="1:10" s="38" customFormat="1" ht="31.5" hidden="1">
      <c r="A449" s="37" t="s">
        <v>31</v>
      </c>
      <c r="B449" s="159" t="s">
        <v>14</v>
      </c>
      <c r="C449" s="159" t="s">
        <v>348</v>
      </c>
      <c r="D449" s="159" t="s">
        <v>854</v>
      </c>
      <c r="E449" s="217">
        <v>200</v>
      </c>
      <c r="F449" s="71">
        <f>F450</f>
        <v>0</v>
      </c>
      <c r="G449" s="72"/>
      <c r="H449" s="71">
        <f>H450</f>
        <v>0</v>
      </c>
      <c r="I449" s="71">
        <f>I450</f>
        <v>0</v>
      </c>
      <c r="J449" s="71">
        <f>J450</f>
        <v>0</v>
      </c>
    </row>
    <row r="450" spans="1:10" s="38" customFormat="1" ht="31.5" hidden="1">
      <c r="A450" s="37" t="s">
        <v>32</v>
      </c>
      <c r="B450" s="159" t="s">
        <v>14</v>
      </c>
      <c r="C450" s="159" t="s">
        <v>348</v>
      </c>
      <c r="D450" s="159" t="s">
        <v>854</v>
      </c>
      <c r="E450" s="217">
        <v>240</v>
      </c>
      <c r="F450" s="71"/>
      <c r="G450" s="72"/>
      <c r="H450" s="71"/>
      <c r="I450" s="71"/>
      <c r="J450" s="71"/>
    </row>
    <row r="451" spans="1:10" s="38" customFormat="1">
      <c r="A451" s="37" t="s">
        <v>35</v>
      </c>
      <c r="B451" s="159" t="s">
        <v>14</v>
      </c>
      <c r="C451" s="159" t="s">
        <v>348</v>
      </c>
      <c r="D451" s="159" t="s">
        <v>386</v>
      </c>
      <c r="E451" s="217">
        <v>800</v>
      </c>
      <c r="F451" s="71">
        <f>F452</f>
        <v>1016.4</v>
      </c>
      <c r="G451" s="72"/>
      <c r="H451" s="71">
        <f>H452</f>
        <v>605</v>
      </c>
      <c r="I451" s="71">
        <f>I452</f>
        <v>605</v>
      </c>
      <c r="J451" s="71">
        <f>J452</f>
        <v>0</v>
      </c>
    </row>
    <row r="452" spans="1:10" s="38" customFormat="1">
      <c r="A452" s="37" t="s">
        <v>55</v>
      </c>
      <c r="B452" s="159" t="s">
        <v>14</v>
      </c>
      <c r="C452" s="159" t="s">
        <v>348</v>
      </c>
      <c r="D452" s="159" t="s">
        <v>386</v>
      </c>
      <c r="E452" s="217">
        <v>870</v>
      </c>
      <c r="F452" s="71">
        <v>1016.4</v>
      </c>
      <c r="G452" s="72"/>
      <c r="H452" s="71">
        <v>605</v>
      </c>
      <c r="I452" s="71">
        <v>605</v>
      </c>
      <c r="J452" s="71">
        <v>0</v>
      </c>
    </row>
    <row r="453" spans="1:10" s="38" customFormat="1" ht="31.5" hidden="1">
      <c r="A453" s="52" t="s">
        <v>387</v>
      </c>
      <c r="B453" s="133" t="s">
        <v>14</v>
      </c>
      <c r="C453" s="133" t="s">
        <v>348</v>
      </c>
      <c r="D453" s="159" t="s">
        <v>385</v>
      </c>
      <c r="E453" s="232"/>
      <c r="F453" s="180">
        <f>F454</f>
        <v>0</v>
      </c>
      <c r="G453" s="72"/>
      <c r="H453" s="180">
        <f t="shared" ref="H453:I455" si="58">H454</f>
        <v>0</v>
      </c>
      <c r="I453" s="180">
        <f t="shared" si="58"/>
        <v>0</v>
      </c>
      <c r="J453" s="180">
        <f>J454</f>
        <v>0</v>
      </c>
    </row>
    <row r="454" spans="1:10" s="38" customFormat="1" ht="31.5" hidden="1">
      <c r="A454" s="25" t="s">
        <v>388</v>
      </c>
      <c r="B454" s="159" t="s">
        <v>14</v>
      </c>
      <c r="C454" s="159" t="s">
        <v>348</v>
      </c>
      <c r="D454" s="159" t="s">
        <v>389</v>
      </c>
      <c r="E454" s="232"/>
      <c r="F454" s="71">
        <f>F455</f>
        <v>0</v>
      </c>
      <c r="G454" s="72"/>
      <c r="H454" s="71">
        <f t="shared" si="58"/>
        <v>0</v>
      </c>
      <c r="I454" s="71">
        <f t="shared" si="58"/>
        <v>0</v>
      </c>
      <c r="J454" s="71">
        <f>J455</f>
        <v>0</v>
      </c>
    </row>
    <row r="455" spans="1:10" s="105" customFormat="1" ht="31.5" hidden="1">
      <c r="A455" s="100" t="s">
        <v>358</v>
      </c>
      <c r="B455" s="159" t="s">
        <v>14</v>
      </c>
      <c r="C455" s="159" t="s">
        <v>348</v>
      </c>
      <c r="D455" s="159" t="s">
        <v>389</v>
      </c>
      <c r="E455" s="217">
        <v>400</v>
      </c>
      <c r="F455" s="71">
        <f>F456</f>
        <v>0</v>
      </c>
      <c r="G455" s="248"/>
      <c r="H455" s="71">
        <f t="shared" si="58"/>
        <v>0</v>
      </c>
      <c r="I455" s="71">
        <f t="shared" si="58"/>
        <v>0</v>
      </c>
      <c r="J455" s="71">
        <f>J456</f>
        <v>0</v>
      </c>
    </row>
    <row r="456" spans="1:10" s="105" customFormat="1" hidden="1">
      <c r="A456" s="100" t="s">
        <v>359</v>
      </c>
      <c r="B456" s="159" t="s">
        <v>14</v>
      </c>
      <c r="C456" s="159" t="s">
        <v>348</v>
      </c>
      <c r="D456" s="159" t="s">
        <v>389</v>
      </c>
      <c r="E456" s="217">
        <v>410</v>
      </c>
      <c r="F456" s="71"/>
      <c r="G456" s="248"/>
      <c r="H456" s="71"/>
      <c r="I456" s="71"/>
      <c r="J456" s="71"/>
    </row>
    <row r="457" spans="1:10" s="105" customFormat="1" ht="30" hidden="1">
      <c r="A457" s="101" t="s">
        <v>390</v>
      </c>
      <c r="B457" s="245" t="s">
        <v>14</v>
      </c>
      <c r="C457" s="245" t="s">
        <v>348</v>
      </c>
      <c r="D457" s="245" t="s">
        <v>389</v>
      </c>
      <c r="E457" s="246">
        <v>410</v>
      </c>
      <c r="F457" s="247"/>
      <c r="G457" s="248"/>
      <c r="H457" s="247"/>
      <c r="I457" s="247"/>
      <c r="J457" s="247"/>
    </row>
    <row r="458" spans="1:10" s="106" customFormat="1">
      <c r="A458" s="28" t="s">
        <v>391</v>
      </c>
      <c r="B458" s="208" t="s">
        <v>14</v>
      </c>
      <c r="C458" s="208" t="s">
        <v>392</v>
      </c>
      <c r="D458" s="133"/>
      <c r="E458" s="232"/>
      <c r="F458" s="233">
        <f>F462</f>
        <v>1280</v>
      </c>
      <c r="G458" s="249"/>
      <c r="H458" s="233">
        <f>H462</f>
        <v>1191</v>
      </c>
      <c r="I458" s="233">
        <f>I462</f>
        <v>1191</v>
      </c>
      <c r="J458" s="233">
        <f>J462</f>
        <v>30</v>
      </c>
    </row>
    <row r="459" spans="1:10" s="38" customFormat="1" ht="15.75" hidden="1" customHeight="1">
      <c r="A459" s="98" t="s">
        <v>74</v>
      </c>
      <c r="B459" s="208" t="s">
        <v>14</v>
      </c>
      <c r="C459" s="208" t="s">
        <v>392</v>
      </c>
      <c r="D459" s="208" t="s">
        <v>38</v>
      </c>
      <c r="E459" s="218"/>
      <c r="F459" s="233">
        <f>F460</f>
        <v>0</v>
      </c>
      <c r="G459" s="72"/>
      <c r="H459" s="233">
        <f t="shared" ref="H459:J460" si="59">H460</f>
        <v>0</v>
      </c>
      <c r="I459" s="233">
        <f t="shared" si="59"/>
        <v>0</v>
      </c>
      <c r="J459" s="233">
        <f t="shared" si="59"/>
        <v>0</v>
      </c>
    </row>
    <row r="460" spans="1:10" s="38" customFormat="1" ht="15.75" hidden="1" customHeight="1">
      <c r="A460" s="25" t="s">
        <v>39</v>
      </c>
      <c r="B460" s="159" t="s">
        <v>14</v>
      </c>
      <c r="C460" s="159" t="s">
        <v>392</v>
      </c>
      <c r="D460" s="159" t="s">
        <v>393</v>
      </c>
      <c r="E460" s="217"/>
      <c r="F460" s="71">
        <f>F461</f>
        <v>0</v>
      </c>
      <c r="G460" s="72"/>
      <c r="H460" s="71">
        <f t="shared" si="59"/>
        <v>0</v>
      </c>
      <c r="I460" s="71">
        <f t="shared" si="59"/>
        <v>0</v>
      </c>
      <c r="J460" s="71">
        <f t="shared" si="59"/>
        <v>0</v>
      </c>
    </row>
    <row r="461" spans="1:10" s="38" customFormat="1" ht="31.5" hidden="1" customHeight="1">
      <c r="A461" s="100" t="s">
        <v>394</v>
      </c>
      <c r="B461" s="159" t="s">
        <v>14</v>
      </c>
      <c r="C461" s="159" t="s">
        <v>392</v>
      </c>
      <c r="D461" s="159" t="s">
        <v>393</v>
      </c>
      <c r="E461" s="217">
        <v>244</v>
      </c>
      <c r="F461" s="71"/>
      <c r="G461" s="72"/>
      <c r="H461" s="71"/>
      <c r="I461" s="71"/>
      <c r="J461" s="71"/>
    </row>
    <row r="462" spans="1:10" s="38" customFormat="1">
      <c r="A462" s="20" t="s">
        <v>186</v>
      </c>
      <c r="B462" s="175" t="s">
        <v>14</v>
      </c>
      <c r="C462" s="175" t="s">
        <v>392</v>
      </c>
      <c r="D462" s="175" t="s">
        <v>187</v>
      </c>
      <c r="E462" s="217"/>
      <c r="F462" s="110">
        <f>F463+F466</f>
        <v>1280</v>
      </c>
      <c r="G462" s="72"/>
      <c r="H462" s="110">
        <f>H463+H466</f>
        <v>1191</v>
      </c>
      <c r="I462" s="110">
        <f>I463+I466</f>
        <v>1191</v>
      </c>
      <c r="J462" s="110">
        <f>J463+J466</f>
        <v>30</v>
      </c>
    </row>
    <row r="463" spans="1:10" s="38" customFormat="1" ht="31.5">
      <c r="A463" s="52" t="s">
        <v>402</v>
      </c>
      <c r="B463" s="159" t="s">
        <v>14</v>
      </c>
      <c r="C463" s="159" t="s">
        <v>392</v>
      </c>
      <c r="D463" s="159" t="s">
        <v>403</v>
      </c>
      <c r="E463" s="217"/>
      <c r="F463" s="71">
        <f>F464</f>
        <v>1250</v>
      </c>
      <c r="G463" s="72"/>
      <c r="H463" s="71">
        <f t="shared" ref="H463:J464" si="60">H464</f>
        <v>1181</v>
      </c>
      <c r="I463" s="71">
        <f t="shared" si="60"/>
        <v>1181</v>
      </c>
      <c r="J463" s="71">
        <f t="shared" si="60"/>
        <v>0</v>
      </c>
    </row>
    <row r="464" spans="1:10" s="38" customFormat="1">
      <c r="A464" s="37" t="s">
        <v>35</v>
      </c>
      <c r="B464" s="159" t="s">
        <v>14</v>
      </c>
      <c r="C464" s="159" t="s">
        <v>392</v>
      </c>
      <c r="D464" s="159" t="s">
        <v>403</v>
      </c>
      <c r="E464" s="159" t="s">
        <v>184</v>
      </c>
      <c r="F464" s="71">
        <f>F465</f>
        <v>1250</v>
      </c>
      <c r="G464" s="72"/>
      <c r="H464" s="71">
        <f t="shared" si="60"/>
        <v>1181</v>
      </c>
      <c r="I464" s="71">
        <f t="shared" si="60"/>
        <v>1181</v>
      </c>
      <c r="J464" s="71">
        <f t="shared" si="60"/>
        <v>0</v>
      </c>
    </row>
    <row r="465" spans="1:10" s="23" customFormat="1">
      <c r="A465" s="37" t="s">
        <v>55</v>
      </c>
      <c r="B465" s="159" t="s">
        <v>14</v>
      </c>
      <c r="C465" s="159" t="s">
        <v>392</v>
      </c>
      <c r="D465" s="159" t="s">
        <v>403</v>
      </c>
      <c r="E465" s="159" t="s">
        <v>260</v>
      </c>
      <c r="F465" s="71">
        <v>1250</v>
      </c>
      <c r="G465" s="113"/>
      <c r="H465" s="71">
        <v>1181</v>
      </c>
      <c r="I465" s="71">
        <v>1181</v>
      </c>
      <c r="J465" s="71">
        <v>0</v>
      </c>
    </row>
    <row r="466" spans="1:10" s="23" customFormat="1" ht="47.25">
      <c r="A466" s="52" t="s">
        <v>749</v>
      </c>
      <c r="B466" s="159" t="s">
        <v>14</v>
      </c>
      <c r="C466" s="159" t="s">
        <v>392</v>
      </c>
      <c r="D466" s="159" t="s">
        <v>855</v>
      </c>
      <c r="E466" s="159"/>
      <c r="F466" s="71">
        <f>F467</f>
        <v>30</v>
      </c>
      <c r="G466" s="113"/>
      <c r="H466" s="71">
        <f t="shared" ref="H466:J467" si="61">H467</f>
        <v>10</v>
      </c>
      <c r="I466" s="71">
        <f t="shared" si="61"/>
        <v>10</v>
      </c>
      <c r="J466" s="71">
        <f t="shared" si="61"/>
        <v>30</v>
      </c>
    </row>
    <row r="467" spans="1:10" s="23" customFormat="1">
      <c r="A467" s="37" t="s">
        <v>35</v>
      </c>
      <c r="B467" s="159" t="s">
        <v>14</v>
      </c>
      <c r="C467" s="159" t="s">
        <v>392</v>
      </c>
      <c r="D467" s="159" t="s">
        <v>855</v>
      </c>
      <c r="E467" s="159" t="s">
        <v>184</v>
      </c>
      <c r="F467" s="71">
        <f>F468</f>
        <v>30</v>
      </c>
      <c r="G467" s="113"/>
      <c r="H467" s="71">
        <f t="shared" si="61"/>
        <v>10</v>
      </c>
      <c r="I467" s="71">
        <f t="shared" si="61"/>
        <v>10</v>
      </c>
      <c r="J467" s="71">
        <f t="shared" si="61"/>
        <v>30</v>
      </c>
    </row>
    <row r="468" spans="1:10" s="23" customFormat="1">
      <c r="A468" s="37" t="s">
        <v>55</v>
      </c>
      <c r="B468" s="159" t="s">
        <v>14</v>
      </c>
      <c r="C468" s="159" t="s">
        <v>392</v>
      </c>
      <c r="D468" s="159" t="s">
        <v>855</v>
      </c>
      <c r="E468" s="159" t="s">
        <v>260</v>
      </c>
      <c r="F468" s="71">
        <v>30</v>
      </c>
      <c r="G468" s="113"/>
      <c r="H468" s="71">
        <v>10</v>
      </c>
      <c r="I468" s="71">
        <v>10</v>
      </c>
      <c r="J468" s="71">
        <v>30</v>
      </c>
    </row>
    <row r="469" spans="1:10" s="38" customFormat="1">
      <c r="A469" s="20" t="s">
        <v>406</v>
      </c>
      <c r="B469" s="12" t="s">
        <v>14</v>
      </c>
      <c r="C469" s="12" t="s">
        <v>407</v>
      </c>
      <c r="D469" s="175"/>
      <c r="E469" s="175"/>
      <c r="F469" s="110">
        <f t="shared" ref="F469:F474" si="62">F470</f>
        <v>77815.399999999994</v>
      </c>
      <c r="G469" s="72"/>
      <c r="H469" s="110">
        <f>H477+H506</f>
        <v>4582.3999999999996</v>
      </c>
      <c r="I469" s="110">
        <f>I477+I506</f>
        <v>4582.3999999999996</v>
      </c>
      <c r="J469" s="110">
        <f>J477+J506</f>
        <v>0</v>
      </c>
    </row>
    <row r="470" spans="1:10" s="67" customFormat="1">
      <c r="A470" s="90" t="s">
        <v>554</v>
      </c>
      <c r="B470" s="91" t="s">
        <v>14</v>
      </c>
      <c r="C470" s="91" t="s">
        <v>409</v>
      </c>
      <c r="D470" s="41"/>
      <c r="E470" s="41"/>
      <c r="F470" s="43">
        <f t="shared" si="62"/>
        <v>77815.399999999994</v>
      </c>
      <c r="G470" s="43">
        <f t="shared" ref="G470:J470" si="63">G471</f>
        <v>0</v>
      </c>
      <c r="H470" s="43">
        <f t="shared" si="63"/>
        <v>0</v>
      </c>
      <c r="I470" s="43">
        <f t="shared" si="63"/>
        <v>0</v>
      </c>
      <c r="J470" s="43">
        <f t="shared" si="63"/>
        <v>0</v>
      </c>
    </row>
    <row r="471" spans="1:10" s="67" customFormat="1" ht="47.25">
      <c r="A471" s="114" t="s">
        <v>408</v>
      </c>
      <c r="B471" s="91" t="s">
        <v>14</v>
      </c>
      <c r="C471" s="91" t="s">
        <v>409</v>
      </c>
      <c r="D471" s="115" t="s">
        <v>160</v>
      </c>
      <c r="E471" s="91"/>
      <c r="F471" s="116">
        <f t="shared" si="62"/>
        <v>77815.399999999994</v>
      </c>
      <c r="J471" s="116">
        <f>J472</f>
        <v>0</v>
      </c>
    </row>
    <row r="472" spans="1:10" s="67" customFormat="1" ht="47.25">
      <c r="A472" s="117" t="s">
        <v>410</v>
      </c>
      <c r="B472" s="46" t="s">
        <v>14</v>
      </c>
      <c r="C472" s="46" t="s">
        <v>409</v>
      </c>
      <c r="D472" s="47" t="s">
        <v>411</v>
      </c>
      <c r="E472" s="46"/>
      <c r="F472" s="107">
        <f t="shared" si="62"/>
        <v>77815.399999999994</v>
      </c>
      <c r="J472" s="107">
        <f>J473</f>
        <v>0</v>
      </c>
    </row>
    <row r="473" spans="1:10" s="67" customFormat="1" ht="63">
      <c r="A473" s="117" t="s">
        <v>412</v>
      </c>
      <c r="B473" s="46" t="s">
        <v>14</v>
      </c>
      <c r="C473" s="46" t="s">
        <v>409</v>
      </c>
      <c r="D473" s="47" t="s">
        <v>413</v>
      </c>
      <c r="E473" s="46"/>
      <c r="F473" s="107">
        <f t="shared" si="62"/>
        <v>77815.399999999994</v>
      </c>
      <c r="J473" s="107">
        <f>J474</f>
        <v>0</v>
      </c>
    </row>
    <row r="474" spans="1:10" s="67" customFormat="1" ht="31.5">
      <c r="A474" s="117" t="s">
        <v>358</v>
      </c>
      <c r="B474" s="46" t="s">
        <v>14</v>
      </c>
      <c r="C474" s="46" t="s">
        <v>409</v>
      </c>
      <c r="D474" s="47" t="s">
        <v>413</v>
      </c>
      <c r="E474" s="46" t="s">
        <v>414</v>
      </c>
      <c r="F474" s="107">
        <f t="shared" si="62"/>
        <v>77815.399999999994</v>
      </c>
      <c r="J474" s="107">
        <f>J475</f>
        <v>0</v>
      </c>
    </row>
    <row r="475" spans="1:10" s="67" customFormat="1" ht="19.149999999999999" customHeight="1">
      <c r="A475" s="117" t="s">
        <v>359</v>
      </c>
      <c r="B475" s="46" t="s">
        <v>14</v>
      </c>
      <c r="C475" s="46" t="s">
        <v>409</v>
      </c>
      <c r="D475" s="47" t="s">
        <v>413</v>
      </c>
      <c r="E475" s="46" t="s">
        <v>415</v>
      </c>
      <c r="F475" s="107">
        <v>77815.399999999994</v>
      </c>
      <c r="J475" s="107">
        <v>0</v>
      </c>
    </row>
    <row r="476" spans="1:10" s="67" customFormat="1" ht="25.5">
      <c r="A476" s="118" t="s">
        <v>416</v>
      </c>
      <c r="B476" s="119" t="s">
        <v>14</v>
      </c>
      <c r="C476" s="119" t="s">
        <v>409</v>
      </c>
      <c r="D476" s="120" t="s">
        <v>413</v>
      </c>
      <c r="E476" s="119" t="s">
        <v>415</v>
      </c>
      <c r="F476" s="121">
        <v>77815.399999999994</v>
      </c>
      <c r="J476" s="121">
        <v>0</v>
      </c>
    </row>
    <row r="477" spans="1:10" s="38" customFormat="1" hidden="1">
      <c r="A477" s="28" t="s">
        <v>640</v>
      </c>
      <c r="B477" s="208" t="s">
        <v>14</v>
      </c>
      <c r="C477" s="208" t="s">
        <v>422</v>
      </c>
      <c r="D477" s="208"/>
      <c r="E477" s="218"/>
      <c r="F477" s="233">
        <f>F482+F486+F492+F498</f>
        <v>0</v>
      </c>
      <c r="G477" s="72"/>
      <c r="H477" s="233">
        <f>H482+H486+H492+H498-0.1</f>
        <v>4430.3999999999996</v>
      </c>
      <c r="I477" s="233">
        <f>I482+I486+I492+I498-0.1</f>
        <v>4430.3999999999996</v>
      </c>
      <c r="J477" s="233">
        <f>J482+J486+J492+J498</f>
        <v>0</v>
      </c>
    </row>
    <row r="478" spans="1:10" s="38" customFormat="1" hidden="1">
      <c r="A478" s="33" t="s">
        <v>74</v>
      </c>
      <c r="B478" s="34" t="s">
        <v>14</v>
      </c>
      <c r="C478" s="34" t="s">
        <v>581</v>
      </c>
      <c r="D478" s="34" t="s">
        <v>38</v>
      </c>
      <c r="E478" s="34" t="s">
        <v>10</v>
      </c>
      <c r="F478" s="152">
        <f>F482</f>
        <v>0</v>
      </c>
      <c r="G478" s="72"/>
      <c r="H478" s="152">
        <f>H482</f>
        <v>0</v>
      </c>
      <c r="I478" s="152">
        <f>I482</f>
        <v>0</v>
      </c>
      <c r="J478" s="152">
        <f>J482</f>
        <v>0</v>
      </c>
    </row>
    <row r="479" spans="1:10" s="38" customFormat="1" ht="35.25" hidden="1" customHeight="1">
      <c r="A479" s="61" t="s">
        <v>434</v>
      </c>
      <c r="B479" s="26" t="s">
        <v>14</v>
      </c>
      <c r="C479" s="26" t="s">
        <v>581</v>
      </c>
      <c r="D479" s="26" t="s">
        <v>435</v>
      </c>
      <c r="E479" s="26" t="s">
        <v>10</v>
      </c>
      <c r="F479" s="152">
        <f>F480+F481</f>
        <v>0</v>
      </c>
      <c r="G479" s="72"/>
      <c r="H479" s="152">
        <f>H480+H481</f>
        <v>0</v>
      </c>
      <c r="I479" s="152">
        <f>I480+I481</f>
        <v>0</v>
      </c>
      <c r="J479" s="152">
        <f>J480+J481</f>
        <v>0</v>
      </c>
    </row>
    <row r="480" spans="1:10" s="23" customFormat="1" ht="20.25" hidden="1" customHeight="1">
      <c r="A480" s="61" t="s">
        <v>856</v>
      </c>
      <c r="B480" s="26" t="s">
        <v>14</v>
      </c>
      <c r="C480" s="26" t="s">
        <v>581</v>
      </c>
      <c r="D480" s="26" t="s">
        <v>435</v>
      </c>
      <c r="E480" s="26" t="s">
        <v>857</v>
      </c>
      <c r="F480" s="152"/>
      <c r="G480" s="113"/>
      <c r="H480" s="152"/>
      <c r="I480" s="152"/>
      <c r="J480" s="152"/>
    </row>
    <row r="481" spans="1:10" s="64" customFormat="1" ht="19.5" hidden="1" customHeight="1">
      <c r="A481" s="60" t="s">
        <v>858</v>
      </c>
      <c r="B481" s="26" t="s">
        <v>14</v>
      </c>
      <c r="C481" s="26" t="s">
        <v>581</v>
      </c>
      <c r="D481" s="26" t="s">
        <v>435</v>
      </c>
      <c r="E481" s="26" t="s">
        <v>859</v>
      </c>
      <c r="F481" s="152"/>
      <c r="G481" s="174"/>
      <c r="H481" s="152"/>
      <c r="I481" s="152"/>
      <c r="J481" s="152"/>
    </row>
    <row r="482" spans="1:10" s="3" customFormat="1" ht="15.75" hidden="1" customHeight="1">
      <c r="A482" s="25" t="s">
        <v>39</v>
      </c>
      <c r="B482" s="159" t="s">
        <v>14</v>
      </c>
      <c r="C482" s="159" t="s">
        <v>581</v>
      </c>
      <c r="D482" s="159" t="s">
        <v>40</v>
      </c>
      <c r="E482" s="159"/>
      <c r="F482" s="71">
        <f>F483</f>
        <v>0</v>
      </c>
      <c r="G482" s="200"/>
      <c r="H482" s="71">
        <f t="shared" ref="H482:I484" si="64">H483</f>
        <v>0</v>
      </c>
      <c r="I482" s="71">
        <f t="shared" si="64"/>
        <v>0</v>
      </c>
      <c r="J482" s="71">
        <f>J483</f>
        <v>0</v>
      </c>
    </row>
    <row r="483" spans="1:10" s="3" customFormat="1" ht="31.5" hidden="1">
      <c r="A483" s="25" t="s">
        <v>154</v>
      </c>
      <c r="B483" s="159" t="s">
        <v>14</v>
      </c>
      <c r="C483" s="159" t="s">
        <v>581</v>
      </c>
      <c r="D483" s="159" t="s">
        <v>41</v>
      </c>
      <c r="E483" s="159"/>
      <c r="F483" s="71">
        <f>F484</f>
        <v>0</v>
      </c>
      <c r="G483" s="200"/>
      <c r="H483" s="71">
        <f t="shared" si="64"/>
        <v>0</v>
      </c>
      <c r="I483" s="71">
        <f t="shared" si="64"/>
        <v>0</v>
      </c>
      <c r="J483" s="71">
        <f>J484</f>
        <v>0</v>
      </c>
    </row>
    <row r="484" spans="1:10" s="38" customFormat="1" ht="31.5" hidden="1" customHeight="1">
      <c r="A484" s="25" t="s">
        <v>148</v>
      </c>
      <c r="B484" s="159" t="s">
        <v>14</v>
      </c>
      <c r="C484" s="159" t="s">
        <v>581</v>
      </c>
      <c r="D484" s="159" t="s">
        <v>41</v>
      </c>
      <c r="E484" s="217">
        <v>600</v>
      </c>
      <c r="F484" s="71">
        <f>F485</f>
        <v>0</v>
      </c>
      <c r="G484" s="72"/>
      <c r="H484" s="71">
        <f t="shared" si="64"/>
        <v>0</v>
      </c>
      <c r="I484" s="71">
        <f t="shared" si="64"/>
        <v>0</v>
      </c>
      <c r="J484" s="71">
        <f>J485</f>
        <v>0</v>
      </c>
    </row>
    <row r="485" spans="1:10" s="38" customFormat="1" hidden="1">
      <c r="A485" s="25" t="s">
        <v>150</v>
      </c>
      <c r="B485" s="159" t="s">
        <v>14</v>
      </c>
      <c r="C485" s="159" t="s">
        <v>581</v>
      </c>
      <c r="D485" s="159" t="s">
        <v>41</v>
      </c>
      <c r="E485" s="217">
        <v>610</v>
      </c>
      <c r="F485" s="71"/>
      <c r="G485" s="72"/>
      <c r="H485" s="71"/>
      <c r="I485" s="71"/>
      <c r="J485" s="71"/>
    </row>
    <row r="486" spans="1:10" s="23" customFormat="1" ht="31.5" hidden="1">
      <c r="A486" s="20" t="s">
        <v>555</v>
      </c>
      <c r="B486" s="175" t="s">
        <v>14</v>
      </c>
      <c r="C486" s="175" t="s">
        <v>422</v>
      </c>
      <c r="D486" s="176" t="s">
        <v>556</v>
      </c>
      <c r="E486" s="26"/>
      <c r="F486" s="173">
        <f>F487</f>
        <v>0</v>
      </c>
      <c r="G486" s="113"/>
      <c r="H486" s="173">
        <f t="shared" ref="H486:I490" si="65">H487</f>
        <v>0</v>
      </c>
      <c r="I486" s="173">
        <f t="shared" si="65"/>
        <v>0</v>
      </c>
      <c r="J486" s="173">
        <f>J487</f>
        <v>0</v>
      </c>
    </row>
    <row r="487" spans="1:10" s="23" customFormat="1" ht="31.5" hidden="1">
      <c r="A487" s="25" t="s">
        <v>557</v>
      </c>
      <c r="B487" s="159" t="s">
        <v>14</v>
      </c>
      <c r="C487" s="159" t="s">
        <v>422</v>
      </c>
      <c r="D487" s="217" t="s">
        <v>558</v>
      </c>
      <c r="E487" s="26"/>
      <c r="F487" s="152">
        <f>F488</f>
        <v>0</v>
      </c>
      <c r="G487" s="113"/>
      <c r="H487" s="152">
        <f t="shared" si="65"/>
        <v>0</v>
      </c>
      <c r="I487" s="152">
        <f t="shared" si="65"/>
        <v>0</v>
      </c>
      <c r="J487" s="152">
        <f>J488</f>
        <v>0</v>
      </c>
    </row>
    <row r="488" spans="1:10" s="23" customFormat="1" ht="141.75" hidden="1">
      <c r="A488" s="134" t="s">
        <v>559</v>
      </c>
      <c r="B488" s="133" t="s">
        <v>14</v>
      </c>
      <c r="C488" s="159" t="s">
        <v>422</v>
      </c>
      <c r="D488" s="232" t="s">
        <v>560</v>
      </c>
      <c r="E488" s="34"/>
      <c r="F488" s="250">
        <f>F489</f>
        <v>0</v>
      </c>
      <c r="G488" s="113"/>
      <c r="H488" s="250">
        <f t="shared" si="65"/>
        <v>0</v>
      </c>
      <c r="I488" s="250">
        <f t="shared" si="65"/>
        <v>0</v>
      </c>
      <c r="J488" s="250">
        <f>J489</f>
        <v>0</v>
      </c>
    </row>
    <row r="489" spans="1:10" s="23" customFormat="1" ht="33.75" hidden="1" customHeight="1">
      <c r="A489" s="25" t="s">
        <v>642</v>
      </c>
      <c r="B489" s="159" t="s">
        <v>14</v>
      </c>
      <c r="C489" s="159" t="s">
        <v>422</v>
      </c>
      <c r="D489" s="217" t="s">
        <v>644</v>
      </c>
      <c r="E489" s="26"/>
      <c r="F489" s="152">
        <f>F490</f>
        <v>0</v>
      </c>
      <c r="G489" s="113"/>
      <c r="H489" s="152">
        <f t="shared" si="65"/>
        <v>0</v>
      </c>
      <c r="I489" s="152">
        <f t="shared" si="65"/>
        <v>0</v>
      </c>
      <c r="J489" s="152">
        <f>J490</f>
        <v>0</v>
      </c>
    </row>
    <row r="490" spans="1:10" s="23" customFormat="1" ht="78.75" hidden="1">
      <c r="A490" s="60" t="s">
        <v>29</v>
      </c>
      <c r="B490" s="159" t="s">
        <v>14</v>
      </c>
      <c r="C490" s="159" t="s">
        <v>422</v>
      </c>
      <c r="D490" s="217" t="s">
        <v>644</v>
      </c>
      <c r="E490" s="26" t="s">
        <v>49</v>
      </c>
      <c r="F490" s="152">
        <f>F491</f>
        <v>0</v>
      </c>
      <c r="G490" s="113"/>
      <c r="H490" s="152">
        <f t="shared" si="65"/>
        <v>0</v>
      </c>
      <c r="I490" s="152">
        <f t="shared" si="65"/>
        <v>0</v>
      </c>
      <c r="J490" s="152">
        <f>J491</f>
        <v>0</v>
      </c>
    </row>
    <row r="491" spans="1:10" s="23" customFormat="1" hidden="1">
      <c r="A491" s="60" t="s">
        <v>140</v>
      </c>
      <c r="B491" s="159" t="s">
        <v>14</v>
      </c>
      <c r="C491" s="159" t="s">
        <v>422</v>
      </c>
      <c r="D491" s="217" t="s">
        <v>644</v>
      </c>
      <c r="E491" s="26" t="s">
        <v>141</v>
      </c>
      <c r="F491" s="152"/>
      <c r="G491" s="113"/>
      <c r="H491" s="152"/>
      <c r="I491" s="152"/>
      <c r="J491" s="152"/>
    </row>
    <row r="492" spans="1:10" s="38" customFormat="1" ht="31.5" hidden="1">
      <c r="A492" s="131" t="s">
        <v>75</v>
      </c>
      <c r="B492" s="12" t="s">
        <v>14</v>
      </c>
      <c r="C492" s="12" t="s">
        <v>422</v>
      </c>
      <c r="D492" s="12" t="s">
        <v>76</v>
      </c>
      <c r="E492" s="12"/>
      <c r="F492" s="173">
        <f>F493</f>
        <v>0</v>
      </c>
      <c r="G492" s="72"/>
      <c r="H492" s="173">
        <f t="shared" ref="H492:I496" si="66">H493</f>
        <v>0</v>
      </c>
      <c r="I492" s="173">
        <f t="shared" si="66"/>
        <v>0</v>
      </c>
      <c r="J492" s="173">
        <f>J493</f>
        <v>0</v>
      </c>
    </row>
    <row r="493" spans="1:10" s="23" customFormat="1" ht="33.75" hidden="1" customHeight="1">
      <c r="A493" s="60" t="s">
        <v>77</v>
      </c>
      <c r="B493" s="26" t="s">
        <v>14</v>
      </c>
      <c r="C493" s="26" t="s">
        <v>422</v>
      </c>
      <c r="D493" s="26" t="s">
        <v>78</v>
      </c>
      <c r="E493" s="26"/>
      <c r="F493" s="152">
        <f>F494</f>
        <v>0</v>
      </c>
      <c r="G493" s="113"/>
      <c r="H493" s="152">
        <f t="shared" si="66"/>
        <v>0</v>
      </c>
      <c r="I493" s="152">
        <f t="shared" si="66"/>
        <v>0</v>
      </c>
      <c r="J493" s="152">
        <f>J494</f>
        <v>0</v>
      </c>
    </row>
    <row r="494" spans="1:10" s="23" customFormat="1" ht="47.25" hidden="1">
      <c r="A494" s="60" t="s">
        <v>860</v>
      </c>
      <c r="B494" s="26" t="s">
        <v>14</v>
      </c>
      <c r="C494" s="26" t="s">
        <v>422</v>
      </c>
      <c r="D494" s="26" t="s">
        <v>861</v>
      </c>
      <c r="E494" s="26"/>
      <c r="F494" s="152">
        <f>F495</f>
        <v>0</v>
      </c>
      <c r="G494" s="113"/>
      <c r="H494" s="152">
        <f t="shared" si="66"/>
        <v>0</v>
      </c>
      <c r="I494" s="152">
        <f t="shared" si="66"/>
        <v>0</v>
      </c>
      <c r="J494" s="152">
        <f>J495</f>
        <v>0</v>
      </c>
    </row>
    <row r="495" spans="1:10" s="23" customFormat="1" ht="78.75" hidden="1">
      <c r="A495" s="60" t="s">
        <v>862</v>
      </c>
      <c r="B495" s="26" t="s">
        <v>14</v>
      </c>
      <c r="C495" s="26" t="s">
        <v>422</v>
      </c>
      <c r="D495" s="26" t="s">
        <v>863</v>
      </c>
      <c r="E495" s="26"/>
      <c r="F495" s="152">
        <f>F496</f>
        <v>0</v>
      </c>
      <c r="G495" s="113"/>
      <c r="H495" s="152">
        <f t="shared" si="66"/>
        <v>0</v>
      </c>
      <c r="I495" s="152">
        <f t="shared" si="66"/>
        <v>0</v>
      </c>
      <c r="J495" s="152">
        <f>J496</f>
        <v>0</v>
      </c>
    </row>
    <row r="496" spans="1:10" s="23" customFormat="1" ht="78.75" hidden="1">
      <c r="A496" s="60" t="s">
        <v>29</v>
      </c>
      <c r="B496" s="26" t="s">
        <v>14</v>
      </c>
      <c r="C496" s="26" t="s">
        <v>422</v>
      </c>
      <c r="D496" s="26" t="s">
        <v>863</v>
      </c>
      <c r="E496" s="159" t="s">
        <v>49</v>
      </c>
      <c r="F496" s="152">
        <f>F497</f>
        <v>0</v>
      </c>
      <c r="G496" s="113"/>
      <c r="H496" s="152">
        <f t="shared" si="66"/>
        <v>0</v>
      </c>
      <c r="I496" s="152">
        <f t="shared" si="66"/>
        <v>0</v>
      </c>
      <c r="J496" s="152">
        <f>J497</f>
        <v>0</v>
      </c>
    </row>
    <row r="497" spans="1:10" s="3" customFormat="1" hidden="1">
      <c r="A497" s="60" t="s">
        <v>140</v>
      </c>
      <c r="B497" s="26" t="s">
        <v>14</v>
      </c>
      <c r="C497" s="26" t="s">
        <v>422</v>
      </c>
      <c r="D497" s="26" t="s">
        <v>863</v>
      </c>
      <c r="E497" s="159" t="s">
        <v>141</v>
      </c>
      <c r="F497" s="152"/>
      <c r="G497" s="200"/>
      <c r="H497" s="152"/>
      <c r="I497" s="152"/>
      <c r="J497" s="152"/>
    </row>
    <row r="498" spans="1:10" s="3" customFormat="1" hidden="1">
      <c r="A498" s="148" t="s">
        <v>421</v>
      </c>
      <c r="B498" s="175" t="s">
        <v>14</v>
      </c>
      <c r="C498" s="12" t="s">
        <v>422</v>
      </c>
      <c r="D498" s="175" t="s">
        <v>423</v>
      </c>
      <c r="E498" s="12"/>
      <c r="F498" s="173">
        <f>F499</f>
        <v>0</v>
      </c>
      <c r="G498" s="200"/>
      <c r="H498" s="173">
        <f>H499</f>
        <v>4430.5</v>
      </c>
      <c r="I498" s="173">
        <f>I499</f>
        <v>4430.5</v>
      </c>
      <c r="J498" s="173">
        <f>J499</f>
        <v>0</v>
      </c>
    </row>
    <row r="499" spans="1:10" s="3" customFormat="1" ht="31.5" hidden="1">
      <c r="A499" s="61" t="s">
        <v>136</v>
      </c>
      <c r="B499" s="26" t="s">
        <v>14</v>
      </c>
      <c r="C499" s="26" t="s">
        <v>422</v>
      </c>
      <c r="D499" s="26" t="s">
        <v>424</v>
      </c>
      <c r="E499" s="26"/>
      <c r="F499" s="152">
        <f>F500+F502+F504</f>
        <v>0</v>
      </c>
      <c r="G499" s="200"/>
      <c r="H499" s="152">
        <f>H500+H502+H504</f>
        <v>4430.5</v>
      </c>
      <c r="I499" s="152">
        <f>I500+I502+I504</f>
        <v>4430.5</v>
      </c>
      <c r="J499" s="152">
        <f>J500+J502+J504</f>
        <v>0</v>
      </c>
    </row>
    <row r="500" spans="1:10" s="3" customFormat="1" ht="78.75" hidden="1">
      <c r="A500" s="60" t="s">
        <v>29</v>
      </c>
      <c r="B500" s="26" t="s">
        <v>14</v>
      </c>
      <c r="C500" s="26" t="s">
        <v>422</v>
      </c>
      <c r="D500" s="26" t="s">
        <v>424</v>
      </c>
      <c r="E500" s="159" t="s">
        <v>49</v>
      </c>
      <c r="F500" s="152">
        <f>F501</f>
        <v>0</v>
      </c>
      <c r="G500" s="200"/>
      <c r="H500" s="152">
        <f>H501</f>
        <v>3925.3</v>
      </c>
      <c r="I500" s="152">
        <f>I501</f>
        <v>3925.3</v>
      </c>
      <c r="J500" s="152">
        <f>J501</f>
        <v>0</v>
      </c>
    </row>
    <row r="501" spans="1:10" s="3" customFormat="1" hidden="1">
      <c r="A501" s="60" t="s">
        <v>140</v>
      </c>
      <c r="B501" s="26" t="s">
        <v>14</v>
      </c>
      <c r="C501" s="26" t="s">
        <v>422</v>
      </c>
      <c r="D501" s="26" t="s">
        <v>424</v>
      </c>
      <c r="E501" s="159" t="s">
        <v>141</v>
      </c>
      <c r="F501" s="152">
        <v>0</v>
      </c>
      <c r="G501" s="200"/>
      <c r="H501" s="152">
        <v>3925.3</v>
      </c>
      <c r="I501" s="152">
        <v>3925.3</v>
      </c>
      <c r="J501" s="152">
        <v>0</v>
      </c>
    </row>
    <row r="502" spans="1:10" s="23" customFormat="1" ht="31.5" hidden="1">
      <c r="A502" s="37" t="s">
        <v>31</v>
      </c>
      <c r="B502" s="26" t="s">
        <v>14</v>
      </c>
      <c r="C502" s="26" t="s">
        <v>422</v>
      </c>
      <c r="D502" s="26" t="s">
        <v>424</v>
      </c>
      <c r="E502" s="26" t="s">
        <v>42</v>
      </c>
      <c r="F502" s="71">
        <f>F503</f>
        <v>0</v>
      </c>
      <c r="G502" s="113"/>
      <c r="H502" s="71">
        <f>H503</f>
        <v>505.2</v>
      </c>
      <c r="I502" s="71">
        <f>I503</f>
        <v>505.2</v>
      </c>
      <c r="J502" s="71">
        <f>J503</f>
        <v>0</v>
      </c>
    </row>
    <row r="503" spans="1:10" s="23" customFormat="1" ht="31.5" hidden="1">
      <c r="A503" s="37" t="s">
        <v>32</v>
      </c>
      <c r="B503" s="26" t="s">
        <v>14</v>
      </c>
      <c r="C503" s="26" t="s">
        <v>422</v>
      </c>
      <c r="D503" s="26" t="s">
        <v>424</v>
      </c>
      <c r="E503" s="26" t="s">
        <v>43</v>
      </c>
      <c r="F503" s="71">
        <v>0</v>
      </c>
      <c r="G503" s="113"/>
      <c r="H503" s="71">
        <v>505.2</v>
      </c>
      <c r="I503" s="71">
        <v>505.2</v>
      </c>
      <c r="J503" s="71">
        <v>0</v>
      </c>
    </row>
    <row r="504" spans="1:10" s="23" customFormat="1" hidden="1">
      <c r="A504" s="61" t="s">
        <v>35</v>
      </c>
      <c r="B504" s="26" t="s">
        <v>14</v>
      </c>
      <c r="C504" s="26" t="s">
        <v>422</v>
      </c>
      <c r="D504" s="26" t="s">
        <v>424</v>
      </c>
      <c r="E504" s="26" t="s">
        <v>184</v>
      </c>
      <c r="F504" s="71">
        <f>F505</f>
        <v>0</v>
      </c>
      <c r="G504" s="113"/>
      <c r="H504" s="71">
        <f>H505</f>
        <v>0</v>
      </c>
      <c r="I504" s="71">
        <f>I505</f>
        <v>0</v>
      </c>
      <c r="J504" s="71">
        <f>J505</f>
        <v>0</v>
      </c>
    </row>
    <row r="505" spans="1:10" s="23" customFormat="1" hidden="1">
      <c r="A505" s="37" t="s">
        <v>37</v>
      </c>
      <c r="B505" s="26" t="s">
        <v>14</v>
      </c>
      <c r="C505" s="26" t="s">
        <v>422</v>
      </c>
      <c r="D505" s="26" t="s">
        <v>424</v>
      </c>
      <c r="E505" s="26" t="s">
        <v>185</v>
      </c>
      <c r="F505" s="71">
        <v>0</v>
      </c>
      <c r="G505" s="113"/>
      <c r="H505" s="71"/>
      <c r="I505" s="71"/>
      <c r="J505" s="71">
        <v>0</v>
      </c>
    </row>
    <row r="506" spans="1:10" s="38" customFormat="1" hidden="1">
      <c r="A506" s="28" t="s">
        <v>425</v>
      </c>
      <c r="B506" s="208" t="s">
        <v>14</v>
      </c>
      <c r="C506" s="208" t="s">
        <v>426</v>
      </c>
      <c r="D506" s="208"/>
      <c r="E506" s="218"/>
      <c r="F506" s="233">
        <f>F507</f>
        <v>0</v>
      </c>
      <c r="G506" s="72"/>
      <c r="H506" s="233">
        <f t="shared" ref="H506:J507" si="67">H507</f>
        <v>152</v>
      </c>
      <c r="I506" s="233">
        <f t="shared" si="67"/>
        <v>152</v>
      </c>
      <c r="J506" s="233">
        <f t="shared" si="67"/>
        <v>0</v>
      </c>
    </row>
    <row r="507" spans="1:10" s="3" customFormat="1" hidden="1">
      <c r="A507" s="20" t="s">
        <v>186</v>
      </c>
      <c r="B507" s="175" t="s">
        <v>14</v>
      </c>
      <c r="C507" s="175" t="s">
        <v>426</v>
      </c>
      <c r="D507" s="175" t="s">
        <v>187</v>
      </c>
      <c r="E507" s="176"/>
      <c r="F507" s="110">
        <f>F508</f>
        <v>0</v>
      </c>
      <c r="G507" s="200"/>
      <c r="H507" s="110">
        <f t="shared" si="67"/>
        <v>152</v>
      </c>
      <c r="I507" s="110">
        <f t="shared" si="67"/>
        <v>152</v>
      </c>
      <c r="J507" s="110">
        <f t="shared" si="67"/>
        <v>0</v>
      </c>
    </row>
    <row r="508" spans="1:10" s="64" customFormat="1" ht="47.25" hidden="1">
      <c r="A508" s="151" t="s">
        <v>427</v>
      </c>
      <c r="B508" s="133" t="s">
        <v>14</v>
      </c>
      <c r="C508" s="34" t="s">
        <v>426</v>
      </c>
      <c r="D508" s="53" t="s">
        <v>428</v>
      </c>
      <c r="E508" s="26"/>
      <c r="F508" s="250">
        <f>F509+F511+F513+F515</f>
        <v>0</v>
      </c>
      <c r="G508" s="174"/>
      <c r="H508" s="250">
        <f>H509+H511+H513+H515</f>
        <v>152</v>
      </c>
      <c r="I508" s="250">
        <f>I509+I511+I513+I515</f>
        <v>152</v>
      </c>
      <c r="J508" s="250">
        <f>J509+J511+J513+J515</f>
        <v>0</v>
      </c>
    </row>
    <row r="509" spans="1:10" s="64" customFormat="1" ht="31.5" hidden="1">
      <c r="A509" s="37" t="s">
        <v>31</v>
      </c>
      <c r="B509" s="159" t="s">
        <v>14</v>
      </c>
      <c r="C509" s="26" t="s">
        <v>426</v>
      </c>
      <c r="D509" s="217" t="s">
        <v>200</v>
      </c>
      <c r="E509" s="26" t="s">
        <v>42</v>
      </c>
      <c r="F509" s="152">
        <f>F510</f>
        <v>0</v>
      </c>
      <c r="G509" s="174"/>
      <c r="H509" s="152">
        <f>H510</f>
        <v>0</v>
      </c>
      <c r="I509" s="152">
        <f>I510</f>
        <v>0</v>
      </c>
      <c r="J509" s="152">
        <f>J510</f>
        <v>0</v>
      </c>
    </row>
    <row r="510" spans="1:10" s="64" customFormat="1" ht="31.5" hidden="1">
      <c r="A510" s="37" t="s">
        <v>32</v>
      </c>
      <c r="B510" s="159" t="s">
        <v>14</v>
      </c>
      <c r="C510" s="26" t="s">
        <v>426</v>
      </c>
      <c r="D510" s="217" t="s">
        <v>200</v>
      </c>
      <c r="E510" s="26" t="s">
        <v>43</v>
      </c>
      <c r="F510" s="152"/>
      <c r="G510" s="174"/>
      <c r="H510" s="152"/>
      <c r="I510" s="152"/>
      <c r="J510" s="152"/>
    </row>
    <row r="511" spans="1:10" s="64" customFormat="1" hidden="1">
      <c r="A511" s="37" t="s">
        <v>33</v>
      </c>
      <c r="B511" s="159" t="s">
        <v>14</v>
      </c>
      <c r="C511" s="26" t="s">
        <v>426</v>
      </c>
      <c r="D511" s="217" t="s">
        <v>200</v>
      </c>
      <c r="E511" s="26" t="s">
        <v>156</v>
      </c>
      <c r="F511" s="152">
        <f>F512</f>
        <v>0</v>
      </c>
      <c r="G511" s="174"/>
      <c r="H511" s="152">
        <f>H512</f>
        <v>0</v>
      </c>
      <c r="I511" s="152">
        <f>I512</f>
        <v>0</v>
      </c>
      <c r="J511" s="152">
        <f>J512</f>
        <v>0</v>
      </c>
    </row>
    <row r="512" spans="1:10" s="64" customFormat="1" hidden="1">
      <c r="A512" s="37" t="s">
        <v>157</v>
      </c>
      <c r="B512" s="159" t="s">
        <v>14</v>
      </c>
      <c r="C512" s="26" t="s">
        <v>426</v>
      </c>
      <c r="D512" s="217" t="s">
        <v>200</v>
      </c>
      <c r="E512" s="26" t="s">
        <v>158</v>
      </c>
      <c r="F512" s="152"/>
      <c r="G512" s="174"/>
      <c r="H512" s="152"/>
      <c r="I512" s="152"/>
      <c r="J512" s="152"/>
    </row>
    <row r="513" spans="1:10" s="64" customFormat="1" ht="31.5" hidden="1">
      <c r="A513" s="60" t="s">
        <v>148</v>
      </c>
      <c r="B513" s="159" t="s">
        <v>14</v>
      </c>
      <c r="C513" s="26" t="s">
        <v>426</v>
      </c>
      <c r="D513" s="217" t="s">
        <v>200</v>
      </c>
      <c r="E513" s="26" t="s">
        <v>149</v>
      </c>
      <c r="F513" s="152">
        <f>F514</f>
        <v>0</v>
      </c>
      <c r="G513" s="174"/>
      <c r="H513" s="152">
        <f>H514</f>
        <v>0</v>
      </c>
      <c r="I513" s="152">
        <f>I514</f>
        <v>0</v>
      </c>
      <c r="J513" s="152">
        <f>J514</f>
        <v>0</v>
      </c>
    </row>
    <row r="514" spans="1:10" s="64" customFormat="1" hidden="1">
      <c r="A514" s="60" t="s">
        <v>429</v>
      </c>
      <c r="B514" s="159" t="s">
        <v>14</v>
      </c>
      <c r="C514" s="26" t="s">
        <v>426</v>
      </c>
      <c r="D514" s="217" t="s">
        <v>200</v>
      </c>
      <c r="E514" s="26" t="s">
        <v>181</v>
      </c>
      <c r="F514" s="152"/>
      <c r="G514" s="174"/>
      <c r="H514" s="152"/>
      <c r="I514" s="152"/>
      <c r="J514" s="152"/>
    </row>
    <row r="515" spans="1:10" s="64" customFormat="1" hidden="1">
      <c r="A515" s="61" t="s">
        <v>35</v>
      </c>
      <c r="B515" s="159" t="s">
        <v>14</v>
      </c>
      <c r="C515" s="26" t="s">
        <v>426</v>
      </c>
      <c r="D515" s="217" t="s">
        <v>428</v>
      </c>
      <c r="E515" s="159" t="s">
        <v>184</v>
      </c>
      <c r="F515" s="152">
        <f>F516</f>
        <v>0</v>
      </c>
      <c r="G515" s="174"/>
      <c r="H515" s="152">
        <f>H516</f>
        <v>152</v>
      </c>
      <c r="I515" s="152">
        <f>I516</f>
        <v>152</v>
      </c>
      <c r="J515" s="152">
        <f>J516</f>
        <v>0</v>
      </c>
    </row>
    <row r="516" spans="1:10" s="64" customFormat="1" hidden="1">
      <c r="A516" s="61" t="s">
        <v>55</v>
      </c>
      <c r="B516" s="159" t="s">
        <v>14</v>
      </c>
      <c r="C516" s="26" t="s">
        <v>426</v>
      </c>
      <c r="D516" s="217" t="s">
        <v>428</v>
      </c>
      <c r="E516" s="159" t="s">
        <v>260</v>
      </c>
      <c r="F516" s="152">
        <v>0</v>
      </c>
      <c r="G516" s="174"/>
      <c r="H516" s="152">
        <v>152</v>
      </c>
      <c r="I516" s="152">
        <v>152</v>
      </c>
      <c r="J516" s="152">
        <v>0</v>
      </c>
    </row>
    <row r="517" spans="1:10" s="105" customFormat="1">
      <c r="A517" s="11" t="s">
        <v>430</v>
      </c>
      <c r="B517" s="12" t="s">
        <v>14</v>
      </c>
      <c r="C517" s="12" t="s">
        <v>431</v>
      </c>
      <c r="D517" s="12"/>
      <c r="E517" s="175"/>
      <c r="F517" s="185">
        <f>F518</f>
        <v>23746.699999999997</v>
      </c>
      <c r="G517" s="248"/>
      <c r="H517" s="185">
        <f>H518</f>
        <v>21029.4</v>
      </c>
      <c r="I517" s="185">
        <f>I518</f>
        <v>21029.4</v>
      </c>
      <c r="J517" s="185">
        <f>J518</f>
        <v>24820.6</v>
      </c>
    </row>
    <row r="518" spans="1:10" s="106" customFormat="1">
      <c r="A518" s="28" t="s">
        <v>432</v>
      </c>
      <c r="B518" s="208" t="s">
        <v>14</v>
      </c>
      <c r="C518" s="208" t="s">
        <v>433</v>
      </c>
      <c r="D518" s="208"/>
      <c r="E518" s="218"/>
      <c r="F518" s="251">
        <f>F519+F528+F551+F560+F570+F581+F590</f>
        <v>23746.699999999997</v>
      </c>
      <c r="G518" s="249"/>
      <c r="H518" s="251">
        <f>H519+H528+H551+H560+H570+H581+H590</f>
        <v>21029.4</v>
      </c>
      <c r="I518" s="251">
        <f>I519+I528+I551+I560+I570+I581+I590</f>
        <v>21029.4</v>
      </c>
      <c r="J518" s="251">
        <f>J519+J528+J551+J560+J570+J581+J590</f>
        <v>24820.6</v>
      </c>
    </row>
    <row r="519" spans="1:10" s="105" customFormat="1" hidden="1">
      <c r="A519" s="20" t="s">
        <v>74</v>
      </c>
      <c r="B519" s="175" t="s">
        <v>14</v>
      </c>
      <c r="C519" s="175" t="s">
        <v>433</v>
      </c>
      <c r="D519" s="175" t="s">
        <v>152</v>
      </c>
      <c r="E519" s="176"/>
      <c r="F519" s="110">
        <f>F524+F520</f>
        <v>0</v>
      </c>
      <c r="G519" s="248"/>
      <c r="H519" s="110">
        <f>H524+H520</f>
        <v>0</v>
      </c>
      <c r="I519" s="110">
        <f>I524+I520</f>
        <v>0</v>
      </c>
      <c r="J519" s="110">
        <f>J524+J520</f>
        <v>0</v>
      </c>
    </row>
    <row r="520" spans="1:10" s="105" customFormat="1" ht="31.5" hidden="1" customHeight="1">
      <c r="A520" s="33" t="s">
        <v>434</v>
      </c>
      <c r="B520" s="133" t="s">
        <v>14</v>
      </c>
      <c r="C520" s="133" t="s">
        <v>433</v>
      </c>
      <c r="D520" s="133" t="s">
        <v>435</v>
      </c>
      <c r="E520" s="232"/>
      <c r="F520" s="180">
        <f>F521+F522+F523</f>
        <v>0</v>
      </c>
      <c r="G520" s="248"/>
      <c r="H520" s="180">
        <f>H521+H522+H523</f>
        <v>0</v>
      </c>
      <c r="I520" s="180">
        <f>I521+I522+I523</f>
        <v>0</v>
      </c>
      <c r="J520" s="180">
        <f>J521+J522+J523</f>
        <v>0</v>
      </c>
    </row>
    <row r="521" spans="1:10" s="23" customFormat="1" ht="31.5" hidden="1" customHeight="1">
      <c r="A521" s="32" t="s">
        <v>436</v>
      </c>
      <c r="B521" s="133" t="s">
        <v>14</v>
      </c>
      <c r="C521" s="133" t="s">
        <v>433</v>
      </c>
      <c r="D521" s="159" t="s">
        <v>435</v>
      </c>
      <c r="E521" s="217">
        <v>242</v>
      </c>
      <c r="F521" s="71"/>
      <c r="G521" s="113"/>
      <c r="H521" s="71"/>
      <c r="I521" s="71"/>
      <c r="J521" s="71"/>
    </row>
    <row r="522" spans="1:10" s="23" customFormat="1" ht="31.5" hidden="1" customHeight="1">
      <c r="A522" s="61" t="s">
        <v>437</v>
      </c>
      <c r="B522" s="159" t="s">
        <v>14</v>
      </c>
      <c r="C522" s="159" t="s">
        <v>433</v>
      </c>
      <c r="D522" s="159" t="s">
        <v>435</v>
      </c>
      <c r="E522" s="217">
        <v>244</v>
      </c>
      <c r="F522" s="71"/>
      <c r="G522" s="113"/>
      <c r="H522" s="71"/>
      <c r="I522" s="71"/>
      <c r="J522" s="71"/>
    </row>
    <row r="523" spans="1:10" s="38" customFormat="1" ht="15.75" hidden="1" customHeight="1">
      <c r="A523" s="60" t="s">
        <v>429</v>
      </c>
      <c r="B523" s="159" t="s">
        <v>14</v>
      </c>
      <c r="C523" s="159" t="s">
        <v>433</v>
      </c>
      <c r="D523" s="159" t="s">
        <v>435</v>
      </c>
      <c r="E523" s="159" t="s">
        <v>438</v>
      </c>
      <c r="F523" s="71"/>
      <c r="G523" s="72"/>
      <c r="H523" s="71"/>
      <c r="I523" s="71"/>
      <c r="J523" s="71"/>
    </row>
    <row r="524" spans="1:10" s="38" customFormat="1" hidden="1">
      <c r="A524" s="33" t="s">
        <v>39</v>
      </c>
      <c r="B524" s="133" t="s">
        <v>14</v>
      </c>
      <c r="C524" s="34" t="s">
        <v>433</v>
      </c>
      <c r="D524" s="133" t="s">
        <v>153</v>
      </c>
      <c r="E524" s="218"/>
      <c r="F524" s="180">
        <f>F525</f>
        <v>0</v>
      </c>
      <c r="G524" s="72"/>
      <c r="H524" s="180">
        <f t="shared" ref="H524:I526" si="68">H525</f>
        <v>0</v>
      </c>
      <c r="I524" s="180">
        <f t="shared" si="68"/>
        <v>0</v>
      </c>
      <c r="J524" s="180">
        <f>J525</f>
        <v>0</v>
      </c>
    </row>
    <row r="525" spans="1:10" s="38" customFormat="1" ht="31.5" hidden="1">
      <c r="A525" s="100" t="s">
        <v>154</v>
      </c>
      <c r="B525" s="159" t="s">
        <v>14</v>
      </c>
      <c r="C525" s="26" t="s">
        <v>433</v>
      </c>
      <c r="D525" s="159" t="s">
        <v>155</v>
      </c>
      <c r="E525" s="218"/>
      <c r="F525" s="71">
        <f>F526</f>
        <v>0</v>
      </c>
      <c r="G525" s="72"/>
      <c r="H525" s="71">
        <f t="shared" si="68"/>
        <v>0</v>
      </c>
      <c r="I525" s="71">
        <f t="shared" si="68"/>
        <v>0</v>
      </c>
      <c r="J525" s="71">
        <f>J526</f>
        <v>0</v>
      </c>
    </row>
    <row r="526" spans="1:10" s="38" customFormat="1" ht="31.5" hidden="1">
      <c r="A526" s="60" t="s">
        <v>148</v>
      </c>
      <c r="B526" s="159" t="s">
        <v>14</v>
      </c>
      <c r="C526" s="26" t="s">
        <v>433</v>
      </c>
      <c r="D526" s="159" t="s">
        <v>155</v>
      </c>
      <c r="E526" s="159" t="s">
        <v>149</v>
      </c>
      <c r="F526" s="71">
        <f>F527</f>
        <v>0</v>
      </c>
      <c r="G526" s="72"/>
      <c r="H526" s="71">
        <f t="shared" si="68"/>
        <v>0</v>
      </c>
      <c r="I526" s="71">
        <f t="shared" si="68"/>
        <v>0</v>
      </c>
      <c r="J526" s="71">
        <f>J527</f>
        <v>0</v>
      </c>
    </row>
    <row r="527" spans="1:10" s="38" customFormat="1" hidden="1">
      <c r="A527" s="60" t="s">
        <v>429</v>
      </c>
      <c r="B527" s="159" t="s">
        <v>14</v>
      </c>
      <c r="C527" s="26" t="s">
        <v>433</v>
      </c>
      <c r="D527" s="159" t="s">
        <v>155</v>
      </c>
      <c r="E527" s="159" t="s">
        <v>181</v>
      </c>
      <c r="F527" s="71"/>
      <c r="G527" s="72"/>
      <c r="H527" s="71"/>
      <c r="I527" s="71"/>
      <c r="J527" s="71"/>
    </row>
    <row r="528" spans="1:10" s="38" customFormat="1" ht="31.5">
      <c r="A528" s="131" t="s">
        <v>75</v>
      </c>
      <c r="B528" s="12" t="s">
        <v>14</v>
      </c>
      <c r="C528" s="12" t="s">
        <v>433</v>
      </c>
      <c r="D528" s="12" t="s">
        <v>76</v>
      </c>
      <c r="E528" s="175"/>
      <c r="F528" s="110">
        <f>F529</f>
        <v>593.5</v>
      </c>
      <c r="G528" s="72"/>
      <c r="H528" s="110">
        <f>H529</f>
        <v>564</v>
      </c>
      <c r="I528" s="110">
        <f>I529</f>
        <v>564</v>
      </c>
      <c r="J528" s="110">
        <f>J529</f>
        <v>593.5</v>
      </c>
    </row>
    <row r="529" spans="1:10" s="38" customFormat="1" ht="31.5" hidden="1">
      <c r="A529" s="60" t="s">
        <v>77</v>
      </c>
      <c r="B529" s="26" t="s">
        <v>14</v>
      </c>
      <c r="C529" s="159" t="s">
        <v>433</v>
      </c>
      <c r="D529" s="26" t="s">
        <v>78</v>
      </c>
      <c r="E529" s="159"/>
      <c r="F529" s="71">
        <f>F530+F547</f>
        <v>593.5</v>
      </c>
      <c r="G529" s="72"/>
      <c r="H529" s="71">
        <f>H530+H547</f>
        <v>564</v>
      </c>
      <c r="I529" s="71">
        <f>I530+I547</f>
        <v>564</v>
      </c>
      <c r="J529" s="71">
        <f>J530+J547</f>
        <v>593.5</v>
      </c>
    </row>
    <row r="530" spans="1:10" s="38" customFormat="1" ht="31.5" hidden="1">
      <c r="A530" s="60" t="s">
        <v>439</v>
      </c>
      <c r="B530" s="26" t="s">
        <v>14</v>
      </c>
      <c r="C530" s="159" t="s">
        <v>433</v>
      </c>
      <c r="D530" s="26" t="s">
        <v>440</v>
      </c>
      <c r="E530" s="159"/>
      <c r="F530" s="71">
        <f>F531+F539</f>
        <v>593.5</v>
      </c>
      <c r="G530" s="72"/>
      <c r="H530" s="71">
        <f>H531+H539</f>
        <v>564</v>
      </c>
      <c r="I530" s="71">
        <f>I531+I539</f>
        <v>564</v>
      </c>
      <c r="J530" s="71">
        <f>J531+J539</f>
        <v>593.5</v>
      </c>
    </row>
    <row r="531" spans="1:10" s="38" customFormat="1" ht="78.75" hidden="1">
      <c r="A531" s="60" t="s">
        <v>441</v>
      </c>
      <c r="B531" s="26" t="s">
        <v>14</v>
      </c>
      <c r="C531" s="159" t="s">
        <v>433</v>
      </c>
      <c r="D531" s="26" t="s">
        <v>442</v>
      </c>
      <c r="E531" s="159"/>
      <c r="F531" s="71">
        <f>F532+F534+F537</f>
        <v>0</v>
      </c>
      <c r="G531" s="72"/>
      <c r="H531" s="71">
        <f>H532+H534+H537</f>
        <v>0</v>
      </c>
      <c r="I531" s="71">
        <f>I532+I534+I537</f>
        <v>0</v>
      </c>
      <c r="J531" s="71">
        <f>J532+J534+J537</f>
        <v>0</v>
      </c>
    </row>
    <row r="532" spans="1:10" s="23" customFormat="1" hidden="1">
      <c r="A532" s="37" t="s">
        <v>140</v>
      </c>
      <c r="B532" s="26" t="s">
        <v>14</v>
      </c>
      <c r="C532" s="159" t="s">
        <v>433</v>
      </c>
      <c r="D532" s="26" t="s">
        <v>442</v>
      </c>
      <c r="E532" s="159" t="s">
        <v>49</v>
      </c>
      <c r="F532" s="71">
        <f>F533</f>
        <v>0</v>
      </c>
      <c r="G532" s="113"/>
      <c r="H532" s="71">
        <f>H533</f>
        <v>0</v>
      </c>
      <c r="I532" s="71">
        <f>I533</f>
        <v>0</v>
      </c>
      <c r="J532" s="71">
        <f>J533</f>
        <v>0</v>
      </c>
    </row>
    <row r="533" spans="1:10" s="38" customFormat="1" ht="31.5" hidden="1">
      <c r="A533" s="37" t="s">
        <v>31</v>
      </c>
      <c r="B533" s="26" t="s">
        <v>14</v>
      </c>
      <c r="C533" s="159" t="s">
        <v>433</v>
      </c>
      <c r="D533" s="26" t="s">
        <v>442</v>
      </c>
      <c r="E533" s="159" t="s">
        <v>141</v>
      </c>
      <c r="F533" s="71"/>
      <c r="G533" s="72"/>
      <c r="H533" s="71"/>
      <c r="I533" s="71"/>
      <c r="J533" s="71"/>
    </row>
    <row r="534" spans="1:10" s="38" customFormat="1" ht="31.5" hidden="1">
      <c r="A534" s="60" t="s">
        <v>148</v>
      </c>
      <c r="B534" s="26" t="s">
        <v>14</v>
      </c>
      <c r="C534" s="159" t="s">
        <v>433</v>
      </c>
      <c r="D534" s="26" t="s">
        <v>442</v>
      </c>
      <c r="E534" s="159" t="s">
        <v>149</v>
      </c>
      <c r="F534" s="71">
        <f>F535+F536</f>
        <v>0</v>
      </c>
      <c r="G534" s="72"/>
      <c r="H534" s="71">
        <f>H535+H536</f>
        <v>0</v>
      </c>
      <c r="I534" s="71">
        <f>I535+I536</f>
        <v>0</v>
      </c>
      <c r="J534" s="71">
        <f>J535+J536</f>
        <v>0</v>
      </c>
    </row>
    <row r="535" spans="1:10" s="38" customFormat="1" hidden="1">
      <c r="A535" s="60" t="s">
        <v>150</v>
      </c>
      <c r="B535" s="26" t="s">
        <v>14</v>
      </c>
      <c r="C535" s="159" t="s">
        <v>433</v>
      </c>
      <c r="D535" s="26" t="s">
        <v>442</v>
      </c>
      <c r="E535" s="159" t="s">
        <v>151</v>
      </c>
      <c r="F535" s="71"/>
      <c r="G535" s="72"/>
      <c r="H535" s="71"/>
      <c r="I535" s="71"/>
      <c r="J535" s="71"/>
    </row>
    <row r="536" spans="1:10" s="38" customFormat="1" hidden="1">
      <c r="A536" s="60" t="s">
        <v>180</v>
      </c>
      <c r="B536" s="26" t="s">
        <v>14</v>
      </c>
      <c r="C536" s="159" t="s">
        <v>433</v>
      </c>
      <c r="D536" s="26" t="s">
        <v>442</v>
      </c>
      <c r="E536" s="159" t="s">
        <v>181</v>
      </c>
      <c r="F536" s="71"/>
      <c r="G536" s="72"/>
      <c r="H536" s="71"/>
      <c r="I536" s="71"/>
      <c r="J536" s="71"/>
    </row>
    <row r="537" spans="1:10" s="38" customFormat="1" hidden="1">
      <c r="A537" s="60" t="s">
        <v>35</v>
      </c>
      <c r="B537" s="26" t="s">
        <v>14</v>
      </c>
      <c r="C537" s="159" t="s">
        <v>433</v>
      </c>
      <c r="D537" s="26" t="s">
        <v>442</v>
      </c>
      <c r="E537" s="159" t="s">
        <v>184</v>
      </c>
      <c r="F537" s="71">
        <f>F538</f>
        <v>0</v>
      </c>
      <c r="G537" s="72"/>
      <c r="H537" s="71">
        <f>H538</f>
        <v>0</v>
      </c>
      <c r="I537" s="71">
        <f>I538</f>
        <v>0</v>
      </c>
      <c r="J537" s="71">
        <f>J538</f>
        <v>0</v>
      </c>
    </row>
    <row r="538" spans="1:10" s="38" customFormat="1" hidden="1">
      <c r="A538" s="60" t="s">
        <v>55</v>
      </c>
      <c r="B538" s="26" t="s">
        <v>14</v>
      </c>
      <c r="C538" s="159" t="s">
        <v>433</v>
      </c>
      <c r="D538" s="26" t="s">
        <v>442</v>
      </c>
      <c r="E538" s="159" t="s">
        <v>260</v>
      </c>
      <c r="F538" s="71">
        <f>14841.5-14841.5</f>
        <v>0</v>
      </c>
      <c r="G538" s="72"/>
      <c r="H538" s="71">
        <f>14841.5-14841.5</f>
        <v>0</v>
      </c>
      <c r="I538" s="71">
        <f>14841.5-14841.5</f>
        <v>0</v>
      </c>
      <c r="J538" s="71">
        <f>14841.5-14841.5</f>
        <v>0</v>
      </c>
    </row>
    <row r="539" spans="1:10" s="38" customFormat="1" ht="49.15" customHeight="1">
      <c r="A539" s="60" t="s">
        <v>443</v>
      </c>
      <c r="B539" s="26" t="s">
        <v>14</v>
      </c>
      <c r="C539" s="159" t="s">
        <v>433</v>
      </c>
      <c r="D539" s="26" t="s">
        <v>444</v>
      </c>
      <c r="E539" s="159"/>
      <c r="F539" s="71">
        <f>F540+F542+F545</f>
        <v>593.5</v>
      </c>
      <c r="G539" s="72"/>
      <c r="H539" s="71">
        <f>H540+H542+H545</f>
        <v>564</v>
      </c>
      <c r="I539" s="71">
        <f>I540+I542+I545</f>
        <v>564</v>
      </c>
      <c r="J539" s="71">
        <f>J540+J542+J545</f>
        <v>593.5</v>
      </c>
    </row>
    <row r="540" spans="1:10" s="38" customFormat="1" hidden="1">
      <c r="A540" s="37" t="s">
        <v>140</v>
      </c>
      <c r="B540" s="26" t="s">
        <v>14</v>
      </c>
      <c r="C540" s="159" t="s">
        <v>433</v>
      </c>
      <c r="D540" s="26" t="s">
        <v>864</v>
      </c>
      <c r="E540" s="159" t="s">
        <v>49</v>
      </c>
      <c r="F540" s="71">
        <f>F541</f>
        <v>0</v>
      </c>
      <c r="G540" s="72"/>
      <c r="H540" s="71">
        <f>H541</f>
        <v>0</v>
      </c>
      <c r="I540" s="71">
        <f>I541</f>
        <v>0</v>
      </c>
      <c r="J540" s="71">
        <f>J541</f>
        <v>0</v>
      </c>
    </row>
    <row r="541" spans="1:10" s="38" customFormat="1" ht="31.5" hidden="1">
      <c r="A541" s="37" t="s">
        <v>31</v>
      </c>
      <c r="B541" s="26" t="s">
        <v>14</v>
      </c>
      <c r="C541" s="159" t="s">
        <v>433</v>
      </c>
      <c r="D541" s="26" t="s">
        <v>864</v>
      </c>
      <c r="E541" s="159" t="s">
        <v>141</v>
      </c>
      <c r="F541" s="71"/>
      <c r="G541" s="72"/>
      <c r="H541" s="71"/>
      <c r="I541" s="71"/>
      <c r="J541" s="71"/>
    </row>
    <row r="542" spans="1:10" s="38" customFormat="1" ht="31.5" hidden="1">
      <c r="A542" s="60" t="s">
        <v>148</v>
      </c>
      <c r="B542" s="26" t="s">
        <v>14</v>
      </c>
      <c r="C542" s="159" t="s">
        <v>433</v>
      </c>
      <c r="D542" s="26" t="s">
        <v>864</v>
      </c>
      <c r="E542" s="159" t="s">
        <v>149</v>
      </c>
      <c r="F542" s="71">
        <f>F543+F544</f>
        <v>0</v>
      </c>
      <c r="G542" s="72"/>
      <c r="H542" s="71">
        <f>H543+H544</f>
        <v>0</v>
      </c>
      <c r="I542" s="71">
        <f>I543+I544</f>
        <v>0</v>
      </c>
      <c r="J542" s="71">
        <f>J543+J544</f>
        <v>0</v>
      </c>
    </row>
    <row r="543" spans="1:10" s="38" customFormat="1" hidden="1">
      <c r="A543" s="60" t="s">
        <v>150</v>
      </c>
      <c r="B543" s="26" t="s">
        <v>14</v>
      </c>
      <c r="C543" s="159" t="s">
        <v>433</v>
      </c>
      <c r="D543" s="26" t="s">
        <v>864</v>
      </c>
      <c r="E543" s="159" t="s">
        <v>151</v>
      </c>
      <c r="F543" s="71"/>
      <c r="G543" s="72"/>
      <c r="H543" s="71"/>
      <c r="I543" s="71"/>
      <c r="J543" s="71"/>
    </row>
    <row r="544" spans="1:10" s="38" customFormat="1" hidden="1">
      <c r="A544" s="60" t="s">
        <v>180</v>
      </c>
      <c r="B544" s="26" t="s">
        <v>14</v>
      </c>
      <c r="C544" s="159" t="s">
        <v>433</v>
      </c>
      <c r="D544" s="26" t="s">
        <v>864</v>
      </c>
      <c r="E544" s="159" t="s">
        <v>181</v>
      </c>
      <c r="F544" s="71"/>
      <c r="G544" s="72"/>
      <c r="H544" s="71"/>
      <c r="I544" s="71"/>
      <c r="J544" s="71"/>
    </row>
    <row r="545" spans="1:10" s="38" customFormat="1">
      <c r="A545" s="61" t="s">
        <v>35</v>
      </c>
      <c r="B545" s="26" t="s">
        <v>14</v>
      </c>
      <c r="C545" s="159" t="s">
        <v>433</v>
      </c>
      <c r="D545" s="26" t="s">
        <v>444</v>
      </c>
      <c r="E545" s="159" t="s">
        <v>184</v>
      </c>
      <c r="F545" s="71">
        <f>F546</f>
        <v>593.5</v>
      </c>
      <c r="G545" s="72"/>
      <c r="H545" s="71">
        <f>H546</f>
        <v>564</v>
      </c>
      <c r="I545" s="71">
        <f>I546</f>
        <v>564</v>
      </c>
      <c r="J545" s="71">
        <f>J546</f>
        <v>593.5</v>
      </c>
    </row>
    <row r="546" spans="1:10" s="38" customFormat="1">
      <c r="A546" s="61" t="s">
        <v>55</v>
      </c>
      <c r="B546" s="26" t="s">
        <v>14</v>
      </c>
      <c r="C546" s="159" t="s">
        <v>433</v>
      </c>
      <c r="D546" s="26" t="s">
        <v>444</v>
      </c>
      <c r="E546" s="159" t="s">
        <v>260</v>
      </c>
      <c r="F546" s="71">
        <v>593.5</v>
      </c>
      <c r="G546" s="72"/>
      <c r="H546" s="71">
        <v>564</v>
      </c>
      <c r="I546" s="71">
        <v>564</v>
      </c>
      <c r="J546" s="71">
        <v>593.5</v>
      </c>
    </row>
    <row r="547" spans="1:10" s="38" customFormat="1" ht="47.25" hidden="1">
      <c r="A547" s="60" t="s">
        <v>445</v>
      </c>
      <c r="B547" s="26" t="s">
        <v>14</v>
      </c>
      <c r="C547" s="159" t="s">
        <v>433</v>
      </c>
      <c r="D547" s="26" t="s">
        <v>446</v>
      </c>
      <c r="E547" s="159"/>
      <c r="F547" s="71">
        <f>F548</f>
        <v>0</v>
      </c>
      <c r="G547" s="72"/>
      <c r="H547" s="71">
        <f t="shared" ref="H547:I549" si="69">H548</f>
        <v>0</v>
      </c>
      <c r="I547" s="71">
        <f t="shared" si="69"/>
        <v>0</v>
      </c>
      <c r="J547" s="71">
        <f>J548</f>
        <v>0</v>
      </c>
    </row>
    <row r="548" spans="1:10" s="38" customFormat="1" hidden="1">
      <c r="A548" s="60" t="s">
        <v>447</v>
      </c>
      <c r="B548" s="26" t="s">
        <v>14</v>
      </c>
      <c r="C548" s="159" t="s">
        <v>433</v>
      </c>
      <c r="D548" s="26" t="s">
        <v>448</v>
      </c>
      <c r="E548" s="159"/>
      <c r="F548" s="71">
        <f>F549</f>
        <v>0</v>
      </c>
      <c r="G548" s="72"/>
      <c r="H548" s="71">
        <f t="shared" si="69"/>
        <v>0</v>
      </c>
      <c r="I548" s="71">
        <f t="shared" si="69"/>
        <v>0</v>
      </c>
      <c r="J548" s="71">
        <f>J549</f>
        <v>0</v>
      </c>
    </row>
    <row r="549" spans="1:10" s="38" customFormat="1" ht="31.5" hidden="1">
      <c r="A549" s="37" t="s">
        <v>31</v>
      </c>
      <c r="B549" s="26" t="s">
        <v>14</v>
      </c>
      <c r="C549" s="159" t="s">
        <v>433</v>
      </c>
      <c r="D549" s="26" t="s">
        <v>448</v>
      </c>
      <c r="E549" s="159" t="s">
        <v>42</v>
      </c>
      <c r="F549" s="71">
        <f>F550</f>
        <v>0</v>
      </c>
      <c r="G549" s="72"/>
      <c r="H549" s="71">
        <f t="shared" si="69"/>
        <v>0</v>
      </c>
      <c r="I549" s="71">
        <f t="shared" si="69"/>
        <v>0</v>
      </c>
      <c r="J549" s="71">
        <f>J550</f>
        <v>0</v>
      </c>
    </row>
    <row r="550" spans="1:10" s="38" customFormat="1" ht="31.5" hidden="1">
      <c r="A550" s="37" t="s">
        <v>32</v>
      </c>
      <c r="B550" s="26" t="s">
        <v>14</v>
      </c>
      <c r="C550" s="159" t="s">
        <v>433</v>
      </c>
      <c r="D550" s="26" t="s">
        <v>448</v>
      </c>
      <c r="E550" s="159" t="s">
        <v>43</v>
      </c>
      <c r="F550" s="71"/>
      <c r="G550" s="72"/>
      <c r="H550" s="71"/>
      <c r="I550" s="71"/>
      <c r="J550" s="71"/>
    </row>
    <row r="551" spans="1:10" s="38" customFormat="1" ht="31.5">
      <c r="A551" s="20" t="s">
        <v>449</v>
      </c>
      <c r="B551" s="175" t="s">
        <v>14</v>
      </c>
      <c r="C551" s="175" t="s">
        <v>433</v>
      </c>
      <c r="D551" s="175" t="s">
        <v>450</v>
      </c>
      <c r="E551" s="176"/>
      <c r="F551" s="110">
        <f>F552+F555+F556</f>
        <v>13775.4</v>
      </c>
      <c r="G551" s="72"/>
      <c r="H551" s="110">
        <f>H552+H555+H556</f>
        <v>12218.6</v>
      </c>
      <c r="I551" s="110">
        <f>I552+I555+I556</f>
        <v>12218.6</v>
      </c>
      <c r="J551" s="110">
        <f>J552+J555+J556</f>
        <v>14496.6</v>
      </c>
    </row>
    <row r="552" spans="1:10" s="38" customFormat="1" ht="47.25" hidden="1" customHeight="1">
      <c r="A552" s="31" t="s">
        <v>451</v>
      </c>
      <c r="B552" s="133" t="s">
        <v>14</v>
      </c>
      <c r="C552" s="26" t="s">
        <v>433</v>
      </c>
      <c r="D552" s="159" t="s">
        <v>452</v>
      </c>
      <c r="E552" s="218"/>
      <c r="F552" s="71">
        <f>F553</f>
        <v>0</v>
      </c>
      <c r="G552" s="72"/>
      <c r="H552" s="71">
        <f>H553</f>
        <v>0</v>
      </c>
      <c r="I552" s="71">
        <f>I553</f>
        <v>0</v>
      </c>
      <c r="J552" s="71">
        <f>J553</f>
        <v>0</v>
      </c>
    </row>
    <row r="553" spans="1:10" s="38" customFormat="1" ht="31.5" hidden="1" customHeight="1">
      <c r="A553" s="61" t="s">
        <v>437</v>
      </c>
      <c r="B553" s="133" t="s">
        <v>14</v>
      </c>
      <c r="C553" s="26" t="s">
        <v>433</v>
      </c>
      <c r="D553" s="159" t="s">
        <v>452</v>
      </c>
      <c r="E553" s="159" t="s">
        <v>453</v>
      </c>
      <c r="F553" s="71"/>
      <c r="G553" s="72"/>
      <c r="H553" s="71"/>
      <c r="I553" s="71"/>
      <c r="J553" s="71"/>
    </row>
    <row r="554" spans="1:10" s="38" customFormat="1" ht="63" hidden="1" customHeight="1">
      <c r="A554" s="31" t="s">
        <v>454</v>
      </c>
      <c r="B554" s="133" t="s">
        <v>14</v>
      </c>
      <c r="C554" s="26" t="s">
        <v>433</v>
      </c>
      <c r="D554" s="159" t="s">
        <v>455</v>
      </c>
      <c r="E554" s="218"/>
      <c r="F554" s="71">
        <f>F555</f>
        <v>0</v>
      </c>
      <c r="G554" s="72"/>
      <c r="H554" s="71">
        <f>H555</f>
        <v>0</v>
      </c>
      <c r="I554" s="71">
        <f>I555</f>
        <v>0</v>
      </c>
      <c r="J554" s="71">
        <f>J555</f>
        <v>0</v>
      </c>
    </row>
    <row r="555" spans="1:10" s="23" customFormat="1" ht="31.5" hidden="1" customHeight="1">
      <c r="A555" s="32" t="s">
        <v>436</v>
      </c>
      <c r="B555" s="133" t="s">
        <v>14</v>
      </c>
      <c r="C555" s="26" t="s">
        <v>433</v>
      </c>
      <c r="D555" s="159" t="s">
        <v>455</v>
      </c>
      <c r="E555" s="159" t="s">
        <v>456</v>
      </c>
      <c r="F555" s="71"/>
      <c r="G555" s="113"/>
      <c r="H555" s="71"/>
      <c r="I555" s="71"/>
      <c r="J555" s="71"/>
    </row>
    <row r="556" spans="1:10" s="64" customFormat="1" ht="16.899999999999999" customHeight="1">
      <c r="A556" s="61" t="s">
        <v>136</v>
      </c>
      <c r="B556" s="133" t="s">
        <v>14</v>
      </c>
      <c r="C556" s="26" t="s">
        <v>433</v>
      </c>
      <c r="D556" s="159" t="s">
        <v>457</v>
      </c>
      <c r="E556" s="159"/>
      <c r="F556" s="71">
        <f>F557</f>
        <v>13775.4</v>
      </c>
      <c r="G556" s="174"/>
      <c r="H556" s="71">
        <f t="shared" ref="H556:J557" si="70">H557</f>
        <v>12218.6</v>
      </c>
      <c r="I556" s="71">
        <f t="shared" si="70"/>
        <v>12218.6</v>
      </c>
      <c r="J556" s="71">
        <f t="shared" si="70"/>
        <v>14496.6</v>
      </c>
    </row>
    <row r="557" spans="1:10" s="64" customFormat="1" ht="33.75" customHeight="1">
      <c r="A557" s="60" t="s">
        <v>148</v>
      </c>
      <c r="B557" s="133" t="s">
        <v>14</v>
      </c>
      <c r="C557" s="26" t="s">
        <v>433</v>
      </c>
      <c r="D557" s="159" t="s">
        <v>457</v>
      </c>
      <c r="E557" s="159" t="s">
        <v>149</v>
      </c>
      <c r="F557" s="71">
        <f>F558</f>
        <v>13775.4</v>
      </c>
      <c r="G557" s="174"/>
      <c r="H557" s="71">
        <f t="shared" si="70"/>
        <v>12218.6</v>
      </c>
      <c r="I557" s="71">
        <f t="shared" si="70"/>
        <v>12218.6</v>
      </c>
      <c r="J557" s="71">
        <f t="shared" si="70"/>
        <v>14496.6</v>
      </c>
    </row>
    <row r="558" spans="1:10" s="64" customFormat="1">
      <c r="A558" s="60" t="s">
        <v>180</v>
      </c>
      <c r="B558" s="133" t="s">
        <v>14</v>
      </c>
      <c r="C558" s="26" t="s">
        <v>433</v>
      </c>
      <c r="D558" s="159" t="s">
        <v>457</v>
      </c>
      <c r="E558" s="159" t="s">
        <v>181</v>
      </c>
      <c r="F558" s="71">
        <f>14911.4-1136</f>
        <v>13775.4</v>
      </c>
      <c r="G558" s="174"/>
      <c r="H558" s="71">
        <v>12218.6</v>
      </c>
      <c r="I558" s="71">
        <v>12218.6</v>
      </c>
      <c r="J558" s="71">
        <f>14911.4-414.8</f>
        <v>14496.6</v>
      </c>
    </row>
    <row r="559" spans="1:10" s="64" customFormat="1" ht="33.75" hidden="1" customHeight="1">
      <c r="A559" s="60" t="s">
        <v>458</v>
      </c>
      <c r="B559" s="133" t="s">
        <v>14</v>
      </c>
      <c r="C559" s="26" t="s">
        <v>433</v>
      </c>
      <c r="D559" s="159" t="s">
        <v>459</v>
      </c>
      <c r="E559" s="159" t="s">
        <v>438</v>
      </c>
      <c r="F559" s="71"/>
      <c r="G559" s="174"/>
      <c r="H559" s="71"/>
      <c r="I559" s="71"/>
      <c r="J559" s="71"/>
    </row>
    <row r="560" spans="1:10" s="64" customFormat="1">
      <c r="A560" s="20" t="s">
        <v>460</v>
      </c>
      <c r="B560" s="12" t="s">
        <v>14</v>
      </c>
      <c r="C560" s="12" t="s">
        <v>433</v>
      </c>
      <c r="D560" s="175" t="s">
        <v>461</v>
      </c>
      <c r="E560" s="175"/>
      <c r="F560" s="110">
        <f>F561</f>
        <v>1176.8</v>
      </c>
      <c r="G560" s="174"/>
      <c r="H560" s="110">
        <f>H561</f>
        <v>1066.7</v>
      </c>
      <c r="I560" s="110">
        <f>I561</f>
        <v>1066.7</v>
      </c>
      <c r="J560" s="110">
        <f>J561</f>
        <v>1219.1999999999998</v>
      </c>
    </row>
    <row r="561" spans="1:10" s="64" customFormat="1" ht="17.45" customHeight="1">
      <c r="A561" s="31" t="s">
        <v>136</v>
      </c>
      <c r="B561" s="26" t="s">
        <v>14</v>
      </c>
      <c r="C561" s="26" t="s">
        <v>433</v>
      </c>
      <c r="D561" s="159" t="s">
        <v>462</v>
      </c>
      <c r="E561" s="159"/>
      <c r="F561" s="71">
        <f>F562+F564+F566+F568</f>
        <v>1176.8</v>
      </c>
      <c r="G561" s="174"/>
      <c r="H561" s="71">
        <f>H562+H564+H566+H568</f>
        <v>1066.7</v>
      </c>
      <c r="I561" s="71">
        <f>I562+I564+I566+I568</f>
        <v>1066.7</v>
      </c>
      <c r="J561" s="71">
        <f>J562+J564+J566+J568</f>
        <v>1219.1999999999998</v>
      </c>
    </row>
    <row r="562" spans="1:10" s="64" customFormat="1" ht="30" customHeight="1">
      <c r="A562" s="37" t="s">
        <v>29</v>
      </c>
      <c r="B562" s="26" t="s">
        <v>14</v>
      </c>
      <c r="C562" s="26" t="s">
        <v>433</v>
      </c>
      <c r="D562" s="159" t="s">
        <v>462</v>
      </c>
      <c r="E562" s="159" t="s">
        <v>49</v>
      </c>
      <c r="F562" s="71">
        <f>F563</f>
        <v>979.1</v>
      </c>
      <c r="G562" s="174"/>
      <c r="H562" s="71">
        <f>H563</f>
        <v>872.5</v>
      </c>
      <c r="I562" s="71">
        <f>I563</f>
        <v>872.5</v>
      </c>
      <c r="J562" s="71">
        <f>J563</f>
        <v>979.1</v>
      </c>
    </row>
    <row r="563" spans="1:10" s="64" customFormat="1" ht="20.45" customHeight="1">
      <c r="A563" s="37" t="s">
        <v>140</v>
      </c>
      <c r="B563" s="26" t="s">
        <v>14</v>
      </c>
      <c r="C563" s="26" t="s">
        <v>433</v>
      </c>
      <c r="D563" s="159" t="s">
        <v>462</v>
      </c>
      <c r="E563" s="159" t="s">
        <v>141</v>
      </c>
      <c r="F563" s="71">
        <v>979.1</v>
      </c>
      <c r="G563" s="174"/>
      <c r="H563" s="71">
        <v>872.5</v>
      </c>
      <c r="I563" s="71">
        <v>872.5</v>
      </c>
      <c r="J563" s="71">
        <v>979.1</v>
      </c>
    </row>
    <row r="564" spans="1:10" s="64" customFormat="1" ht="30" customHeight="1">
      <c r="A564" s="37" t="s">
        <v>31</v>
      </c>
      <c r="B564" s="26" t="s">
        <v>14</v>
      </c>
      <c r="C564" s="26" t="s">
        <v>433</v>
      </c>
      <c r="D564" s="159" t="s">
        <v>462</v>
      </c>
      <c r="E564" s="159" t="s">
        <v>42</v>
      </c>
      <c r="F564" s="71">
        <f>F565</f>
        <v>197.60000000000002</v>
      </c>
      <c r="G564" s="174"/>
      <c r="H564" s="71">
        <f>H565</f>
        <v>194.2</v>
      </c>
      <c r="I564" s="71">
        <f>I565</f>
        <v>194.2</v>
      </c>
      <c r="J564" s="71">
        <f>J565</f>
        <v>240</v>
      </c>
    </row>
    <row r="565" spans="1:10" s="64" customFormat="1" ht="30" customHeight="1">
      <c r="A565" s="37" t="s">
        <v>32</v>
      </c>
      <c r="B565" s="26" t="s">
        <v>14</v>
      </c>
      <c r="C565" s="26" t="s">
        <v>433</v>
      </c>
      <c r="D565" s="159" t="s">
        <v>462</v>
      </c>
      <c r="E565" s="159" t="s">
        <v>43</v>
      </c>
      <c r="F565" s="71">
        <f>264.3-66.7</f>
        <v>197.60000000000002</v>
      </c>
      <c r="G565" s="174"/>
      <c r="H565" s="71">
        <v>194.2</v>
      </c>
      <c r="I565" s="71">
        <v>194.2</v>
      </c>
      <c r="J565" s="71">
        <f>264.3-24.3</f>
        <v>240</v>
      </c>
    </row>
    <row r="566" spans="1:10" s="64" customFormat="1" ht="31.5" hidden="1">
      <c r="A566" s="60" t="s">
        <v>148</v>
      </c>
      <c r="B566" s="26" t="s">
        <v>14</v>
      </c>
      <c r="C566" s="26" t="s">
        <v>433</v>
      </c>
      <c r="D566" s="159" t="s">
        <v>462</v>
      </c>
      <c r="E566" s="159" t="s">
        <v>149</v>
      </c>
      <c r="F566" s="71">
        <f>F567</f>
        <v>0</v>
      </c>
      <c r="G566" s="174"/>
      <c r="H566" s="71">
        <f>H567</f>
        <v>0</v>
      </c>
      <c r="I566" s="71">
        <f>I567</f>
        <v>0</v>
      </c>
      <c r="J566" s="71">
        <f>J567</f>
        <v>0</v>
      </c>
    </row>
    <row r="567" spans="1:10" s="3" customFormat="1" ht="20.25" hidden="1" customHeight="1">
      <c r="A567" s="60" t="s">
        <v>150</v>
      </c>
      <c r="B567" s="26" t="s">
        <v>14</v>
      </c>
      <c r="C567" s="26" t="s">
        <v>433</v>
      </c>
      <c r="D567" s="159" t="s">
        <v>462</v>
      </c>
      <c r="E567" s="159" t="s">
        <v>151</v>
      </c>
      <c r="F567" s="71"/>
      <c r="G567" s="200"/>
      <c r="H567" s="71"/>
      <c r="I567" s="71"/>
      <c r="J567" s="71"/>
    </row>
    <row r="568" spans="1:10" s="3" customFormat="1" ht="20.25" customHeight="1">
      <c r="A568" s="60" t="s">
        <v>35</v>
      </c>
      <c r="B568" s="26" t="s">
        <v>14</v>
      </c>
      <c r="C568" s="26" t="s">
        <v>433</v>
      </c>
      <c r="D568" s="159" t="s">
        <v>462</v>
      </c>
      <c r="E568" s="159" t="s">
        <v>184</v>
      </c>
      <c r="F568" s="71">
        <f>F569</f>
        <v>0.1</v>
      </c>
      <c r="G568" s="200"/>
      <c r="H568" s="71">
        <f>H569</f>
        <v>0</v>
      </c>
      <c r="I568" s="71">
        <f>I569</f>
        <v>0</v>
      </c>
      <c r="J568" s="71">
        <f>J569</f>
        <v>0.1</v>
      </c>
    </row>
    <row r="569" spans="1:10" s="3" customFormat="1" ht="20.25" customHeight="1">
      <c r="A569" s="60" t="s">
        <v>37</v>
      </c>
      <c r="B569" s="26" t="s">
        <v>14</v>
      </c>
      <c r="C569" s="26" t="s">
        <v>433</v>
      </c>
      <c r="D569" s="159" t="s">
        <v>462</v>
      </c>
      <c r="E569" s="159" t="s">
        <v>185</v>
      </c>
      <c r="F569" s="71">
        <v>0.1</v>
      </c>
      <c r="G569" s="200"/>
      <c r="H569" s="71"/>
      <c r="I569" s="71"/>
      <c r="J569" s="71">
        <v>0.1</v>
      </c>
    </row>
    <row r="570" spans="1:10" s="23" customFormat="1">
      <c r="A570" s="11" t="s">
        <v>463</v>
      </c>
      <c r="B570" s="12" t="s">
        <v>14</v>
      </c>
      <c r="C570" s="12" t="s">
        <v>433</v>
      </c>
      <c r="D570" s="175" t="s">
        <v>464</v>
      </c>
      <c r="E570" s="175"/>
      <c r="F570" s="110">
        <f>F571</f>
        <v>8201</v>
      </c>
      <c r="G570" s="113"/>
      <c r="H570" s="110">
        <f>H571</f>
        <v>7180.1</v>
      </c>
      <c r="I570" s="110">
        <f>I571</f>
        <v>7180.1</v>
      </c>
      <c r="J570" s="110">
        <f>J571</f>
        <v>8511.2999999999993</v>
      </c>
    </row>
    <row r="571" spans="1:10" s="64" customFormat="1" ht="31.5">
      <c r="A571" s="31" t="s">
        <v>136</v>
      </c>
      <c r="B571" s="26" t="s">
        <v>14</v>
      </c>
      <c r="C571" s="26" t="s">
        <v>433</v>
      </c>
      <c r="D571" s="159" t="s">
        <v>465</v>
      </c>
      <c r="E571" s="159"/>
      <c r="F571" s="71">
        <f>F572+F574+F576+F578</f>
        <v>8201</v>
      </c>
      <c r="G571" s="174"/>
      <c r="H571" s="71">
        <f>H572+H574+H576+H578</f>
        <v>7180.1</v>
      </c>
      <c r="I571" s="71">
        <f>I572+I574+I576+I578</f>
        <v>7180.1</v>
      </c>
      <c r="J571" s="71">
        <f>J572+J574+J576+J578</f>
        <v>8511.2999999999993</v>
      </c>
    </row>
    <row r="572" spans="1:10" s="64" customFormat="1" ht="65.45" customHeight="1">
      <c r="A572" s="37" t="s">
        <v>29</v>
      </c>
      <c r="B572" s="26" t="s">
        <v>14</v>
      </c>
      <c r="C572" s="26" t="s">
        <v>433</v>
      </c>
      <c r="D572" s="159" t="s">
        <v>465</v>
      </c>
      <c r="E572" s="159" t="s">
        <v>49</v>
      </c>
      <c r="F572" s="71">
        <f>F573</f>
        <v>6740.4</v>
      </c>
      <c r="G572" s="174"/>
      <c r="H572" s="71">
        <f>H573</f>
        <v>5368.3</v>
      </c>
      <c r="I572" s="71">
        <f>I573</f>
        <v>5368.3</v>
      </c>
      <c r="J572" s="71">
        <f>J573</f>
        <v>6740.4</v>
      </c>
    </row>
    <row r="573" spans="1:10" s="3" customFormat="1" ht="20.25" customHeight="1">
      <c r="A573" s="37" t="s">
        <v>140</v>
      </c>
      <c r="B573" s="26" t="s">
        <v>14</v>
      </c>
      <c r="C573" s="26" t="s">
        <v>433</v>
      </c>
      <c r="D573" s="159" t="s">
        <v>465</v>
      </c>
      <c r="E573" s="159" t="s">
        <v>141</v>
      </c>
      <c r="F573" s="71">
        <v>6740.4</v>
      </c>
      <c r="G573" s="200"/>
      <c r="H573" s="71">
        <v>5368.3</v>
      </c>
      <c r="I573" s="71">
        <v>5368.3</v>
      </c>
      <c r="J573" s="71">
        <v>6740.4</v>
      </c>
    </row>
    <row r="574" spans="1:10" s="23" customFormat="1" ht="31.5">
      <c r="A574" s="37" t="s">
        <v>31</v>
      </c>
      <c r="B574" s="26" t="s">
        <v>14</v>
      </c>
      <c r="C574" s="26" t="s">
        <v>433</v>
      </c>
      <c r="D574" s="159" t="s">
        <v>465</v>
      </c>
      <c r="E574" s="159" t="s">
        <v>42</v>
      </c>
      <c r="F574" s="71">
        <f>F575</f>
        <v>1448.3</v>
      </c>
      <c r="G574" s="113"/>
      <c r="H574" s="71">
        <f>H575</f>
        <v>1811.8</v>
      </c>
      <c r="I574" s="71">
        <f>I575</f>
        <v>1811.8</v>
      </c>
      <c r="J574" s="71">
        <f>J575</f>
        <v>1758.6</v>
      </c>
    </row>
    <row r="575" spans="1:10" s="3" customFormat="1" ht="31.5">
      <c r="A575" s="37" t="s">
        <v>32</v>
      </c>
      <c r="B575" s="26" t="s">
        <v>14</v>
      </c>
      <c r="C575" s="26" t="s">
        <v>433</v>
      </c>
      <c r="D575" s="159" t="s">
        <v>465</v>
      </c>
      <c r="E575" s="159" t="s">
        <v>43</v>
      </c>
      <c r="F575" s="71">
        <f>1937-488.7</f>
        <v>1448.3</v>
      </c>
      <c r="G575" s="200"/>
      <c r="H575" s="71">
        <v>1811.8</v>
      </c>
      <c r="I575" s="71">
        <v>1811.8</v>
      </c>
      <c r="J575" s="71">
        <f>1937-178.4</f>
        <v>1758.6</v>
      </c>
    </row>
    <row r="576" spans="1:10" s="3" customFormat="1" ht="15.75" customHeight="1">
      <c r="A576" s="60" t="s">
        <v>35</v>
      </c>
      <c r="B576" s="26" t="s">
        <v>14</v>
      </c>
      <c r="C576" s="26" t="s">
        <v>433</v>
      </c>
      <c r="D576" s="159" t="s">
        <v>465</v>
      </c>
      <c r="E576" s="159" t="s">
        <v>184</v>
      </c>
      <c r="F576" s="71">
        <f>F577</f>
        <v>12.3</v>
      </c>
      <c r="G576" s="200"/>
      <c r="H576" s="71">
        <f>H577</f>
        <v>0</v>
      </c>
      <c r="I576" s="71">
        <f>I577</f>
        <v>0</v>
      </c>
      <c r="J576" s="71">
        <f>J577</f>
        <v>12.3</v>
      </c>
    </row>
    <row r="577" spans="1:10" s="3" customFormat="1" ht="15.75" customHeight="1">
      <c r="A577" s="60" t="s">
        <v>37</v>
      </c>
      <c r="B577" s="26" t="s">
        <v>14</v>
      </c>
      <c r="C577" s="26" t="s">
        <v>433</v>
      </c>
      <c r="D577" s="159" t="s">
        <v>465</v>
      </c>
      <c r="E577" s="159" t="s">
        <v>185</v>
      </c>
      <c r="F577" s="71">
        <v>12.3</v>
      </c>
      <c r="G577" s="200"/>
      <c r="H577" s="71"/>
      <c r="I577" s="71"/>
      <c r="J577" s="71">
        <v>12.3</v>
      </c>
    </row>
    <row r="578" spans="1:10" s="3" customFormat="1" ht="15.75" hidden="1" customHeight="1">
      <c r="A578" s="252" t="s">
        <v>466</v>
      </c>
      <c r="B578" s="253" t="s">
        <v>14</v>
      </c>
      <c r="C578" s="253" t="s">
        <v>433</v>
      </c>
      <c r="D578" s="254" t="s">
        <v>467</v>
      </c>
      <c r="E578" s="254"/>
      <c r="F578" s="71">
        <f>F579</f>
        <v>0</v>
      </c>
      <c r="G578" s="200"/>
      <c r="H578" s="71">
        <f t="shared" ref="H578:J579" si="71">H579</f>
        <v>0</v>
      </c>
      <c r="I578" s="71">
        <f t="shared" si="71"/>
        <v>0</v>
      </c>
      <c r="J578" s="71">
        <f t="shared" si="71"/>
        <v>0</v>
      </c>
    </row>
    <row r="579" spans="1:10" s="3" customFormat="1" ht="15.75" hidden="1" customHeight="1">
      <c r="A579" s="255" t="s">
        <v>31</v>
      </c>
      <c r="B579" s="253" t="s">
        <v>14</v>
      </c>
      <c r="C579" s="253" t="s">
        <v>433</v>
      </c>
      <c r="D579" s="254" t="s">
        <v>467</v>
      </c>
      <c r="E579" s="254" t="s">
        <v>42</v>
      </c>
      <c r="F579" s="71">
        <f>F580</f>
        <v>0</v>
      </c>
      <c r="G579" s="200"/>
      <c r="H579" s="71">
        <f t="shared" si="71"/>
        <v>0</v>
      </c>
      <c r="I579" s="71">
        <f t="shared" si="71"/>
        <v>0</v>
      </c>
      <c r="J579" s="71">
        <f t="shared" si="71"/>
        <v>0</v>
      </c>
    </row>
    <row r="580" spans="1:10" s="3" customFormat="1" ht="15.75" hidden="1" customHeight="1">
      <c r="A580" s="255" t="s">
        <v>32</v>
      </c>
      <c r="B580" s="253" t="s">
        <v>14</v>
      </c>
      <c r="C580" s="253" t="s">
        <v>433</v>
      </c>
      <c r="D580" s="254" t="s">
        <v>467</v>
      </c>
      <c r="E580" s="254" t="s">
        <v>43</v>
      </c>
      <c r="F580" s="71"/>
      <c r="G580" s="200"/>
      <c r="H580" s="71"/>
      <c r="I580" s="71"/>
      <c r="J580" s="71"/>
    </row>
    <row r="581" spans="1:10" s="3" customFormat="1" hidden="1">
      <c r="A581" s="50" t="s">
        <v>186</v>
      </c>
      <c r="B581" s="12" t="s">
        <v>14</v>
      </c>
      <c r="C581" s="12" t="s">
        <v>433</v>
      </c>
      <c r="D581" s="175" t="s">
        <v>187</v>
      </c>
      <c r="E581" s="175"/>
      <c r="F581" s="110">
        <f>F582+F585</f>
        <v>0</v>
      </c>
      <c r="G581" s="200"/>
      <c r="H581" s="110">
        <f>H582+H585</f>
        <v>0</v>
      </c>
      <c r="I581" s="110">
        <f>I582+I585</f>
        <v>0</v>
      </c>
      <c r="J581" s="110">
        <f>J582+J585</f>
        <v>0</v>
      </c>
    </row>
    <row r="582" spans="1:10" s="3" customFormat="1" ht="31.5" hidden="1">
      <c r="A582" s="50" t="s">
        <v>193</v>
      </c>
      <c r="B582" s="175" t="s">
        <v>14</v>
      </c>
      <c r="C582" s="175" t="s">
        <v>433</v>
      </c>
      <c r="D582" s="175" t="s">
        <v>194</v>
      </c>
      <c r="E582" s="175"/>
      <c r="F582" s="110">
        <f>F583</f>
        <v>0</v>
      </c>
      <c r="G582" s="200"/>
      <c r="H582" s="110">
        <f t="shared" ref="H582:J583" si="72">H583</f>
        <v>0</v>
      </c>
      <c r="I582" s="110">
        <f t="shared" si="72"/>
        <v>0</v>
      </c>
      <c r="J582" s="110">
        <f t="shared" si="72"/>
        <v>0</v>
      </c>
    </row>
    <row r="583" spans="1:10" s="3" customFormat="1" ht="31.5" hidden="1">
      <c r="A583" s="60" t="s">
        <v>148</v>
      </c>
      <c r="B583" s="26" t="s">
        <v>14</v>
      </c>
      <c r="C583" s="26" t="s">
        <v>433</v>
      </c>
      <c r="D583" s="159" t="s">
        <v>194</v>
      </c>
      <c r="E583" s="159" t="s">
        <v>149</v>
      </c>
      <c r="F583" s="71">
        <f>F584</f>
        <v>0</v>
      </c>
      <c r="G583" s="200"/>
      <c r="H583" s="71">
        <f t="shared" si="72"/>
        <v>0</v>
      </c>
      <c r="I583" s="71">
        <f t="shared" si="72"/>
        <v>0</v>
      </c>
      <c r="J583" s="71">
        <f t="shared" si="72"/>
        <v>0</v>
      </c>
    </row>
    <row r="584" spans="1:10" s="3" customFormat="1" hidden="1">
      <c r="A584" s="60" t="s">
        <v>180</v>
      </c>
      <c r="B584" s="26" t="s">
        <v>14</v>
      </c>
      <c r="C584" s="26" t="s">
        <v>433</v>
      </c>
      <c r="D584" s="159" t="s">
        <v>194</v>
      </c>
      <c r="E584" s="159" t="s">
        <v>181</v>
      </c>
      <c r="F584" s="71"/>
      <c r="G584" s="200"/>
      <c r="H584" s="71"/>
      <c r="I584" s="71"/>
      <c r="J584" s="71"/>
    </row>
    <row r="585" spans="1:10" s="3" customFormat="1" ht="31.5">
      <c r="A585" s="52" t="s">
        <v>468</v>
      </c>
      <c r="B585" s="133" t="s">
        <v>14</v>
      </c>
      <c r="C585" s="26" t="s">
        <v>433</v>
      </c>
      <c r="D585" s="133" t="s">
        <v>469</v>
      </c>
      <c r="E585" s="218"/>
      <c r="F585" s="233">
        <f>F586+F588</f>
        <v>0</v>
      </c>
      <c r="G585" s="200"/>
      <c r="H585" s="233">
        <f>H586+H588</f>
        <v>0</v>
      </c>
      <c r="I585" s="233">
        <f>I586+I588</f>
        <v>0</v>
      </c>
      <c r="J585" s="233">
        <f>J586+J588</f>
        <v>0</v>
      </c>
    </row>
    <row r="586" spans="1:10" s="3" customFormat="1" ht="31.5">
      <c r="A586" s="60" t="s">
        <v>148</v>
      </c>
      <c r="B586" s="159" t="s">
        <v>14</v>
      </c>
      <c r="C586" s="26" t="s">
        <v>433</v>
      </c>
      <c r="D586" s="159" t="s">
        <v>469</v>
      </c>
      <c r="E586" s="159" t="s">
        <v>149</v>
      </c>
      <c r="F586" s="71">
        <f>F587</f>
        <v>0</v>
      </c>
      <c r="G586" s="200"/>
      <c r="H586" s="71">
        <f>H587</f>
        <v>0</v>
      </c>
      <c r="I586" s="71">
        <f>I587</f>
        <v>0</v>
      </c>
      <c r="J586" s="71">
        <f>J587</f>
        <v>0</v>
      </c>
    </row>
    <row r="587" spans="1:10" s="3" customFormat="1">
      <c r="A587" s="60" t="s">
        <v>180</v>
      </c>
      <c r="B587" s="159" t="s">
        <v>14</v>
      </c>
      <c r="C587" s="26" t="s">
        <v>433</v>
      </c>
      <c r="D587" s="159" t="s">
        <v>469</v>
      </c>
      <c r="E587" s="159" t="s">
        <v>181</v>
      </c>
      <c r="F587" s="71">
        <v>0</v>
      </c>
      <c r="G587" s="200"/>
      <c r="H587" s="71"/>
      <c r="I587" s="71"/>
      <c r="J587" s="71">
        <v>0</v>
      </c>
    </row>
    <row r="588" spans="1:10" s="3" customFormat="1" hidden="1">
      <c r="A588" s="60" t="s">
        <v>35</v>
      </c>
      <c r="B588" s="159" t="s">
        <v>14</v>
      </c>
      <c r="C588" s="26" t="s">
        <v>433</v>
      </c>
      <c r="D588" s="159" t="s">
        <v>428</v>
      </c>
      <c r="E588" s="217">
        <v>800</v>
      </c>
      <c r="F588" s="168">
        <f>F589</f>
        <v>0</v>
      </c>
      <c r="G588" s="200"/>
      <c r="H588" s="168">
        <f>H589</f>
        <v>0</v>
      </c>
      <c r="I588" s="168">
        <f>I589</f>
        <v>0</v>
      </c>
      <c r="J588" s="168">
        <f>J589</f>
        <v>0</v>
      </c>
    </row>
    <row r="589" spans="1:10" s="23" customFormat="1" hidden="1">
      <c r="A589" s="60" t="s">
        <v>55</v>
      </c>
      <c r="B589" s="159" t="s">
        <v>14</v>
      </c>
      <c r="C589" s="26" t="s">
        <v>433</v>
      </c>
      <c r="D589" s="159" t="s">
        <v>428</v>
      </c>
      <c r="E589" s="217">
        <v>870</v>
      </c>
      <c r="F589" s="168"/>
      <c r="G589" s="113"/>
      <c r="H589" s="168"/>
      <c r="I589" s="168"/>
      <c r="J589" s="168"/>
    </row>
    <row r="590" spans="1:10" s="23" customFormat="1" hidden="1">
      <c r="A590" s="51" t="s">
        <v>127</v>
      </c>
      <c r="B590" s="175" t="s">
        <v>14</v>
      </c>
      <c r="C590" s="175" t="s">
        <v>433</v>
      </c>
      <c r="D590" s="175" t="s">
        <v>128</v>
      </c>
      <c r="E590" s="176"/>
      <c r="F590" s="173">
        <f>F591</f>
        <v>0</v>
      </c>
      <c r="G590" s="113"/>
      <c r="H590" s="173">
        <f>H591</f>
        <v>0</v>
      </c>
      <c r="I590" s="173">
        <f>I591</f>
        <v>0</v>
      </c>
      <c r="J590" s="173">
        <f>J591</f>
        <v>0</v>
      </c>
    </row>
    <row r="591" spans="1:10" s="23" customFormat="1" ht="31.5" hidden="1">
      <c r="A591" s="37" t="s">
        <v>470</v>
      </c>
      <c r="B591" s="159" t="s">
        <v>14</v>
      </c>
      <c r="C591" s="26" t="s">
        <v>433</v>
      </c>
      <c r="D591" s="159" t="s">
        <v>471</v>
      </c>
      <c r="E591" s="217"/>
      <c r="F591" s="152">
        <f>F592+F595</f>
        <v>0</v>
      </c>
      <c r="G591" s="113"/>
      <c r="H591" s="152">
        <f>H592+H595</f>
        <v>0</v>
      </c>
      <c r="I591" s="152">
        <f>I592+I595</f>
        <v>0</v>
      </c>
      <c r="J591" s="152">
        <f>J592+J595</f>
        <v>0</v>
      </c>
    </row>
    <row r="592" spans="1:10" s="23" customFormat="1" ht="31.5" hidden="1">
      <c r="A592" s="37" t="s">
        <v>472</v>
      </c>
      <c r="B592" s="159" t="s">
        <v>14</v>
      </c>
      <c r="C592" s="26" t="s">
        <v>433</v>
      </c>
      <c r="D592" s="159" t="s">
        <v>471</v>
      </c>
      <c r="E592" s="217"/>
      <c r="F592" s="152">
        <f>F593</f>
        <v>0</v>
      </c>
      <c r="G592" s="113"/>
      <c r="H592" s="152">
        <f t="shared" ref="H592:J593" si="73">H593</f>
        <v>0</v>
      </c>
      <c r="I592" s="152">
        <f t="shared" si="73"/>
        <v>0</v>
      </c>
      <c r="J592" s="152">
        <f t="shared" si="73"/>
        <v>0</v>
      </c>
    </row>
    <row r="593" spans="1:10" s="23" customFormat="1" ht="31.5" hidden="1">
      <c r="A593" s="61" t="s">
        <v>31</v>
      </c>
      <c r="B593" s="159" t="s">
        <v>14</v>
      </c>
      <c r="C593" s="26" t="s">
        <v>433</v>
      </c>
      <c r="D593" s="159" t="s">
        <v>471</v>
      </c>
      <c r="E593" s="217">
        <v>200</v>
      </c>
      <c r="F593" s="152">
        <f>F594</f>
        <v>0</v>
      </c>
      <c r="G593" s="113"/>
      <c r="H593" s="152">
        <f t="shared" si="73"/>
        <v>0</v>
      </c>
      <c r="I593" s="152">
        <f t="shared" si="73"/>
        <v>0</v>
      </c>
      <c r="J593" s="152">
        <f t="shared" si="73"/>
        <v>0</v>
      </c>
    </row>
    <row r="594" spans="1:10" s="23" customFormat="1" ht="31.5" hidden="1">
      <c r="A594" s="61" t="s">
        <v>32</v>
      </c>
      <c r="B594" s="159" t="s">
        <v>14</v>
      </c>
      <c r="C594" s="26" t="s">
        <v>433</v>
      </c>
      <c r="D594" s="159" t="s">
        <v>471</v>
      </c>
      <c r="E594" s="217">
        <v>240</v>
      </c>
      <c r="F594" s="152"/>
      <c r="G594" s="113"/>
      <c r="H594" s="152"/>
      <c r="I594" s="152"/>
      <c r="J594" s="152"/>
    </row>
    <row r="595" spans="1:10" s="23" customFormat="1" ht="31.5" hidden="1">
      <c r="A595" s="60" t="s">
        <v>472</v>
      </c>
      <c r="B595" s="159" t="s">
        <v>14</v>
      </c>
      <c r="C595" s="26" t="s">
        <v>433</v>
      </c>
      <c r="D595" s="159" t="s">
        <v>473</v>
      </c>
      <c r="E595" s="217"/>
      <c r="F595" s="168">
        <f>F596</f>
        <v>0</v>
      </c>
      <c r="G595" s="113"/>
      <c r="H595" s="168">
        <f t="shared" ref="H595:J596" si="74">H596</f>
        <v>0</v>
      </c>
      <c r="I595" s="168">
        <f t="shared" si="74"/>
        <v>0</v>
      </c>
      <c r="J595" s="168">
        <f t="shared" si="74"/>
        <v>0</v>
      </c>
    </row>
    <row r="596" spans="1:10" s="23" customFormat="1" ht="31.5" hidden="1">
      <c r="A596" s="60" t="s">
        <v>148</v>
      </c>
      <c r="B596" s="159" t="s">
        <v>14</v>
      </c>
      <c r="C596" s="26" t="s">
        <v>433</v>
      </c>
      <c r="D596" s="159" t="s">
        <v>473</v>
      </c>
      <c r="E596" s="217">
        <v>600</v>
      </c>
      <c r="F596" s="168">
        <f>F597</f>
        <v>0</v>
      </c>
      <c r="G596" s="113"/>
      <c r="H596" s="168">
        <f t="shared" si="74"/>
        <v>0</v>
      </c>
      <c r="I596" s="168">
        <f t="shared" si="74"/>
        <v>0</v>
      </c>
      <c r="J596" s="168">
        <f t="shared" si="74"/>
        <v>0</v>
      </c>
    </row>
    <row r="597" spans="1:10" s="23" customFormat="1" hidden="1">
      <c r="A597" s="60" t="s">
        <v>180</v>
      </c>
      <c r="B597" s="159" t="s">
        <v>14</v>
      </c>
      <c r="C597" s="26" t="s">
        <v>433</v>
      </c>
      <c r="D597" s="159" t="s">
        <v>473</v>
      </c>
      <c r="E597" s="217">
        <v>620</v>
      </c>
      <c r="F597" s="168"/>
      <c r="G597" s="113"/>
      <c r="H597" s="168"/>
      <c r="I597" s="168"/>
      <c r="J597" s="168"/>
    </row>
    <row r="598" spans="1:10" s="3" customFormat="1">
      <c r="A598" s="11" t="s">
        <v>474</v>
      </c>
      <c r="B598" s="12" t="s">
        <v>14</v>
      </c>
      <c r="C598" s="12" t="s">
        <v>475</v>
      </c>
      <c r="D598" s="21"/>
      <c r="E598" s="21"/>
      <c r="F598" s="173">
        <f>F599+F611</f>
        <v>26693.8</v>
      </c>
      <c r="G598" s="200"/>
      <c r="H598" s="173">
        <f>H599+H611</f>
        <v>20945.300000000003</v>
      </c>
      <c r="I598" s="173">
        <f>I599+I611</f>
        <v>20945.300000000003</v>
      </c>
      <c r="J598" s="173">
        <f>J599+J611</f>
        <v>26373</v>
      </c>
    </row>
    <row r="599" spans="1:10" s="3" customFormat="1" ht="15.75" customHeight="1">
      <c r="A599" s="28" t="s">
        <v>476</v>
      </c>
      <c r="B599" s="208" t="s">
        <v>14</v>
      </c>
      <c r="C599" s="208" t="s">
        <v>477</v>
      </c>
      <c r="D599" s="208"/>
      <c r="E599" s="218"/>
      <c r="F599" s="233">
        <f>F600+F606</f>
        <v>335</v>
      </c>
      <c r="G599" s="200"/>
      <c r="H599" s="233">
        <f>H600+H606</f>
        <v>702.4</v>
      </c>
      <c r="I599" s="233">
        <f>I600+I606</f>
        <v>702.4</v>
      </c>
      <c r="J599" s="233">
        <f>J600+J606</f>
        <v>0</v>
      </c>
    </row>
    <row r="600" spans="1:10" s="23" customFormat="1" ht="47.25" hidden="1">
      <c r="A600" s="20" t="s">
        <v>237</v>
      </c>
      <c r="B600" s="175" t="s">
        <v>14</v>
      </c>
      <c r="C600" s="175" t="s">
        <v>477</v>
      </c>
      <c r="D600" s="175" t="s">
        <v>238</v>
      </c>
      <c r="E600" s="176"/>
      <c r="F600" s="110">
        <f>F601</f>
        <v>0</v>
      </c>
      <c r="G600" s="113"/>
      <c r="H600" s="110">
        <f t="shared" ref="H600:I604" si="75">H601</f>
        <v>0</v>
      </c>
      <c r="I600" s="110">
        <f t="shared" si="75"/>
        <v>0</v>
      </c>
      <c r="J600" s="110">
        <f>J601</f>
        <v>0</v>
      </c>
    </row>
    <row r="601" spans="1:10" s="23" customFormat="1" ht="31.5" hidden="1">
      <c r="A601" s="134" t="s">
        <v>478</v>
      </c>
      <c r="B601" s="159" t="s">
        <v>14</v>
      </c>
      <c r="C601" s="159" t="s">
        <v>477</v>
      </c>
      <c r="D601" s="217" t="s">
        <v>479</v>
      </c>
      <c r="E601" s="217"/>
      <c r="F601" s="71">
        <f>F602</f>
        <v>0</v>
      </c>
      <c r="G601" s="113"/>
      <c r="H601" s="71">
        <f t="shared" si="75"/>
        <v>0</v>
      </c>
      <c r="I601" s="71">
        <f t="shared" si="75"/>
        <v>0</v>
      </c>
      <c r="J601" s="71">
        <f>J602</f>
        <v>0</v>
      </c>
    </row>
    <row r="602" spans="1:10" s="23" customFormat="1" ht="47.25" hidden="1">
      <c r="A602" s="134" t="s">
        <v>480</v>
      </c>
      <c r="B602" s="159" t="s">
        <v>14</v>
      </c>
      <c r="C602" s="159" t="s">
        <v>477</v>
      </c>
      <c r="D602" s="217" t="s">
        <v>481</v>
      </c>
      <c r="E602" s="217"/>
      <c r="F602" s="71">
        <f>F603</f>
        <v>0</v>
      </c>
      <c r="G602" s="113"/>
      <c r="H602" s="71">
        <f t="shared" si="75"/>
        <v>0</v>
      </c>
      <c r="I602" s="71">
        <f t="shared" si="75"/>
        <v>0</v>
      </c>
      <c r="J602" s="71">
        <f>J603</f>
        <v>0</v>
      </c>
    </row>
    <row r="603" spans="1:10" s="23" customFormat="1" ht="47.25" hidden="1">
      <c r="A603" s="134" t="s">
        <v>865</v>
      </c>
      <c r="B603" s="159" t="s">
        <v>14</v>
      </c>
      <c r="C603" s="159" t="s">
        <v>477</v>
      </c>
      <c r="D603" s="217" t="s">
        <v>866</v>
      </c>
      <c r="E603" s="217"/>
      <c r="F603" s="71">
        <f>F604</f>
        <v>0</v>
      </c>
      <c r="G603" s="113"/>
      <c r="H603" s="71">
        <f t="shared" si="75"/>
        <v>0</v>
      </c>
      <c r="I603" s="71">
        <f t="shared" si="75"/>
        <v>0</v>
      </c>
      <c r="J603" s="71">
        <f>J604</f>
        <v>0</v>
      </c>
    </row>
    <row r="604" spans="1:10" s="3" customFormat="1" hidden="1">
      <c r="A604" s="25" t="s">
        <v>33</v>
      </c>
      <c r="B604" s="159" t="s">
        <v>14</v>
      </c>
      <c r="C604" s="159" t="s">
        <v>477</v>
      </c>
      <c r="D604" s="217" t="s">
        <v>866</v>
      </c>
      <c r="E604" s="217">
        <v>300</v>
      </c>
      <c r="F604" s="71">
        <f>F605</f>
        <v>0</v>
      </c>
      <c r="G604" s="200"/>
      <c r="H604" s="71">
        <f t="shared" si="75"/>
        <v>0</v>
      </c>
      <c r="I604" s="71">
        <f t="shared" si="75"/>
        <v>0</v>
      </c>
      <c r="J604" s="71">
        <f>J605</f>
        <v>0</v>
      </c>
    </row>
    <row r="605" spans="1:10" s="3" customFormat="1" ht="31.5" hidden="1">
      <c r="A605" s="25" t="s">
        <v>173</v>
      </c>
      <c r="B605" s="159" t="s">
        <v>14</v>
      </c>
      <c r="C605" s="159" t="s">
        <v>477</v>
      </c>
      <c r="D605" s="217" t="s">
        <v>866</v>
      </c>
      <c r="E605" s="217">
        <v>320</v>
      </c>
      <c r="F605" s="71"/>
      <c r="G605" s="200"/>
      <c r="H605" s="71"/>
      <c r="I605" s="71"/>
      <c r="J605" s="71"/>
    </row>
    <row r="606" spans="1:10" s="38" customFormat="1">
      <c r="A606" s="11" t="s">
        <v>186</v>
      </c>
      <c r="B606" s="12" t="s">
        <v>14</v>
      </c>
      <c r="C606" s="12" t="s">
        <v>477</v>
      </c>
      <c r="D606" s="12" t="s">
        <v>187</v>
      </c>
      <c r="E606" s="21"/>
      <c r="F606" s="185">
        <f>F607</f>
        <v>335</v>
      </c>
      <c r="G606" s="72"/>
      <c r="H606" s="185">
        <f t="shared" ref="H606:I609" si="76">H607</f>
        <v>702.4</v>
      </c>
      <c r="I606" s="185">
        <f t="shared" si="76"/>
        <v>702.4</v>
      </c>
      <c r="J606" s="185">
        <f>J607</f>
        <v>0</v>
      </c>
    </row>
    <row r="607" spans="1:10" s="38" customFormat="1" ht="47.25">
      <c r="A607" s="57" t="s">
        <v>485</v>
      </c>
      <c r="B607" s="34" t="s">
        <v>14</v>
      </c>
      <c r="C607" s="34" t="s">
        <v>477</v>
      </c>
      <c r="D607" s="232" t="s">
        <v>488</v>
      </c>
      <c r="E607" s="53"/>
      <c r="F607" s="256">
        <f>F608</f>
        <v>335</v>
      </c>
      <c r="G607" s="72"/>
      <c r="H607" s="256">
        <f t="shared" si="76"/>
        <v>702.4</v>
      </c>
      <c r="I607" s="256">
        <f t="shared" si="76"/>
        <v>702.4</v>
      </c>
      <c r="J607" s="256">
        <f>J608</f>
        <v>0</v>
      </c>
    </row>
    <row r="608" spans="1:10" s="38" customFormat="1" ht="63">
      <c r="A608" s="25" t="s">
        <v>486</v>
      </c>
      <c r="B608" s="159" t="s">
        <v>14</v>
      </c>
      <c r="C608" s="159" t="s">
        <v>477</v>
      </c>
      <c r="D608" s="217" t="s">
        <v>489</v>
      </c>
      <c r="E608" s="217"/>
      <c r="F608" s="71">
        <f>F609</f>
        <v>335</v>
      </c>
      <c r="G608" s="72"/>
      <c r="H608" s="71">
        <f t="shared" si="76"/>
        <v>702.4</v>
      </c>
      <c r="I608" s="71">
        <f t="shared" si="76"/>
        <v>702.4</v>
      </c>
      <c r="J608" s="71">
        <f>J609</f>
        <v>0</v>
      </c>
    </row>
    <row r="609" spans="1:10" s="38" customFormat="1">
      <c r="A609" s="134" t="s">
        <v>33</v>
      </c>
      <c r="B609" s="26" t="s">
        <v>14</v>
      </c>
      <c r="C609" s="159" t="s">
        <v>477</v>
      </c>
      <c r="D609" s="217" t="s">
        <v>489</v>
      </c>
      <c r="E609" s="217">
        <v>300</v>
      </c>
      <c r="F609" s="71">
        <f>F610</f>
        <v>335</v>
      </c>
      <c r="G609" s="72"/>
      <c r="H609" s="71">
        <f t="shared" si="76"/>
        <v>702.4</v>
      </c>
      <c r="I609" s="71">
        <f t="shared" si="76"/>
        <v>702.4</v>
      </c>
      <c r="J609" s="71">
        <f>J610</f>
        <v>0</v>
      </c>
    </row>
    <row r="610" spans="1:10" s="23" customFormat="1" ht="31.5">
      <c r="A610" s="134" t="s">
        <v>173</v>
      </c>
      <c r="B610" s="26" t="s">
        <v>14</v>
      </c>
      <c r="C610" s="159" t="s">
        <v>477</v>
      </c>
      <c r="D610" s="217" t="s">
        <v>489</v>
      </c>
      <c r="E610" s="217" t="s">
        <v>487</v>
      </c>
      <c r="F610" s="71">
        <v>335</v>
      </c>
      <c r="G610" s="113"/>
      <c r="H610" s="71">
        <v>702.4</v>
      </c>
      <c r="I610" s="71">
        <v>702.4</v>
      </c>
      <c r="J610" s="71">
        <v>0</v>
      </c>
    </row>
    <row r="611" spans="1:10" s="38" customFormat="1">
      <c r="A611" s="28" t="s">
        <v>490</v>
      </c>
      <c r="B611" s="208" t="s">
        <v>14</v>
      </c>
      <c r="C611" s="208">
        <v>1004</v>
      </c>
      <c r="D611" s="208"/>
      <c r="E611" s="218"/>
      <c r="F611" s="233">
        <f>F612</f>
        <v>26358.799999999999</v>
      </c>
      <c r="G611" s="72"/>
      <c r="H611" s="233">
        <f t="shared" ref="H611:J612" si="77">H612</f>
        <v>20242.900000000001</v>
      </c>
      <c r="I611" s="233">
        <f t="shared" si="77"/>
        <v>20242.900000000001</v>
      </c>
      <c r="J611" s="233">
        <f t="shared" si="77"/>
        <v>26373</v>
      </c>
    </row>
    <row r="612" spans="1:10" s="64" customFormat="1">
      <c r="A612" s="136" t="s">
        <v>91</v>
      </c>
      <c r="B612" s="12" t="s">
        <v>14</v>
      </c>
      <c r="C612" s="175" t="s">
        <v>491</v>
      </c>
      <c r="D612" s="175" t="s">
        <v>92</v>
      </c>
      <c r="E612" s="176"/>
      <c r="F612" s="110">
        <f>F613</f>
        <v>26358.799999999999</v>
      </c>
      <c r="G612" s="174"/>
      <c r="H612" s="110">
        <f t="shared" si="77"/>
        <v>20242.900000000001</v>
      </c>
      <c r="I612" s="110">
        <f t="shared" si="77"/>
        <v>20242.900000000001</v>
      </c>
      <c r="J612" s="110">
        <f t="shared" si="77"/>
        <v>26373</v>
      </c>
    </row>
    <row r="613" spans="1:10" s="38" customFormat="1">
      <c r="A613" s="134" t="s">
        <v>99</v>
      </c>
      <c r="B613" s="26" t="s">
        <v>14</v>
      </c>
      <c r="C613" s="159" t="s">
        <v>491</v>
      </c>
      <c r="D613" s="159" t="s">
        <v>100</v>
      </c>
      <c r="E613" s="217"/>
      <c r="F613" s="71">
        <f>F614+F618+F629</f>
        <v>26358.799999999999</v>
      </c>
      <c r="G613" s="72"/>
      <c r="H613" s="71">
        <f>H614+H618+H629</f>
        <v>20242.900000000001</v>
      </c>
      <c r="I613" s="71">
        <f>I614+I618+I629</f>
        <v>20242.900000000001</v>
      </c>
      <c r="J613" s="71">
        <f>J614+J618+J629</f>
        <v>26373</v>
      </c>
    </row>
    <row r="614" spans="1:10" s="38" customFormat="1" ht="47.25" hidden="1">
      <c r="A614" s="134" t="s">
        <v>492</v>
      </c>
      <c r="B614" s="26" t="s">
        <v>14</v>
      </c>
      <c r="C614" s="159" t="s">
        <v>491</v>
      </c>
      <c r="D614" s="159" t="s">
        <v>493</v>
      </c>
      <c r="E614" s="217"/>
      <c r="F614" s="71">
        <f>F615</f>
        <v>0</v>
      </c>
      <c r="G614" s="72"/>
      <c r="H614" s="71">
        <f t="shared" ref="H614:I616" si="78">H615</f>
        <v>0</v>
      </c>
      <c r="I614" s="71">
        <f t="shared" si="78"/>
        <v>0</v>
      </c>
      <c r="J614" s="71">
        <f>J615</f>
        <v>0</v>
      </c>
    </row>
    <row r="615" spans="1:10" s="38" customFormat="1" ht="47.25" hidden="1">
      <c r="A615" s="134" t="s">
        <v>494</v>
      </c>
      <c r="B615" s="26" t="s">
        <v>14</v>
      </c>
      <c r="C615" s="159" t="s">
        <v>491</v>
      </c>
      <c r="D615" s="159" t="s">
        <v>495</v>
      </c>
      <c r="E615" s="217"/>
      <c r="F615" s="71">
        <f>F616</f>
        <v>0</v>
      </c>
      <c r="G615" s="72"/>
      <c r="H615" s="71">
        <f t="shared" si="78"/>
        <v>0</v>
      </c>
      <c r="I615" s="71">
        <f t="shared" si="78"/>
        <v>0</v>
      </c>
      <c r="J615" s="71">
        <f>J616</f>
        <v>0</v>
      </c>
    </row>
    <row r="616" spans="1:10" s="23" customFormat="1" ht="16.5" hidden="1" customHeight="1">
      <c r="A616" s="134" t="s">
        <v>33</v>
      </c>
      <c r="B616" s="26" t="s">
        <v>14</v>
      </c>
      <c r="C616" s="159" t="s">
        <v>491</v>
      </c>
      <c r="D616" s="159" t="s">
        <v>495</v>
      </c>
      <c r="E616" s="217">
        <v>300</v>
      </c>
      <c r="F616" s="71">
        <f>F617</f>
        <v>0</v>
      </c>
      <c r="G616" s="113"/>
      <c r="H616" s="71">
        <f t="shared" si="78"/>
        <v>0</v>
      </c>
      <c r="I616" s="71">
        <f t="shared" si="78"/>
        <v>0</v>
      </c>
      <c r="J616" s="71">
        <f>J617</f>
        <v>0</v>
      </c>
    </row>
    <row r="617" spans="1:10" s="23" customFormat="1" ht="17.25" hidden="1" customHeight="1">
      <c r="A617" s="134" t="s">
        <v>496</v>
      </c>
      <c r="B617" s="26" t="s">
        <v>14</v>
      </c>
      <c r="C617" s="159" t="s">
        <v>491</v>
      </c>
      <c r="D617" s="159" t="s">
        <v>495</v>
      </c>
      <c r="E617" s="217">
        <v>310</v>
      </c>
      <c r="F617" s="71"/>
      <c r="G617" s="113"/>
      <c r="H617" s="71"/>
      <c r="I617" s="71"/>
      <c r="J617" s="71"/>
    </row>
    <row r="618" spans="1:10" s="38" customFormat="1" ht="47.25">
      <c r="A618" s="134" t="s">
        <v>101</v>
      </c>
      <c r="B618" s="26" t="s">
        <v>14</v>
      </c>
      <c r="C618" s="159" t="s">
        <v>491</v>
      </c>
      <c r="D618" s="159" t="s">
        <v>102</v>
      </c>
      <c r="E618" s="217"/>
      <c r="F618" s="71">
        <f>F619+F622+F625</f>
        <v>26005</v>
      </c>
      <c r="G618" s="72"/>
      <c r="H618" s="71">
        <f>H619+H622+H625</f>
        <v>20242.900000000001</v>
      </c>
      <c r="I618" s="71">
        <f>I619+I622+I625</f>
        <v>20242.900000000001</v>
      </c>
      <c r="J618" s="71">
        <f>J619+J622+J625</f>
        <v>26005</v>
      </c>
    </row>
    <row r="619" spans="1:10" s="38" customFormat="1" ht="47.25" hidden="1">
      <c r="A619" s="31" t="s">
        <v>497</v>
      </c>
      <c r="B619" s="26" t="s">
        <v>677</v>
      </c>
      <c r="C619" s="26" t="s">
        <v>491</v>
      </c>
      <c r="D619" s="27" t="s">
        <v>867</v>
      </c>
      <c r="E619" s="159"/>
      <c r="F619" s="167">
        <f>F620</f>
        <v>0</v>
      </c>
      <c r="G619" s="72"/>
      <c r="H619" s="167">
        <f t="shared" ref="H619:J620" si="79">H620</f>
        <v>0</v>
      </c>
      <c r="I619" s="167">
        <f t="shared" si="79"/>
        <v>0</v>
      </c>
      <c r="J619" s="167">
        <f t="shared" si="79"/>
        <v>0</v>
      </c>
    </row>
    <row r="620" spans="1:10" s="38" customFormat="1" hidden="1">
      <c r="A620" s="31" t="s">
        <v>35</v>
      </c>
      <c r="B620" s="26" t="s">
        <v>677</v>
      </c>
      <c r="C620" s="26" t="s">
        <v>491</v>
      </c>
      <c r="D620" s="27" t="s">
        <v>867</v>
      </c>
      <c r="E620" s="159" t="s">
        <v>184</v>
      </c>
      <c r="F620" s="167">
        <f>F621</f>
        <v>0</v>
      </c>
      <c r="G620" s="72"/>
      <c r="H620" s="167">
        <f t="shared" si="79"/>
        <v>0</v>
      </c>
      <c r="I620" s="167">
        <f t="shared" si="79"/>
        <v>0</v>
      </c>
      <c r="J620" s="167">
        <f t="shared" si="79"/>
        <v>0</v>
      </c>
    </row>
    <row r="621" spans="1:10" s="38" customFormat="1" ht="20.25" hidden="1" customHeight="1">
      <c r="A621" s="31" t="s">
        <v>55</v>
      </c>
      <c r="B621" s="26" t="s">
        <v>677</v>
      </c>
      <c r="C621" s="26" t="s">
        <v>491</v>
      </c>
      <c r="D621" s="27" t="s">
        <v>867</v>
      </c>
      <c r="E621" s="159">
        <v>870</v>
      </c>
      <c r="F621" s="167"/>
      <c r="G621" s="72"/>
      <c r="H621" s="167"/>
      <c r="I621" s="167"/>
      <c r="J621" s="167"/>
    </row>
    <row r="622" spans="1:10" s="38" customFormat="1" ht="110.25">
      <c r="A622" s="134" t="s">
        <v>499</v>
      </c>
      <c r="B622" s="159" t="s">
        <v>14</v>
      </c>
      <c r="C622" s="159" t="s">
        <v>491</v>
      </c>
      <c r="D622" s="159" t="s">
        <v>500</v>
      </c>
      <c r="E622" s="217"/>
      <c r="F622" s="71">
        <f>F623</f>
        <v>2570.4</v>
      </c>
      <c r="G622" s="72"/>
      <c r="H622" s="71">
        <f t="shared" ref="H622:J623" si="80">H623</f>
        <v>2234.4</v>
      </c>
      <c r="I622" s="71">
        <f t="shared" si="80"/>
        <v>2234.4</v>
      </c>
      <c r="J622" s="71">
        <f t="shared" si="80"/>
        <v>2570.4</v>
      </c>
    </row>
    <row r="623" spans="1:10" s="38" customFormat="1">
      <c r="A623" s="134" t="s">
        <v>33</v>
      </c>
      <c r="B623" s="26" t="s">
        <v>14</v>
      </c>
      <c r="C623" s="159" t="s">
        <v>491</v>
      </c>
      <c r="D623" s="159" t="s">
        <v>500</v>
      </c>
      <c r="E623" s="217">
        <v>300</v>
      </c>
      <c r="F623" s="71">
        <f>F624</f>
        <v>2570.4</v>
      </c>
      <c r="G623" s="72"/>
      <c r="H623" s="71">
        <f t="shared" si="80"/>
        <v>2234.4</v>
      </c>
      <c r="I623" s="71">
        <f t="shared" si="80"/>
        <v>2234.4</v>
      </c>
      <c r="J623" s="71">
        <f t="shared" si="80"/>
        <v>2570.4</v>
      </c>
    </row>
    <row r="624" spans="1:10" s="38" customFormat="1" ht="31.5">
      <c r="A624" s="134" t="s">
        <v>173</v>
      </c>
      <c r="B624" s="26" t="s">
        <v>14</v>
      </c>
      <c r="C624" s="159" t="s">
        <v>491</v>
      </c>
      <c r="D624" s="159" t="s">
        <v>500</v>
      </c>
      <c r="E624" s="217">
        <v>320</v>
      </c>
      <c r="F624" s="71">
        <f>2074.8+495.6</f>
        <v>2570.4</v>
      </c>
      <c r="G624" s="72"/>
      <c r="H624" s="71">
        <v>2234.4</v>
      </c>
      <c r="I624" s="71">
        <v>2234.4</v>
      </c>
      <c r="J624" s="71">
        <f>2074.8+495.6</f>
        <v>2570.4</v>
      </c>
    </row>
    <row r="625" spans="1:10" s="38" customFormat="1" ht="63">
      <c r="A625" s="134" t="s">
        <v>501</v>
      </c>
      <c r="B625" s="159" t="s">
        <v>14</v>
      </c>
      <c r="C625" s="159" t="s">
        <v>491</v>
      </c>
      <c r="D625" s="159" t="s">
        <v>502</v>
      </c>
      <c r="E625" s="217"/>
      <c r="F625" s="71">
        <f>F626</f>
        <v>23434.6</v>
      </c>
      <c r="G625" s="72"/>
      <c r="H625" s="71">
        <f>H626</f>
        <v>18008.5</v>
      </c>
      <c r="I625" s="71">
        <f>I626</f>
        <v>18008.5</v>
      </c>
      <c r="J625" s="71">
        <f>J626</f>
        <v>23434.6</v>
      </c>
    </row>
    <row r="626" spans="1:10" s="38" customFormat="1">
      <c r="A626" s="134" t="s">
        <v>33</v>
      </c>
      <c r="B626" s="159" t="s">
        <v>14</v>
      </c>
      <c r="C626" s="159" t="s">
        <v>491</v>
      </c>
      <c r="D626" s="159" t="s">
        <v>502</v>
      </c>
      <c r="E626" s="217">
        <v>300</v>
      </c>
      <c r="F626" s="71">
        <f>F627+F628</f>
        <v>23434.6</v>
      </c>
      <c r="G626" s="72"/>
      <c r="H626" s="71">
        <f>H627+H628</f>
        <v>18008.5</v>
      </c>
      <c r="I626" s="71">
        <f>I627+I628</f>
        <v>18008.5</v>
      </c>
      <c r="J626" s="71">
        <f>J627+J628</f>
        <v>23434.6</v>
      </c>
    </row>
    <row r="627" spans="1:10" s="38" customFormat="1" ht="20.25" hidden="1" customHeight="1">
      <c r="A627" s="134" t="s">
        <v>496</v>
      </c>
      <c r="B627" s="26" t="s">
        <v>14</v>
      </c>
      <c r="C627" s="159" t="s">
        <v>491</v>
      </c>
      <c r="D627" s="159" t="s">
        <v>502</v>
      </c>
      <c r="E627" s="217">
        <v>310</v>
      </c>
      <c r="F627" s="71"/>
      <c r="G627" s="72"/>
      <c r="H627" s="71">
        <v>9265.2999999999993</v>
      </c>
      <c r="I627" s="71">
        <v>9265.2999999999993</v>
      </c>
      <c r="J627" s="71"/>
    </row>
    <row r="628" spans="1:10" s="38" customFormat="1" ht="31.5">
      <c r="A628" s="134" t="s">
        <v>173</v>
      </c>
      <c r="B628" s="26" t="s">
        <v>14</v>
      </c>
      <c r="C628" s="159" t="s">
        <v>491</v>
      </c>
      <c r="D628" s="159" t="s">
        <v>502</v>
      </c>
      <c r="E628" s="217">
        <v>320</v>
      </c>
      <c r="F628" s="71">
        <f>8743.2+9265.3+5426.1</f>
        <v>23434.6</v>
      </c>
      <c r="G628" s="72"/>
      <c r="H628" s="71">
        <v>8743.2000000000007</v>
      </c>
      <c r="I628" s="71">
        <v>8743.2000000000007</v>
      </c>
      <c r="J628" s="71">
        <f>8743.2+9265.3+5426.1</f>
        <v>23434.6</v>
      </c>
    </row>
    <row r="629" spans="1:10" s="38" customFormat="1" ht="47.25">
      <c r="A629" s="134" t="s">
        <v>492</v>
      </c>
      <c r="B629" s="26" t="s">
        <v>14</v>
      </c>
      <c r="C629" s="159" t="s">
        <v>491</v>
      </c>
      <c r="D629" s="159" t="s">
        <v>493</v>
      </c>
      <c r="E629" s="217"/>
      <c r="F629" s="71">
        <f>F630</f>
        <v>353.8</v>
      </c>
      <c r="G629" s="72"/>
      <c r="H629" s="71">
        <f t="shared" ref="H629:I631" si="81">H630</f>
        <v>0</v>
      </c>
      <c r="I629" s="71">
        <f t="shared" si="81"/>
        <v>0</v>
      </c>
      <c r="J629" s="71">
        <f>J630</f>
        <v>368</v>
      </c>
    </row>
    <row r="630" spans="1:10" s="38" customFormat="1" ht="47.25">
      <c r="A630" s="134" t="s">
        <v>494</v>
      </c>
      <c r="B630" s="26" t="s">
        <v>14</v>
      </c>
      <c r="C630" s="159" t="s">
        <v>491</v>
      </c>
      <c r="D630" s="159" t="s">
        <v>495</v>
      </c>
      <c r="E630" s="217"/>
      <c r="F630" s="71">
        <f>F631</f>
        <v>353.8</v>
      </c>
      <c r="G630" s="72"/>
      <c r="H630" s="71">
        <f t="shared" si="81"/>
        <v>0</v>
      </c>
      <c r="I630" s="71">
        <f t="shared" si="81"/>
        <v>0</v>
      </c>
      <c r="J630" s="71">
        <f>J631</f>
        <v>368</v>
      </c>
    </row>
    <row r="631" spans="1:10" s="38" customFormat="1" ht="18.75" customHeight="1">
      <c r="A631" s="134" t="s">
        <v>33</v>
      </c>
      <c r="B631" s="26" t="s">
        <v>14</v>
      </c>
      <c r="C631" s="159" t="s">
        <v>491</v>
      </c>
      <c r="D631" s="159" t="s">
        <v>495</v>
      </c>
      <c r="E631" s="217">
        <v>300</v>
      </c>
      <c r="F631" s="71">
        <f>F632</f>
        <v>353.8</v>
      </c>
      <c r="G631" s="72"/>
      <c r="H631" s="71">
        <f t="shared" si="81"/>
        <v>0</v>
      </c>
      <c r="I631" s="71">
        <f t="shared" si="81"/>
        <v>0</v>
      </c>
      <c r="J631" s="71">
        <f>J632</f>
        <v>368</v>
      </c>
    </row>
    <row r="632" spans="1:10" s="38" customFormat="1" ht="17.25" customHeight="1">
      <c r="A632" s="134" t="s">
        <v>496</v>
      </c>
      <c r="B632" s="26" t="s">
        <v>14</v>
      </c>
      <c r="C632" s="159" t="s">
        <v>491</v>
      </c>
      <c r="D632" s="159" t="s">
        <v>495</v>
      </c>
      <c r="E632" s="217">
        <v>310</v>
      </c>
      <c r="F632" s="71">
        <v>353.8</v>
      </c>
      <c r="G632" s="72"/>
      <c r="H632" s="71"/>
      <c r="I632" s="71"/>
      <c r="J632" s="71">
        <v>368</v>
      </c>
    </row>
    <row r="633" spans="1:10" s="38" customFormat="1">
      <c r="A633" s="20" t="s">
        <v>503</v>
      </c>
      <c r="B633" s="175" t="s">
        <v>14</v>
      </c>
      <c r="C633" s="175" t="s">
        <v>504</v>
      </c>
      <c r="D633" s="175"/>
      <c r="E633" s="175"/>
      <c r="F633" s="110">
        <f>F634+F650</f>
        <v>5992.9</v>
      </c>
      <c r="G633" s="72"/>
      <c r="H633" s="110">
        <f>H634+H650</f>
        <v>4859.7</v>
      </c>
      <c r="I633" s="110">
        <f>I634+I650</f>
        <v>4859.7</v>
      </c>
      <c r="J633" s="110">
        <f>J634+J650</f>
        <v>6276.6</v>
      </c>
    </row>
    <row r="634" spans="1:10" s="38" customFormat="1">
      <c r="A634" s="28" t="s">
        <v>505</v>
      </c>
      <c r="B634" s="208" t="s">
        <v>14</v>
      </c>
      <c r="C634" s="208" t="s">
        <v>506</v>
      </c>
      <c r="D634" s="208"/>
      <c r="E634" s="208"/>
      <c r="F634" s="233">
        <f>F642</f>
        <v>1835.1</v>
      </c>
      <c r="G634" s="72"/>
      <c r="H634" s="233">
        <f>H642</f>
        <v>1395.7</v>
      </c>
      <c r="I634" s="233">
        <f>I642</f>
        <v>1395.7</v>
      </c>
      <c r="J634" s="233">
        <f>J642</f>
        <v>1835.1</v>
      </c>
    </row>
    <row r="635" spans="1:10" s="38" customFormat="1" ht="18" hidden="1" customHeight="1">
      <c r="A635" s="20" t="s">
        <v>74</v>
      </c>
      <c r="B635" s="175" t="s">
        <v>14</v>
      </c>
      <c r="C635" s="175" t="s">
        <v>506</v>
      </c>
      <c r="D635" s="175" t="s">
        <v>507</v>
      </c>
      <c r="E635" s="175"/>
      <c r="F635" s="110">
        <f>F636</f>
        <v>0</v>
      </c>
      <c r="G635" s="72"/>
      <c r="H635" s="110">
        <f t="shared" ref="H635:J636" si="82">H636</f>
        <v>0</v>
      </c>
      <c r="I635" s="110">
        <f t="shared" si="82"/>
        <v>0</v>
      </c>
      <c r="J635" s="110">
        <f t="shared" si="82"/>
        <v>0</v>
      </c>
    </row>
    <row r="636" spans="1:10" s="38" customFormat="1" ht="15" hidden="1" customHeight="1">
      <c r="A636" s="25" t="s">
        <v>263</v>
      </c>
      <c r="B636" s="159" t="s">
        <v>14</v>
      </c>
      <c r="C636" s="159" t="s">
        <v>506</v>
      </c>
      <c r="D636" s="159" t="s">
        <v>508</v>
      </c>
      <c r="E636" s="159"/>
      <c r="F636" s="71">
        <f>F637</f>
        <v>0</v>
      </c>
      <c r="G636" s="72"/>
      <c r="H636" s="71">
        <f t="shared" si="82"/>
        <v>0</v>
      </c>
      <c r="I636" s="71">
        <f t="shared" si="82"/>
        <v>0</v>
      </c>
      <c r="J636" s="71">
        <f t="shared" si="82"/>
        <v>0</v>
      </c>
    </row>
    <row r="637" spans="1:10" s="64" customFormat="1" ht="31.5" hidden="1" customHeight="1">
      <c r="A637" s="25" t="s">
        <v>509</v>
      </c>
      <c r="B637" s="159" t="s">
        <v>14</v>
      </c>
      <c r="C637" s="159" t="s">
        <v>506</v>
      </c>
      <c r="D637" s="159" t="s">
        <v>508</v>
      </c>
      <c r="E637" s="159" t="s">
        <v>453</v>
      </c>
      <c r="F637" s="71"/>
      <c r="G637" s="174"/>
      <c r="H637" s="71"/>
      <c r="I637" s="71"/>
      <c r="J637" s="71"/>
    </row>
    <row r="638" spans="1:10" s="3" customFormat="1" ht="31.5" hidden="1" customHeight="1">
      <c r="A638" s="25" t="s">
        <v>510</v>
      </c>
      <c r="B638" s="159" t="s">
        <v>14</v>
      </c>
      <c r="C638" s="159" t="s">
        <v>506</v>
      </c>
      <c r="D638" s="159" t="s">
        <v>511</v>
      </c>
      <c r="E638" s="159"/>
      <c r="F638" s="71"/>
      <c r="G638" s="200"/>
      <c r="H638" s="71"/>
      <c r="I638" s="71"/>
      <c r="J638" s="71"/>
    </row>
    <row r="639" spans="1:10" s="3" customFormat="1" ht="15.75" hidden="1" customHeight="1">
      <c r="A639" s="25" t="s">
        <v>510</v>
      </c>
      <c r="B639" s="159" t="s">
        <v>14</v>
      </c>
      <c r="C639" s="159" t="s">
        <v>506</v>
      </c>
      <c r="D639" s="159" t="s">
        <v>512</v>
      </c>
      <c r="E639" s="159"/>
      <c r="F639" s="71"/>
      <c r="G639" s="200"/>
      <c r="H639" s="71"/>
      <c r="I639" s="71"/>
      <c r="J639" s="71"/>
    </row>
    <row r="640" spans="1:10" s="3" customFormat="1" ht="31.5" hidden="1" customHeight="1">
      <c r="A640" s="25" t="s">
        <v>513</v>
      </c>
      <c r="B640" s="159" t="s">
        <v>14</v>
      </c>
      <c r="C640" s="159" t="s">
        <v>506</v>
      </c>
      <c r="D640" s="159" t="s">
        <v>514</v>
      </c>
      <c r="E640" s="159"/>
      <c r="F640" s="71"/>
      <c r="G640" s="200"/>
      <c r="H640" s="71"/>
      <c r="I640" s="71"/>
      <c r="J640" s="71"/>
    </row>
    <row r="641" spans="1:10" s="3" customFormat="1" ht="31.5" hidden="1" customHeight="1">
      <c r="A641" s="25" t="s">
        <v>509</v>
      </c>
      <c r="B641" s="159" t="s">
        <v>14</v>
      </c>
      <c r="C641" s="159" t="s">
        <v>506</v>
      </c>
      <c r="D641" s="159" t="s">
        <v>514</v>
      </c>
      <c r="E641" s="159" t="s">
        <v>453</v>
      </c>
      <c r="F641" s="71"/>
      <c r="G641" s="200"/>
      <c r="H641" s="71"/>
      <c r="I641" s="71"/>
      <c r="J641" s="71"/>
    </row>
    <row r="642" spans="1:10" s="3" customFormat="1" ht="47.25">
      <c r="A642" s="20" t="s">
        <v>515</v>
      </c>
      <c r="B642" s="175" t="s">
        <v>14</v>
      </c>
      <c r="C642" s="175" t="s">
        <v>506</v>
      </c>
      <c r="D642" s="176" t="s">
        <v>516</v>
      </c>
      <c r="E642" s="175"/>
      <c r="F642" s="110">
        <f>F643</f>
        <v>1835.1</v>
      </c>
      <c r="G642" s="200"/>
      <c r="H642" s="110">
        <f t="shared" ref="H642:I646" si="83">H643</f>
        <v>1395.7</v>
      </c>
      <c r="I642" s="110">
        <f t="shared" si="83"/>
        <v>1395.7</v>
      </c>
      <c r="J642" s="110">
        <f>J643</f>
        <v>1835.1</v>
      </c>
    </row>
    <row r="643" spans="1:10" s="3" customFormat="1" ht="31.5" customHeight="1">
      <c r="A643" s="25" t="s">
        <v>517</v>
      </c>
      <c r="B643" s="159" t="s">
        <v>14</v>
      </c>
      <c r="C643" s="159" t="s">
        <v>506</v>
      </c>
      <c r="D643" s="217" t="s">
        <v>518</v>
      </c>
      <c r="E643" s="159"/>
      <c r="F643" s="71">
        <f>F644</f>
        <v>1835.1</v>
      </c>
      <c r="G643" s="200"/>
      <c r="H643" s="71">
        <f t="shared" si="83"/>
        <v>1395.7</v>
      </c>
      <c r="I643" s="71">
        <f t="shared" si="83"/>
        <v>1395.7</v>
      </c>
      <c r="J643" s="71">
        <f>J644</f>
        <v>1835.1</v>
      </c>
    </row>
    <row r="644" spans="1:10" s="3" customFormat="1" ht="31.5" customHeight="1">
      <c r="A644" s="25" t="s">
        <v>519</v>
      </c>
      <c r="B644" s="159" t="s">
        <v>14</v>
      </c>
      <c r="C644" s="159" t="s">
        <v>506</v>
      </c>
      <c r="D644" s="217" t="s">
        <v>520</v>
      </c>
      <c r="E644" s="159"/>
      <c r="F644" s="71">
        <f>F645</f>
        <v>1835.1</v>
      </c>
      <c r="G644" s="200"/>
      <c r="H644" s="71">
        <f t="shared" si="83"/>
        <v>1395.7</v>
      </c>
      <c r="I644" s="71">
        <f t="shared" si="83"/>
        <v>1395.7</v>
      </c>
      <c r="J644" s="71">
        <f>J645</f>
        <v>1835.1</v>
      </c>
    </row>
    <row r="645" spans="1:10" s="3" customFormat="1" ht="31.5" customHeight="1">
      <c r="A645" s="25" t="s">
        <v>513</v>
      </c>
      <c r="B645" s="159" t="s">
        <v>14</v>
      </c>
      <c r="C645" s="159" t="s">
        <v>506</v>
      </c>
      <c r="D645" s="217" t="s">
        <v>521</v>
      </c>
      <c r="E645" s="159"/>
      <c r="F645" s="71">
        <f>F646</f>
        <v>1835.1</v>
      </c>
      <c r="G645" s="200"/>
      <c r="H645" s="71">
        <f t="shared" si="83"/>
        <v>1395.7</v>
      </c>
      <c r="I645" s="71">
        <f t="shared" si="83"/>
        <v>1395.7</v>
      </c>
      <c r="J645" s="71">
        <f>J646</f>
        <v>1835.1</v>
      </c>
    </row>
    <row r="646" spans="1:10" s="23" customFormat="1" ht="31.5">
      <c r="A646" s="60" t="s">
        <v>148</v>
      </c>
      <c r="B646" s="159" t="s">
        <v>14</v>
      </c>
      <c r="C646" s="159" t="s">
        <v>506</v>
      </c>
      <c r="D646" s="217" t="s">
        <v>521</v>
      </c>
      <c r="E646" s="159" t="s">
        <v>149</v>
      </c>
      <c r="F646" s="71">
        <f>F647</f>
        <v>1835.1</v>
      </c>
      <c r="G646" s="113"/>
      <c r="H646" s="71">
        <f t="shared" si="83"/>
        <v>1395.7</v>
      </c>
      <c r="I646" s="71">
        <f t="shared" si="83"/>
        <v>1395.7</v>
      </c>
      <c r="J646" s="71">
        <f>J647</f>
        <v>1835.1</v>
      </c>
    </row>
    <row r="647" spans="1:10" s="3" customFormat="1">
      <c r="A647" s="60" t="s">
        <v>180</v>
      </c>
      <c r="B647" s="159" t="s">
        <v>14</v>
      </c>
      <c r="C647" s="159" t="s">
        <v>506</v>
      </c>
      <c r="D647" s="217" t="s">
        <v>521</v>
      </c>
      <c r="E647" s="159" t="s">
        <v>181</v>
      </c>
      <c r="F647" s="71">
        <v>1835.1</v>
      </c>
      <c r="G647" s="200"/>
      <c r="H647" s="71">
        <v>1395.7</v>
      </c>
      <c r="I647" s="71">
        <v>1395.7</v>
      </c>
      <c r="J647" s="71">
        <v>1835.1</v>
      </c>
    </row>
    <row r="648" spans="1:10" s="3" customFormat="1" ht="31.5" hidden="1">
      <c r="A648" s="28" t="s">
        <v>522</v>
      </c>
      <c r="B648" s="208" t="s">
        <v>14</v>
      </c>
      <c r="C648" s="208" t="s">
        <v>506</v>
      </c>
      <c r="D648" s="208" t="s">
        <v>523</v>
      </c>
      <c r="E648" s="218"/>
      <c r="F648" s="233">
        <f>F649</f>
        <v>0</v>
      </c>
      <c r="G648" s="200"/>
      <c r="H648" s="233">
        <f>H649</f>
        <v>0</v>
      </c>
      <c r="I648" s="233">
        <f>I649</f>
        <v>0</v>
      </c>
      <c r="J648" s="233">
        <f>J649</f>
        <v>0</v>
      </c>
    </row>
    <row r="649" spans="1:10" s="3" customFormat="1" ht="31.5" hidden="1">
      <c r="A649" s="32" t="s">
        <v>394</v>
      </c>
      <c r="B649" s="159" t="s">
        <v>14</v>
      </c>
      <c r="C649" s="159" t="s">
        <v>506</v>
      </c>
      <c r="D649" s="159" t="s">
        <v>523</v>
      </c>
      <c r="E649" s="217">
        <v>244</v>
      </c>
      <c r="F649" s="71"/>
      <c r="G649" s="200"/>
      <c r="H649" s="71"/>
      <c r="I649" s="71"/>
      <c r="J649" s="71"/>
    </row>
    <row r="650" spans="1:10" s="3" customFormat="1">
      <c r="A650" s="28" t="s">
        <v>524</v>
      </c>
      <c r="B650" s="208" t="s">
        <v>14</v>
      </c>
      <c r="C650" s="208" t="s">
        <v>525</v>
      </c>
      <c r="D650" s="208"/>
      <c r="E650" s="218"/>
      <c r="F650" s="233">
        <f>F658+F664+F674+F678</f>
        <v>4157.7999999999993</v>
      </c>
      <c r="G650" s="200"/>
      <c r="H650" s="233">
        <f>H664+H674+H678</f>
        <v>3464</v>
      </c>
      <c r="I650" s="233">
        <f>I664+I674+I678</f>
        <v>3464</v>
      </c>
      <c r="J650" s="233">
        <f>J658+J664+J674+J678</f>
        <v>4441.5</v>
      </c>
    </row>
    <row r="651" spans="1:10" s="3" customFormat="1" hidden="1">
      <c r="A651" s="11" t="s">
        <v>74</v>
      </c>
      <c r="B651" s="12" t="s">
        <v>14</v>
      </c>
      <c r="C651" s="12" t="s">
        <v>525</v>
      </c>
      <c r="D651" s="12" t="s">
        <v>38</v>
      </c>
      <c r="E651" s="12" t="s">
        <v>10</v>
      </c>
      <c r="F651" s="173">
        <f>F652+F655</f>
        <v>0</v>
      </c>
      <c r="G651" s="200"/>
      <c r="H651" s="173">
        <f>H652+H655</f>
        <v>0</v>
      </c>
      <c r="I651" s="173">
        <f>I652+I655</f>
        <v>0</v>
      </c>
      <c r="J651" s="173">
        <f>J652+J655</f>
        <v>0</v>
      </c>
    </row>
    <row r="652" spans="1:10" s="23" customFormat="1" ht="31.5" hidden="1" customHeight="1">
      <c r="A652" s="31" t="s">
        <v>434</v>
      </c>
      <c r="B652" s="159" t="s">
        <v>14</v>
      </c>
      <c r="C652" s="159" t="s">
        <v>525</v>
      </c>
      <c r="D652" s="159" t="s">
        <v>435</v>
      </c>
      <c r="E652" s="217"/>
      <c r="F652" s="71">
        <f>F653+F654</f>
        <v>0</v>
      </c>
      <c r="G652" s="113"/>
      <c r="H652" s="71">
        <f>H653+H654</f>
        <v>0</v>
      </c>
      <c r="I652" s="71">
        <f>I653+I654</f>
        <v>0</v>
      </c>
      <c r="J652" s="71">
        <f>J653+J654</f>
        <v>0</v>
      </c>
    </row>
    <row r="653" spans="1:10" s="3" customFormat="1" ht="31.5" hidden="1" customHeight="1">
      <c r="A653" s="25" t="s">
        <v>526</v>
      </c>
      <c r="B653" s="159" t="s">
        <v>14</v>
      </c>
      <c r="C653" s="159" t="s">
        <v>525</v>
      </c>
      <c r="D653" s="159" t="s">
        <v>435</v>
      </c>
      <c r="E653" s="217">
        <v>500</v>
      </c>
      <c r="F653" s="71">
        <v>0</v>
      </c>
      <c r="G653" s="200"/>
      <c r="H653" s="71">
        <v>0</v>
      </c>
      <c r="I653" s="71">
        <v>0</v>
      </c>
      <c r="J653" s="71">
        <v>0</v>
      </c>
    </row>
    <row r="654" spans="1:10" s="38" customFormat="1" ht="15.75" hidden="1" customHeight="1">
      <c r="A654" s="25" t="s">
        <v>359</v>
      </c>
      <c r="B654" s="159" t="s">
        <v>14</v>
      </c>
      <c r="C654" s="159" t="s">
        <v>525</v>
      </c>
      <c r="D654" s="159" t="s">
        <v>435</v>
      </c>
      <c r="E654" s="159" t="s">
        <v>527</v>
      </c>
      <c r="F654" s="71">
        <v>0</v>
      </c>
      <c r="G654" s="72"/>
      <c r="H654" s="71">
        <v>0</v>
      </c>
      <c r="I654" s="71">
        <v>0</v>
      </c>
      <c r="J654" s="71">
        <v>0</v>
      </c>
    </row>
    <row r="655" spans="1:10" s="38" customFormat="1" hidden="1">
      <c r="A655" s="31" t="s">
        <v>39</v>
      </c>
      <c r="B655" s="26" t="s">
        <v>14</v>
      </c>
      <c r="C655" s="26" t="s">
        <v>525</v>
      </c>
      <c r="D655" s="26" t="s">
        <v>40</v>
      </c>
      <c r="E655" s="26" t="s">
        <v>10</v>
      </c>
      <c r="F655" s="168">
        <f>F656</f>
        <v>0</v>
      </c>
      <c r="G655" s="72"/>
      <c r="H655" s="168">
        <f t="shared" ref="H655:J656" si="84">H656</f>
        <v>0</v>
      </c>
      <c r="I655" s="168">
        <f t="shared" si="84"/>
        <v>0</v>
      </c>
      <c r="J655" s="168">
        <f t="shared" si="84"/>
        <v>0</v>
      </c>
    </row>
    <row r="656" spans="1:10" s="3" customFormat="1" ht="21.75" hidden="1" customHeight="1">
      <c r="A656" s="60" t="s">
        <v>148</v>
      </c>
      <c r="B656" s="26" t="s">
        <v>14</v>
      </c>
      <c r="C656" s="26" t="s">
        <v>525</v>
      </c>
      <c r="D656" s="26" t="s">
        <v>41</v>
      </c>
      <c r="E656" s="26" t="s">
        <v>149</v>
      </c>
      <c r="F656" s="168">
        <f>F657</f>
        <v>0</v>
      </c>
      <c r="G656" s="200"/>
      <c r="H656" s="168">
        <f t="shared" si="84"/>
        <v>0</v>
      </c>
      <c r="I656" s="168">
        <f t="shared" si="84"/>
        <v>0</v>
      </c>
      <c r="J656" s="168">
        <f t="shared" si="84"/>
        <v>0</v>
      </c>
    </row>
    <row r="657" spans="1:10" s="3" customFormat="1" hidden="1">
      <c r="A657" s="60" t="s">
        <v>180</v>
      </c>
      <c r="B657" s="26" t="s">
        <v>14</v>
      </c>
      <c r="C657" s="26" t="s">
        <v>525</v>
      </c>
      <c r="D657" s="26" t="s">
        <v>41</v>
      </c>
      <c r="E657" s="26" t="s">
        <v>181</v>
      </c>
      <c r="F657" s="168"/>
      <c r="G657" s="200"/>
      <c r="H657" s="168"/>
      <c r="I657" s="168"/>
      <c r="J657" s="168"/>
    </row>
    <row r="658" spans="1:10" s="199" customFormat="1" ht="47.25">
      <c r="A658" s="108" t="s">
        <v>515</v>
      </c>
      <c r="B658" s="225" t="s">
        <v>14</v>
      </c>
      <c r="C658" s="225" t="s">
        <v>525</v>
      </c>
      <c r="D658" s="237" t="s">
        <v>516</v>
      </c>
      <c r="E658" s="69"/>
      <c r="F658" s="242">
        <f>F659</f>
        <v>600</v>
      </c>
      <c r="G658" s="113"/>
      <c r="H658" s="242"/>
      <c r="I658" s="242"/>
      <c r="J658" s="242">
        <f>J659</f>
        <v>600</v>
      </c>
    </row>
    <row r="659" spans="1:10" s="3" customFormat="1" ht="31.5">
      <c r="A659" s="25" t="s">
        <v>517</v>
      </c>
      <c r="B659" s="159" t="s">
        <v>14</v>
      </c>
      <c r="C659" s="159" t="s">
        <v>525</v>
      </c>
      <c r="D659" s="217" t="s">
        <v>518</v>
      </c>
      <c r="E659" s="26"/>
      <c r="F659" s="59">
        <f>F660</f>
        <v>600</v>
      </c>
      <c r="G659" s="157"/>
      <c r="H659" s="59"/>
      <c r="I659" s="59"/>
      <c r="J659" s="59">
        <f>J660</f>
        <v>600</v>
      </c>
    </row>
    <row r="660" spans="1:10" s="3" customFormat="1" ht="47.25">
      <c r="A660" s="25" t="s">
        <v>519</v>
      </c>
      <c r="B660" s="159" t="s">
        <v>14</v>
      </c>
      <c r="C660" s="159" t="s">
        <v>525</v>
      </c>
      <c r="D660" s="217" t="s">
        <v>520</v>
      </c>
      <c r="E660" s="26"/>
      <c r="F660" s="59">
        <f>F661</f>
        <v>600</v>
      </c>
      <c r="G660" s="157"/>
      <c r="H660" s="59"/>
      <c r="I660" s="59"/>
      <c r="J660" s="59">
        <f>J661</f>
        <v>600</v>
      </c>
    </row>
    <row r="661" spans="1:10" s="3" customFormat="1" ht="97.15" customHeight="1">
      <c r="A661" s="137" t="s">
        <v>528</v>
      </c>
      <c r="B661" s="159" t="s">
        <v>14</v>
      </c>
      <c r="C661" s="159" t="s">
        <v>525</v>
      </c>
      <c r="D661" s="217" t="s">
        <v>529</v>
      </c>
      <c r="E661" s="159"/>
      <c r="F661" s="24">
        <f>F662</f>
        <v>600</v>
      </c>
      <c r="G661" s="157"/>
      <c r="H661" s="24"/>
      <c r="I661" s="24"/>
      <c r="J661" s="24">
        <f>J662</f>
        <v>600</v>
      </c>
    </row>
    <row r="662" spans="1:10" s="3" customFormat="1" ht="31.5">
      <c r="A662" s="37" t="s">
        <v>31</v>
      </c>
      <c r="B662" s="159" t="s">
        <v>14</v>
      </c>
      <c r="C662" s="159" t="s">
        <v>525</v>
      </c>
      <c r="D662" s="217" t="s">
        <v>529</v>
      </c>
      <c r="E662" s="26" t="s">
        <v>42</v>
      </c>
      <c r="F662" s="59">
        <f>F663</f>
        <v>600</v>
      </c>
      <c r="G662" s="157"/>
      <c r="H662" s="59"/>
      <c r="I662" s="59"/>
      <c r="J662" s="59">
        <f>J663</f>
        <v>600</v>
      </c>
    </row>
    <row r="663" spans="1:10" s="3" customFormat="1" ht="31.5">
      <c r="A663" s="37" t="s">
        <v>32</v>
      </c>
      <c r="B663" s="159" t="s">
        <v>14</v>
      </c>
      <c r="C663" s="159" t="s">
        <v>525</v>
      </c>
      <c r="D663" s="217" t="s">
        <v>529</v>
      </c>
      <c r="E663" s="26" t="s">
        <v>43</v>
      </c>
      <c r="F663" s="59">
        <v>600</v>
      </c>
      <c r="G663" s="157"/>
      <c r="H663" s="59"/>
      <c r="I663" s="59"/>
      <c r="J663" s="59">
        <v>600</v>
      </c>
    </row>
    <row r="664" spans="1:10" s="3" customFormat="1" ht="31.5">
      <c r="A664" s="20" t="s">
        <v>510</v>
      </c>
      <c r="B664" s="175" t="s">
        <v>14</v>
      </c>
      <c r="C664" s="175" t="s">
        <v>525</v>
      </c>
      <c r="D664" s="175" t="s">
        <v>530</v>
      </c>
      <c r="E664" s="175"/>
      <c r="F664" s="110">
        <f>F665</f>
        <v>3557.7999999999997</v>
      </c>
      <c r="G664" s="200"/>
      <c r="H664" s="110">
        <f>H665</f>
        <v>3464</v>
      </c>
      <c r="I664" s="110">
        <f>I665</f>
        <v>3464</v>
      </c>
      <c r="J664" s="110">
        <f>J665</f>
        <v>3841.5</v>
      </c>
    </row>
    <row r="665" spans="1:10" s="3" customFormat="1" ht="31.5">
      <c r="A665" s="25" t="s">
        <v>510</v>
      </c>
      <c r="B665" s="159" t="s">
        <v>14</v>
      </c>
      <c r="C665" s="159" t="s">
        <v>525</v>
      </c>
      <c r="D665" s="217" t="s">
        <v>531</v>
      </c>
      <c r="E665" s="159"/>
      <c r="F665" s="71">
        <f>F668+F671</f>
        <v>3557.7999999999997</v>
      </c>
      <c r="G665" s="200"/>
      <c r="H665" s="71">
        <f>H668+H671</f>
        <v>3464</v>
      </c>
      <c r="I665" s="71">
        <f>I668+I671</f>
        <v>3464</v>
      </c>
      <c r="J665" s="71">
        <f>J668+J671</f>
        <v>3841.5</v>
      </c>
    </row>
    <row r="666" spans="1:10" s="3" customFormat="1" ht="31.5" hidden="1">
      <c r="A666" s="61" t="s">
        <v>31</v>
      </c>
      <c r="B666" s="159" t="s">
        <v>14</v>
      </c>
      <c r="C666" s="159" t="s">
        <v>525</v>
      </c>
      <c r="D666" s="217" t="s">
        <v>512</v>
      </c>
      <c r="E666" s="159" t="s">
        <v>42</v>
      </c>
      <c r="F666" s="71">
        <f>F667</f>
        <v>0</v>
      </c>
      <c r="G666" s="200"/>
      <c r="H666" s="71">
        <f>H667</f>
        <v>0</v>
      </c>
      <c r="I666" s="71">
        <f>I667</f>
        <v>0</v>
      </c>
      <c r="J666" s="71">
        <f>J667</f>
        <v>0</v>
      </c>
    </row>
    <row r="667" spans="1:10" s="23" customFormat="1" ht="31.5" hidden="1">
      <c r="A667" s="61" t="s">
        <v>32</v>
      </c>
      <c r="B667" s="159" t="s">
        <v>14</v>
      </c>
      <c r="C667" s="159" t="s">
        <v>525</v>
      </c>
      <c r="D667" s="217" t="s">
        <v>512</v>
      </c>
      <c r="E667" s="159" t="s">
        <v>43</v>
      </c>
      <c r="F667" s="71"/>
      <c r="G667" s="113"/>
      <c r="H667" s="71"/>
      <c r="I667" s="71"/>
      <c r="J667" s="71"/>
    </row>
    <row r="668" spans="1:10" s="3" customFormat="1" ht="31.5">
      <c r="A668" s="60" t="s">
        <v>148</v>
      </c>
      <c r="B668" s="159" t="s">
        <v>14</v>
      </c>
      <c r="C668" s="159" t="s">
        <v>525</v>
      </c>
      <c r="D668" s="217" t="s">
        <v>531</v>
      </c>
      <c r="E668" s="159" t="s">
        <v>149</v>
      </c>
      <c r="F668" s="71">
        <f>F669</f>
        <v>3557.7999999999997</v>
      </c>
      <c r="G668" s="200"/>
      <c r="H668" s="71">
        <f>H669</f>
        <v>3390.5</v>
      </c>
      <c r="I668" s="71">
        <f>I669</f>
        <v>3390.5</v>
      </c>
      <c r="J668" s="71">
        <f>J669</f>
        <v>3841.5</v>
      </c>
    </row>
    <row r="669" spans="1:10" s="3" customFormat="1">
      <c r="A669" s="60" t="s">
        <v>180</v>
      </c>
      <c r="B669" s="159" t="s">
        <v>14</v>
      </c>
      <c r="C669" s="159" t="s">
        <v>525</v>
      </c>
      <c r="D669" s="217" t="s">
        <v>531</v>
      </c>
      <c r="E669" s="159" t="s">
        <v>181</v>
      </c>
      <c r="F669" s="71">
        <f>4004.7-446.9</f>
        <v>3557.7999999999997</v>
      </c>
      <c r="G669" s="200"/>
      <c r="H669" s="71">
        <v>3390.5</v>
      </c>
      <c r="I669" s="71">
        <v>3390.5</v>
      </c>
      <c r="J669" s="71">
        <f>4004.7-163.2</f>
        <v>3841.5</v>
      </c>
    </row>
    <row r="670" spans="1:10" s="3" customFormat="1" hidden="1">
      <c r="A670" s="60" t="s">
        <v>429</v>
      </c>
      <c r="B670" s="159" t="s">
        <v>14</v>
      </c>
      <c r="C670" s="159" t="s">
        <v>525</v>
      </c>
      <c r="D670" s="217" t="s">
        <v>531</v>
      </c>
      <c r="E670" s="159"/>
      <c r="F670" s="24"/>
      <c r="G670" s="157"/>
      <c r="H670" s="24"/>
      <c r="I670" s="24"/>
      <c r="J670" s="24"/>
    </row>
    <row r="671" spans="1:10" s="3" customFormat="1" ht="47.25" hidden="1">
      <c r="A671" s="60" t="s">
        <v>532</v>
      </c>
      <c r="B671" s="159" t="s">
        <v>14</v>
      </c>
      <c r="C671" s="159" t="s">
        <v>525</v>
      </c>
      <c r="D671" s="217" t="s">
        <v>533</v>
      </c>
      <c r="E671" s="159"/>
      <c r="F671" s="24">
        <f>F672</f>
        <v>0</v>
      </c>
      <c r="G671" s="157"/>
      <c r="H671" s="24">
        <f t="shared" ref="H671:J672" si="85">H672</f>
        <v>73.5</v>
      </c>
      <c r="I671" s="24">
        <f t="shared" si="85"/>
        <v>73.5</v>
      </c>
      <c r="J671" s="24">
        <f t="shared" si="85"/>
        <v>0</v>
      </c>
    </row>
    <row r="672" spans="1:10" s="3" customFormat="1" ht="31.5" hidden="1">
      <c r="A672" s="60" t="s">
        <v>148</v>
      </c>
      <c r="B672" s="159" t="s">
        <v>14</v>
      </c>
      <c r="C672" s="159" t="s">
        <v>525</v>
      </c>
      <c r="D672" s="217" t="s">
        <v>533</v>
      </c>
      <c r="E672" s="159" t="s">
        <v>149</v>
      </c>
      <c r="F672" s="24">
        <f>F673</f>
        <v>0</v>
      </c>
      <c r="G672" s="157"/>
      <c r="H672" s="24">
        <f t="shared" si="85"/>
        <v>73.5</v>
      </c>
      <c r="I672" s="24">
        <f t="shared" si="85"/>
        <v>73.5</v>
      </c>
      <c r="J672" s="24">
        <f t="shared" si="85"/>
        <v>0</v>
      </c>
    </row>
    <row r="673" spans="1:10" s="3" customFormat="1" ht="15.75" hidden="1" customHeight="1">
      <c r="A673" s="60" t="s">
        <v>180</v>
      </c>
      <c r="B673" s="159" t="s">
        <v>14</v>
      </c>
      <c r="C673" s="159" t="s">
        <v>525</v>
      </c>
      <c r="D673" s="217" t="s">
        <v>533</v>
      </c>
      <c r="E673" s="159" t="s">
        <v>181</v>
      </c>
      <c r="F673" s="24">
        <v>0</v>
      </c>
      <c r="G673" s="157"/>
      <c r="H673" s="24">
        <v>73.5</v>
      </c>
      <c r="I673" s="24">
        <v>73.5</v>
      </c>
      <c r="J673" s="24">
        <v>0</v>
      </c>
    </row>
    <row r="674" spans="1:10" s="38" customFormat="1" hidden="1">
      <c r="A674" s="11" t="s">
        <v>186</v>
      </c>
      <c r="B674" s="12" t="s">
        <v>14</v>
      </c>
      <c r="C674" s="12" t="s">
        <v>525</v>
      </c>
      <c r="D674" s="12" t="s">
        <v>187</v>
      </c>
      <c r="E674" s="21"/>
      <c r="F674" s="13">
        <f>F675</f>
        <v>0</v>
      </c>
      <c r="H674" s="13">
        <f t="shared" ref="H674:I676" si="86">H675</f>
        <v>0</v>
      </c>
      <c r="I674" s="13">
        <f t="shared" si="86"/>
        <v>0</v>
      </c>
      <c r="J674" s="13">
        <f>J675</f>
        <v>0</v>
      </c>
    </row>
    <row r="675" spans="1:10" s="38" customFormat="1" ht="47.25" hidden="1">
      <c r="A675" s="57" t="s">
        <v>536</v>
      </c>
      <c r="B675" s="34" t="s">
        <v>14</v>
      </c>
      <c r="C675" s="34" t="s">
        <v>525</v>
      </c>
      <c r="D675" s="53" t="s">
        <v>385</v>
      </c>
      <c r="E675" s="53"/>
      <c r="F675" s="54">
        <f>F676</f>
        <v>0</v>
      </c>
      <c r="H675" s="54">
        <f t="shared" si="86"/>
        <v>0</v>
      </c>
      <c r="I675" s="54">
        <f t="shared" si="86"/>
        <v>0</v>
      </c>
      <c r="J675" s="54">
        <f>J676</f>
        <v>0</v>
      </c>
    </row>
    <row r="676" spans="1:10" s="38" customFormat="1" hidden="1">
      <c r="A676" s="60" t="s">
        <v>35</v>
      </c>
      <c r="B676" s="26" t="s">
        <v>14</v>
      </c>
      <c r="C676" s="159" t="s">
        <v>525</v>
      </c>
      <c r="D676" s="217" t="s">
        <v>385</v>
      </c>
      <c r="E676" s="217">
        <v>800</v>
      </c>
      <c r="F676" s="24">
        <f>F677</f>
        <v>0</v>
      </c>
      <c r="H676" s="24">
        <f t="shared" si="86"/>
        <v>0</v>
      </c>
      <c r="I676" s="24">
        <f t="shared" si="86"/>
        <v>0</v>
      </c>
      <c r="J676" s="24">
        <f>J677</f>
        <v>0</v>
      </c>
    </row>
    <row r="677" spans="1:10" s="23" customFormat="1" hidden="1">
      <c r="A677" s="60" t="s">
        <v>55</v>
      </c>
      <c r="B677" s="26" t="s">
        <v>14</v>
      </c>
      <c r="C677" s="159" t="s">
        <v>525</v>
      </c>
      <c r="D677" s="217" t="s">
        <v>385</v>
      </c>
      <c r="E677" s="217">
        <v>870</v>
      </c>
      <c r="F677" s="24">
        <f>739.7-739.7</f>
        <v>0</v>
      </c>
      <c r="H677" s="24">
        <f>739.7-739.7</f>
        <v>0</v>
      </c>
      <c r="I677" s="24">
        <f>739.7-739.7</f>
        <v>0</v>
      </c>
      <c r="J677" s="24">
        <f>739.7-739.7</f>
        <v>0</v>
      </c>
    </row>
    <row r="678" spans="1:10" s="23" customFormat="1" hidden="1">
      <c r="A678" s="51" t="s">
        <v>127</v>
      </c>
      <c r="B678" s="175" t="s">
        <v>14</v>
      </c>
      <c r="C678" s="175" t="s">
        <v>525</v>
      </c>
      <c r="D678" s="175" t="s">
        <v>128</v>
      </c>
      <c r="E678" s="176"/>
      <c r="F678" s="88">
        <f>F679</f>
        <v>0</v>
      </c>
      <c r="H678" s="88">
        <f t="shared" ref="H678:I681" si="87">H679</f>
        <v>0</v>
      </c>
      <c r="I678" s="88">
        <f t="shared" si="87"/>
        <v>0</v>
      </c>
      <c r="J678" s="88">
        <f>J679</f>
        <v>0</v>
      </c>
    </row>
    <row r="679" spans="1:10" s="23" customFormat="1" ht="31.5" hidden="1">
      <c r="A679" s="37" t="s">
        <v>470</v>
      </c>
      <c r="B679" s="159" t="s">
        <v>14</v>
      </c>
      <c r="C679" s="26" t="s">
        <v>525</v>
      </c>
      <c r="D679" s="159" t="s">
        <v>471</v>
      </c>
      <c r="E679" s="217"/>
      <c r="F679" s="62">
        <f>F680</f>
        <v>0</v>
      </c>
      <c r="H679" s="62">
        <f t="shared" si="87"/>
        <v>0</v>
      </c>
      <c r="I679" s="62">
        <f t="shared" si="87"/>
        <v>0</v>
      </c>
      <c r="J679" s="62">
        <f>J680</f>
        <v>0</v>
      </c>
    </row>
    <row r="680" spans="1:10" s="23" customFormat="1" ht="31.5" hidden="1">
      <c r="A680" s="37" t="s">
        <v>472</v>
      </c>
      <c r="B680" s="159" t="s">
        <v>14</v>
      </c>
      <c r="C680" s="26" t="s">
        <v>525</v>
      </c>
      <c r="D680" s="159" t="s">
        <v>471</v>
      </c>
      <c r="E680" s="217"/>
      <c r="F680" s="62">
        <f>F681</f>
        <v>0</v>
      </c>
      <c r="H680" s="62">
        <f t="shared" si="87"/>
        <v>0</v>
      </c>
      <c r="I680" s="62">
        <f t="shared" si="87"/>
        <v>0</v>
      </c>
      <c r="J680" s="62">
        <f>J681</f>
        <v>0</v>
      </c>
    </row>
    <row r="681" spans="1:10" s="23" customFormat="1" ht="31.5" hidden="1">
      <c r="A681" s="60" t="s">
        <v>148</v>
      </c>
      <c r="B681" s="159" t="s">
        <v>14</v>
      </c>
      <c r="C681" s="26" t="s">
        <v>525</v>
      </c>
      <c r="D681" s="159" t="s">
        <v>471</v>
      </c>
      <c r="E681" s="217">
        <v>600</v>
      </c>
      <c r="F681" s="62">
        <f>F682</f>
        <v>0</v>
      </c>
      <c r="H681" s="62">
        <f t="shared" si="87"/>
        <v>0</v>
      </c>
      <c r="I681" s="62">
        <f t="shared" si="87"/>
        <v>0</v>
      </c>
      <c r="J681" s="62">
        <f>J682</f>
        <v>0</v>
      </c>
    </row>
    <row r="682" spans="1:10" s="23" customFormat="1" hidden="1">
      <c r="A682" s="60" t="s">
        <v>180</v>
      </c>
      <c r="B682" s="159" t="s">
        <v>14</v>
      </c>
      <c r="C682" s="26" t="s">
        <v>525</v>
      </c>
      <c r="D682" s="159" t="s">
        <v>471</v>
      </c>
      <c r="E682" s="217">
        <v>620</v>
      </c>
      <c r="F682" s="62"/>
      <c r="H682" s="62"/>
      <c r="I682" s="62"/>
      <c r="J682" s="62"/>
    </row>
    <row r="683" spans="1:10" s="141" customFormat="1" ht="31.5">
      <c r="A683" s="138" t="s">
        <v>547</v>
      </c>
      <c r="B683" s="17" t="s">
        <v>548</v>
      </c>
      <c r="C683" s="139"/>
      <c r="D683" s="139"/>
      <c r="E683" s="139"/>
      <c r="F683" s="140">
        <f>F684+F696+F715+F1070</f>
        <v>282156.79999999999</v>
      </c>
      <c r="G683" s="140">
        <f>G684+G696+G715+G1070</f>
        <v>35.5</v>
      </c>
      <c r="H683" s="140">
        <f>H684+H696+H715+H1070</f>
        <v>249270.69999999998</v>
      </c>
      <c r="I683" s="140">
        <f>I684+I696+I715+I1070</f>
        <v>249271.69999999998</v>
      </c>
      <c r="J683" s="140">
        <f>J684+J696+J715+J1070</f>
        <v>292804.39999999997</v>
      </c>
    </row>
    <row r="684" spans="1:10" s="23" customFormat="1" hidden="1">
      <c r="A684" s="20" t="s">
        <v>131</v>
      </c>
      <c r="B684" s="12" t="s">
        <v>548</v>
      </c>
      <c r="C684" s="175" t="s">
        <v>132</v>
      </c>
      <c r="D684" s="21"/>
      <c r="E684" s="21"/>
      <c r="F684" s="88">
        <f>F685+F690</f>
        <v>0</v>
      </c>
      <c r="H684" s="88">
        <f>H685+H690</f>
        <v>0</v>
      </c>
      <c r="I684" s="88">
        <f>I685+I690</f>
        <v>0</v>
      </c>
      <c r="J684" s="88">
        <f>J685+J690</f>
        <v>0</v>
      </c>
    </row>
    <row r="685" spans="1:10" s="38" customFormat="1" hidden="1">
      <c r="A685" s="28" t="s">
        <v>74</v>
      </c>
      <c r="B685" s="208" t="s">
        <v>548</v>
      </c>
      <c r="C685" s="208" t="s">
        <v>132</v>
      </c>
      <c r="D685" s="208" t="s">
        <v>152</v>
      </c>
      <c r="E685" s="35"/>
      <c r="F685" s="56">
        <f>F686</f>
        <v>0</v>
      </c>
      <c r="H685" s="56">
        <f t="shared" ref="H685:I688" si="88">H686</f>
        <v>0</v>
      </c>
      <c r="I685" s="56">
        <f t="shared" si="88"/>
        <v>0</v>
      </c>
      <c r="J685" s="56">
        <f>J686</f>
        <v>0</v>
      </c>
    </row>
    <row r="686" spans="1:10" s="23" customFormat="1" hidden="1">
      <c r="A686" s="25" t="s">
        <v>39</v>
      </c>
      <c r="B686" s="159" t="s">
        <v>548</v>
      </c>
      <c r="C686" s="159" t="s">
        <v>132</v>
      </c>
      <c r="D686" s="26" t="s">
        <v>153</v>
      </c>
      <c r="E686" s="21"/>
      <c r="F686" s="62">
        <f>F687</f>
        <v>0</v>
      </c>
      <c r="H686" s="62">
        <f t="shared" si="88"/>
        <v>0</v>
      </c>
      <c r="I686" s="62">
        <f t="shared" si="88"/>
        <v>0</v>
      </c>
      <c r="J686" s="62">
        <f>J687</f>
        <v>0</v>
      </c>
    </row>
    <row r="687" spans="1:10" s="23" customFormat="1" ht="31.5" hidden="1">
      <c r="A687" s="61" t="s">
        <v>154</v>
      </c>
      <c r="B687" s="159" t="s">
        <v>548</v>
      </c>
      <c r="C687" s="159" t="s">
        <v>132</v>
      </c>
      <c r="D687" s="26" t="s">
        <v>155</v>
      </c>
      <c r="E687" s="21"/>
      <c r="F687" s="62">
        <f>F688</f>
        <v>0</v>
      </c>
      <c r="H687" s="62">
        <f t="shared" si="88"/>
        <v>0</v>
      </c>
      <c r="I687" s="62">
        <f t="shared" si="88"/>
        <v>0</v>
      </c>
      <c r="J687" s="62">
        <f>J688</f>
        <v>0</v>
      </c>
    </row>
    <row r="688" spans="1:10" s="23" customFormat="1" ht="31.5" hidden="1">
      <c r="A688" s="37" t="s">
        <v>31</v>
      </c>
      <c r="B688" s="159" t="s">
        <v>548</v>
      </c>
      <c r="C688" s="159" t="s">
        <v>132</v>
      </c>
      <c r="D688" s="26" t="s">
        <v>155</v>
      </c>
      <c r="E688" s="27">
        <v>200</v>
      </c>
      <c r="F688" s="62">
        <f>F689</f>
        <v>0</v>
      </c>
      <c r="H688" s="62">
        <f t="shared" si="88"/>
        <v>0</v>
      </c>
      <c r="I688" s="62">
        <f t="shared" si="88"/>
        <v>0</v>
      </c>
      <c r="J688" s="62">
        <f>J689</f>
        <v>0</v>
      </c>
    </row>
    <row r="689" spans="1:10" s="23" customFormat="1" ht="31.5" hidden="1">
      <c r="A689" s="37" t="s">
        <v>32</v>
      </c>
      <c r="B689" s="159" t="s">
        <v>548</v>
      </c>
      <c r="C689" s="159" t="s">
        <v>132</v>
      </c>
      <c r="D689" s="26" t="s">
        <v>155</v>
      </c>
      <c r="E689" s="27">
        <v>240</v>
      </c>
      <c r="F689" s="62"/>
      <c r="H689" s="62"/>
      <c r="I689" s="62"/>
      <c r="J689" s="62"/>
    </row>
    <row r="690" spans="1:10" s="67" customFormat="1" ht="31.5" hidden="1">
      <c r="A690" s="90" t="s">
        <v>159</v>
      </c>
      <c r="B690" s="257" t="s">
        <v>548</v>
      </c>
      <c r="C690" s="257" t="s">
        <v>132</v>
      </c>
      <c r="D690" s="91" t="s">
        <v>160</v>
      </c>
      <c r="E690" s="115"/>
      <c r="F690" s="116">
        <f>F691</f>
        <v>0</v>
      </c>
      <c r="H690" s="116">
        <f t="shared" ref="H690:I694" si="89">H691</f>
        <v>0</v>
      </c>
      <c r="I690" s="116">
        <f t="shared" si="89"/>
        <v>0</v>
      </c>
      <c r="J690" s="116">
        <f>J691</f>
        <v>0</v>
      </c>
    </row>
    <row r="691" spans="1:10" s="23" customFormat="1" hidden="1">
      <c r="A691" s="25" t="s">
        <v>161</v>
      </c>
      <c r="B691" s="159" t="s">
        <v>548</v>
      </c>
      <c r="C691" s="159" t="s">
        <v>132</v>
      </c>
      <c r="D691" s="159" t="s">
        <v>162</v>
      </c>
      <c r="E691" s="27"/>
      <c r="F691" s="62">
        <f>F692</f>
        <v>0</v>
      </c>
      <c r="H691" s="62">
        <f t="shared" si="89"/>
        <v>0</v>
      </c>
      <c r="I691" s="62">
        <f t="shared" si="89"/>
        <v>0</v>
      </c>
      <c r="J691" s="62">
        <f>J692</f>
        <v>0</v>
      </c>
    </row>
    <row r="692" spans="1:10" s="23" customFormat="1" hidden="1">
      <c r="A692" s="25" t="s">
        <v>163</v>
      </c>
      <c r="B692" s="159" t="s">
        <v>548</v>
      </c>
      <c r="C692" s="159" t="s">
        <v>132</v>
      </c>
      <c r="D692" s="159" t="s">
        <v>164</v>
      </c>
      <c r="E692" s="27"/>
      <c r="F692" s="62">
        <f>F693</f>
        <v>0</v>
      </c>
      <c r="H692" s="62">
        <f t="shared" si="89"/>
        <v>0</v>
      </c>
      <c r="I692" s="62">
        <f t="shared" si="89"/>
        <v>0</v>
      </c>
      <c r="J692" s="62">
        <f>J693</f>
        <v>0</v>
      </c>
    </row>
    <row r="693" spans="1:10" s="23" customFormat="1" ht="63" hidden="1">
      <c r="A693" s="25" t="s">
        <v>549</v>
      </c>
      <c r="B693" s="159" t="s">
        <v>548</v>
      </c>
      <c r="C693" s="159" t="s">
        <v>132</v>
      </c>
      <c r="D693" s="159" t="s">
        <v>550</v>
      </c>
      <c r="E693" s="27"/>
      <c r="F693" s="62">
        <f>F694</f>
        <v>0</v>
      </c>
      <c r="H693" s="62">
        <f t="shared" si="89"/>
        <v>0</v>
      </c>
      <c r="I693" s="62">
        <f t="shared" si="89"/>
        <v>0</v>
      </c>
      <c r="J693" s="62">
        <f>J694</f>
        <v>0</v>
      </c>
    </row>
    <row r="694" spans="1:10" s="23" customFormat="1" hidden="1">
      <c r="A694" s="37" t="s">
        <v>35</v>
      </c>
      <c r="B694" s="159" t="s">
        <v>548</v>
      </c>
      <c r="C694" s="159" t="s">
        <v>132</v>
      </c>
      <c r="D694" s="159" t="s">
        <v>550</v>
      </c>
      <c r="E694" s="27">
        <v>800</v>
      </c>
      <c r="F694" s="62">
        <f>F695</f>
        <v>0</v>
      </c>
      <c r="H694" s="62">
        <f t="shared" si="89"/>
        <v>0</v>
      </c>
      <c r="I694" s="62">
        <f t="shared" si="89"/>
        <v>0</v>
      </c>
      <c r="J694" s="62">
        <f>J695</f>
        <v>0</v>
      </c>
    </row>
    <row r="695" spans="1:10" s="23" customFormat="1" ht="18.75" hidden="1" customHeight="1">
      <c r="A695" s="37" t="s">
        <v>37</v>
      </c>
      <c r="B695" s="159" t="s">
        <v>548</v>
      </c>
      <c r="C695" s="159" t="s">
        <v>132</v>
      </c>
      <c r="D695" s="159" t="s">
        <v>550</v>
      </c>
      <c r="E695" s="27">
        <v>850</v>
      </c>
      <c r="F695" s="62"/>
      <c r="H695" s="62"/>
      <c r="I695" s="62"/>
      <c r="J695" s="62"/>
    </row>
    <row r="696" spans="1:10" s="23" customFormat="1" hidden="1">
      <c r="A696" s="142" t="s">
        <v>223</v>
      </c>
      <c r="B696" s="12" t="s">
        <v>548</v>
      </c>
      <c r="C696" s="12" t="s">
        <v>224</v>
      </c>
      <c r="D696" s="21"/>
      <c r="E696" s="21"/>
      <c r="F696" s="88">
        <f>F697</f>
        <v>0</v>
      </c>
      <c r="H696" s="88">
        <f>H697</f>
        <v>0</v>
      </c>
      <c r="I696" s="88">
        <f>I697</f>
        <v>0</v>
      </c>
      <c r="J696" s="88">
        <f>J697</f>
        <v>0</v>
      </c>
    </row>
    <row r="697" spans="1:10" s="23" customFormat="1" hidden="1">
      <c r="A697" s="142" t="s">
        <v>293</v>
      </c>
      <c r="B697" s="29" t="s">
        <v>548</v>
      </c>
      <c r="C697" s="29" t="s">
        <v>294</v>
      </c>
      <c r="D697" s="21"/>
      <c r="E697" s="21"/>
      <c r="F697" s="88">
        <f>F698+F706</f>
        <v>0</v>
      </c>
      <c r="H697" s="88">
        <f>H698+H706</f>
        <v>0</v>
      </c>
      <c r="I697" s="88">
        <f>I698+I706</f>
        <v>0</v>
      </c>
      <c r="J697" s="88">
        <f>J698+J706</f>
        <v>0</v>
      </c>
    </row>
    <row r="698" spans="1:10" s="23" customFormat="1" ht="31.5" hidden="1">
      <c r="A698" s="86" t="s">
        <v>75</v>
      </c>
      <c r="B698" s="29" t="s">
        <v>548</v>
      </c>
      <c r="C698" s="29" t="s">
        <v>294</v>
      </c>
      <c r="D698" s="29" t="s">
        <v>76</v>
      </c>
      <c r="E698" s="29"/>
      <c r="F698" s="56">
        <f>F699</f>
        <v>0</v>
      </c>
      <c r="H698" s="56">
        <f t="shared" ref="H698:I700" si="90">H699</f>
        <v>0</v>
      </c>
      <c r="I698" s="56">
        <f t="shared" si="90"/>
        <v>0</v>
      </c>
      <c r="J698" s="56">
        <f>J699</f>
        <v>0</v>
      </c>
    </row>
    <row r="699" spans="1:10" s="23" customFormat="1" ht="31.5" hidden="1">
      <c r="A699" s="37" t="s">
        <v>295</v>
      </c>
      <c r="B699" s="26" t="s">
        <v>548</v>
      </c>
      <c r="C699" s="26" t="s">
        <v>294</v>
      </c>
      <c r="D699" s="26" t="s">
        <v>296</v>
      </c>
      <c r="E699" s="26"/>
      <c r="F699" s="62">
        <f>F700</f>
        <v>0</v>
      </c>
      <c r="H699" s="62">
        <f t="shared" si="90"/>
        <v>0</v>
      </c>
      <c r="I699" s="62">
        <f t="shared" si="90"/>
        <v>0</v>
      </c>
      <c r="J699" s="62">
        <f>J700</f>
        <v>0</v>
      </c>
    </row>
    <row r="700" spans="1:10" s="23" customFormat="1" ht="47.25" hidden="1">
      <c r="A700" s="37" t="s">
        <v>297</v>
      </c>
      <c r="B700" s="26" t="s">
        <v>548</v>
      </c>
      <c r="C700" s="26" t="s">
        <v>294</v>
      </c>
      <c r="D700" s="26" t="s">
        <v>298</v>
      </c>
      <c r="E700" s="26"/>
      <c r="F700" s="62">
        <f>F701</f>
        <v>0</v>
      </c>
      <c r="H700" s="62">
        <f t="shared" si="90"/>
        <v>0</v>
      </c>
      <c r="I700" s="62">
        <f t="shared" si="90"/>
        <v>0</v>
      </c>
      <c r="J700" s="62">
        <f>J701</f>
        <v>0</v>
      </c>
    </row>
    <row r="701" spans="1:10" s="23" customFormat="1" ht="31.5" hidden="1">
      <c r="A701" s="37" t="s">
        <v>299</v>
      </c>
      <c r="B701" s="26" t="s">
        <v>548</v>
      </c>
      <c r="C701" s="26" t="s">
        <v>294</v>
      </c>
      <c r="D701" s="26" t="s">
        <v>310</v>
      </c>
      <c r="E701" s="26"/>
      <c r="F701" s="62">
        <f>F702+F704</f>
        <v>0</v>
      </c>
      <c r="H701" s="62">
        <f>H702+H704</f>
        <v>0</v>
      </c>
      <c r="I701" s="62">
        <f>I702+I704</f>
        <v>0</v>
      </c>
      <c r="J701" s="62">
        <f>J702+J704</f>
        <v>0</v>
      </c>
    </row>
    <row r="702" spans="1:10" s="23" customFormat="1" ht="31.5" hidden="1">
      <c r="A702" s="37" t="s">
        <v>31</v>
      </c>
      <c r="B702" s="26" t="s">
        <v>548</v>
      </c>
      <c r="C702" s="26" t="s">
        <v>294</v>
      </c>
      <c r="D702" s="26" t="s">
        <v>310</v>
      </c>
      <c r="E702" s="26" t="s">
        <v>42</v>
      </c>
      <c r="F702" s="62">
        <f>F703</f>
        <v>0</v>
      </c>
      <c r="H702" s="62">
        <f>H703</f>
        <v>0</v>
      </c>
      <c r="I702" s="62">
        <f>I703</f>
        <v>0</v>
      </c>
      <c r="J702" s="62">
        <f>J703</f>
        <v>0</v>
      </c>
    </row>
    <row r="703" spans="1:10" s="23" customFormat="1" ht="31.5" hidden="1">
      <c r="A703" s="37" t="s">
        <v>32</v>
      </c>
      <c r="B703" s="26" t="s">
        <v>548</v>
      </c>
      <c r="C703" s="26" t="s">
        <v>294</v>
      </c>
      <c r="D703" s="26" t="s">
        <v>310</v>
      </c>
      <c r="E703" s="26" t="s">
        <v>43</v>
      </c>
      <c r="F703" s="62"/>
      <c r="H703" s="62"/>
      <c r="I703" s="62"/>
      <c r="J703" s="62"/>
    </row>
    <row r="704" spans="1:10" s="23" customFormat="1" hidden="1">
      <c r="A704" s="37" t="s">
        <v>33</v>
      </c>
      <c r="B704" s="26" t="s">
        <v>548</v>
      </c>
      <c r="C704" s="26" t="s">
        <v>294</v>
      </c>
      <c r="D704" s="26" t="s">
        <v>310</v>
      </c>
      <c r="E704" s="26" t="s">
        <v>156</v>
      </c>
      <c r="F704" s="62">
        <f>F705</f>
        <v>0</v>
      </c>
      <c r="H704" s="62">
        <f>H705</f>
        <v>0</v>
      </c>
      <c r="I704" s="62">
        <f>I705</f>
        <v>0</v>
      </c>
      <c r="J704" s="62">
        <f>J705</f>
        <v>0</v>
      </c>
    </row>
    <row r="705" spans="1:10" s="23" customFormat="1" hidden="1">
      <c r="A705" s="37" t="s">
        <v>157</v>
      </c>
      <c r="B705" s="26" t="s">
        <v>548</v>
      </c>
      <c r="C705" s="26" t="s">
        <v>294</v>
      </c>
      <c r="D705" s="26" t="s">
        <v>310</v>
      </c>
      <c r="E705" s="26" t="s">
        <v>158</v>
      </c>
      <c r="F705" s="62"/>
      <c r="H705" s="62"/>
      <c r="I705" s="62"/>
      <c r="J705" s="62"/>
    </row>
    <row r="706" spans="1:10" s="23" customFormat="1" hidden="1">
      <c r="A706" s="11" t="s">
        <v>186</v>
      </c>
      <c r="B706" s="12" t="s">
        <v>548</v>
      </c>
      <c r="C706" s="12" t="s">
        <v>294</v>
      </c>
      <c r="D706" s="12" t="s">
        <v>187</v>
      </c>
      <c r="E706" s="12"/>
      <c r="F706" s="88">
        <f>F707</f>
        <v>0</v>
      </c>
      <c r="H706" s="88">
        <f t="shared" ref="H706:I709" si="91">H707</f>
        <v>0</v>
      </c>
      <c r="I706" s="88">
        <f t="shared" si="91"/>
        <v>0</v>
      </c>
      <c r="J706" s="88">
        <f>J707</f>
        <v>0</v>
      </c>
    </row>
    <row r="707" spans="1:10" s="23" customFormat="1" ht="31.5" hidden="1">
      <c r="A707" s="57" t="s">
        <v>334</v>
      </c>
      <c r="B707" s="26" t="s">
        <v>548</v>
      </c>
      <c r="C707" s="26" t="s">
        <v>294</v>
      </c>
      <c r="D707" s="26" t="s">
        <v>335</v>
      </c>
      <c r="E707" s="26"/>
      <c r="F707" s="62">
        <f>F708</f>
        <v>0</v>
      </c>
      <c r="H707" s="62">
        <f t="shared" si="91"/>
        <v>0</v>
      </c>
      <c r="I707" s="62">
        <f t="shared" si="91"/>
        <v>0</v>
      </c>
      <c r="J707" s="62">
        <f>J708</f>
        <v>0</v>
      </c>
    </row>
    <row r="708" spans="1:10" s="23" customFormat="1" ht="63" hidden="1">
      <c r="A708" s="31" t="s">
        <v>201</v>
      </c>
      <c r="B708" s="26" t="s">
        <v>548</v>
      </c>
      <c r="C708" s="26" t="s">
        <v>294</v>
      </c>
      <c r="D708" s="26" t="s">
        <v>202</v>
      </c>
      <c r="E708" s="26"/>
      <c r="F708" s="62">
        <f>F709</f>
        <v>0</v>
      </c>
      <c r="H708" s="62">
        <f t="shared" si="91"/>
        <v>0</v>
      </c>
      <c r="I708" s="62">
        <f t="shared" si="91"/>
        <v>0</v>
      </c>
      <c r="J708" s="62">
        <f>J709</f>
        <v>0</v>
      </c>
    </row>
    <row r="709" spans="1:10" s="23" customFormat="1" ht="31.5" hidden="1">
      <c r="A709" s="37" t="s">
        <v>31</v>
      </c>
      <c r="B709" s="26" t="s">
        <v>548</v>
      </c>
      <c r="C709" s="26" t="s">
        <v>294</v>
      </c>
      <c r="D709" s="26" t="s">
        <v>202</v>
      </c>
      <c r="E709" s="26" t="s">
        <v>42</v>
      </c>
      <c r="F709" s="62">
        <f>F710</f>
        <v>0</v>
      </c>
      <c r="H709" s="62">
        <f t="shared" si="91"/>
        <v>0</v>
      </c>
      <c r="I709" s="62">
        <f t="shared" si="91"/>
        <v>0</v>
      </c>
      <c r="J709" s="62">
        <f>J710</f>
        <v>0</v>
      </c>
    </row>
    <row r="710" spans="1:10" s="23" customFormat="1" ht="31.5" hidden="1">
      <c r="A710" s="37" t="s">
        <v>32</v>
      </c>
      <c r="B710" s="26" t="s">
        <v>548</v>
      </c>
      <c r="C710" s="26" t="s">
        <v>294</v>
      </c>
      <c r="D710" s="26" t="s">
        <v>202</v>
      </c>
      <c r="E710" s="26" t="s">
        <v>43</v>
      </c>
      <c r="F710" s="62"/>
      <c r="H710" s="62"/>
      <c r="I710" s="62"/>
      <c r="J710" s="62"/>
    </row>
    <row r="711" spans="1:10" s="23" customFormat="1" ht="31.5" hidden="1">
      <c r="A711" s="11" t="s">
        <v>551</v>
      </c>
      <c r="B711" s="175" t="s">
        <v>548</v>
      </c>
      <c r="C711" s="12" t="s">
        <v>294</v>
      </c>
      <c r="D711" s="21" t="s">
        <v>552</v>
      </c>
      <c r="E711" s="26"/>
      <c r="F711" s="62">
        <f>F712</f>
        <v>0</v>
      </c>
      <c r="H711" s="62">
        <f t="shared" ref="H711:I713" si="92">H712</f>
        <v>0</v>
      </c>
      <c r="I711" s="62">
        <f t="shared" si="92"/>
        <v>0</v>
      </c>
      <c r="J711" s="62">
        <f>J712</f>
        <v>0</v>
      </c>
    </row>
    <row r="712" spans="1:10" s="23" customFormat="1" ht="31.5" hidden="1">
      <c r="A712" s="31" t="s">
        <v>136</v>
      </c>
      <c r="B712" s="159" t="s">
        <v>548</v>
      </c>
      <c r="C712" s="26" t="s">
        <v>294</v>
      </c>
      <c r="D712" s="27" t="s">
        <v>553</v>
      </c>
      <c r="E712" s="26"/>
      <c r="F712" s="62">
        <f>F713</f>
        <v>0</v>
      </c>
      <c r="H712" s="62">
        <f t="shared" si="92"/>
        <v>0</v>
      </c>
      <c r="I712" s="62">
        <f t="shared" si="92"/>
        <v>0</v>
      </c>
      <c r="J712" s="62">
        <f>J713</f>
        <v>0</v>
      </c>
    </row>
    <row r="713" spans="1:10" s="23" customFormat="1" hidden="1">
      <c r="A713" s="37" t="s">
        <v>35</v>
      </c>
      <c r="B713" s="159" t="s">
        <v>548</v>
      </c>
      <c r="C713" s="26" t="s">
        <v>294</v>
      </c>
      <c r="D713" s="27" t="s">
        <v>553</v>
      </c>
      <c r="E713" s="26" t="s">
        <v>184</v>
      </c>
      <c r="F713" s="62">
        <f>F714</f>
        <v>0</v>
      </c>
      <c r="H713" s="62">
        <f t="shared" si="92"/>
        <v>0</v>
      </c>
      <c r="I713" s="62">
        <f t="shared" si="92"/>
        <v>0</v>
      </c>
      <c r="J713" s="62">
        <f>J714</f>
        <v>0</v>
      </c>
    </row>
    <row r="714" spans="1:10" s="23" customFormat="1" hidden="1">
      <c r="A714" s="37" t="s">
        <v>55</v>
      </c>
      <c r="B714" s="159" t="s">
        <v>548</v>
      </c>
      <c r="C714" s="26" t="s">
        <v>294</v>
      </c>
      <c r="D714" s="27" t="s">
        <v>553</v>
      </c>
      <c r="E714" s="26" t="s">
        <v>260</v>
      </c>
      <c r="F714" s="62"/>
      <c r="H714" s="62"/>
      <c r="I714" s="62"/>
      <c r="J714" s="62"/>
    </row>
    <row r="715" spans="1:10" s="38" customFormat="1">
      <c r="A715" s="143" t="s">
        <v>406</v>
      </c>
      <c r="B715" s="175" t="s">
        <v>548</v>
      </c>
      <c r="C715" s="175" t="s">
        <v>407</v>
      </c>
      <c r="D715" s="175"/>
      <c r="E715" s="21"/>
      <c r="F715" s="88">
        <f>F716+F784+F942+F1006+F1037</f>
        <v>282010</v>
      </c>
      <c r="H715" s="88">
        <f>H716+H784+H942+H1006+H1037</f>
        <v>249126.99999999997</v>
      </c>
      <c r="I715" s="88">
        <f>I716+I784+I942+I1006+I1037</f>
        <v>249126.99999999997</v>
      </c>
      <c r="J715" s="88">
        <f>J716+J784+J942+J1006+J1037</f>
        <v>292657.59999999998</v>
      </c>
    </row>
    <row r="716" spans="1:10" s="38" customFormat="1">
      <c r="A716" s="28" t="s">
        <v>554</v>
      </c>
      <c r="B716" s="208" t="s">
        <v>548</v>
      </c>
      <c r="C716" s="208" t="s">
        <v>409</v>
      </c>
      <c r="D716" s="208"/>
      <c r="E716" s="218"/>
      <c r="F716" s="30">
        <f>F717+F756+F760+F771+F777</f>
        <v>42620.800000000003</v>
      </c>
      <c r="H716" s="30">
        <f>H717+H756+H760+H771+H777</f>
        <v>36795.200000000004</v>
      </c>
      <c r="I716" s="30">
        <f>I717+I756+I760+I771+I777</f>
        <v>36795.200000000004</v>
      </c>
      <c r="J716" s="30">
        <f>J717+J756+J760+J771+J777</f>
        <v>44540.600000000006</v>
      </c>
    </row>
    <row r="717" spans="1:10" s="174" customFormat="1" ht="31.5">
      <c r="A717" s="108" t="s">
        <v>555</v>
      </c>
      <c r="B717" s="225" t="s">
        <v>548</v>
      </c>
      <c r="C717" s="225" t="s">
        <v>409</v>
      </c>
      <c r="D717" s="237" t="s">
        <v>556</v>
      </c>
      <c r="E717" s="225"/>
      <c r="F717" s="110">
        <f>F718</f>
        <v>25056.9</v>
      </c>
      <c r="H717" s="110">
        <f>H718</f>
        <v>19466.900000000001</v>
      </c>
      <c r="I717" s="110">
        <f>I718</f>
        <v>19466.900000000001</v>
      </c>
      <c r="J717" s="110">
        <f>J718</f>
        <v>25056.9</v>
      </c>
    </row>
    <row r="718" spans="1:10" s="72" customFormat="1" ht="31.5">
      <c r="A718" s="238" t="s">
        <v>557</v>
      </c>
      <c r="B718" s="239" t="s">
        <v>548</v>
      </c>
      <c r="C718" s="239" t="s">
        <v>409</v>
      </c>
      <c r="D718" s="258" t="s">
        <v>558</v>
      </c>
      <c r="E718" s="239"/>
      <c r="F718" s="233">
        <f>F719+F752</f>
        <v>25056.9</v>
      </c>
      <c r="H718" s="233">
        <f>H719+H752</f>
        <v>19466.900000000001</v>
      </c>
      <c r="I718" s="233">
        <f>I719+I752</f>
        <v>19466.900000000001</v>
      </c>
      <c r="J718" s="233">
        <f>J719+J752</f>
        <v>25056.9</v>
      </c>
    </row>
    <row r="719" spans="1:10" s="199" customFormat="1" ht="127.15" customHeight="1">
      <c r="A719" s="259" t="s">
        <v>559</v>
      </c>
      <c r="B719" s="181" t="s">
        <v>548</v>
      </c>
      <c r="C719" s="181" t="s">
        <v>409</v>
      </c>
      <c r="D719" s="182" t="s">
        <v>560</v>
      </c>
      <c r="E719" s="181"/>
      <c r="F719" s="71">
        <f>F720+F730+F737+F740+F743+F746+F749</f>
        <v>24996</v>
      </c>
      <c r="G719" s="200"/>
      <c r="H719" s="71">
        <f>H720+H730+H737+H740+H743+H746+H749</f>
        <v>19406</v>
      </c>
      <c r="I719" s="71">
        <f>I720+I730+I737+I740+I743+I746+I749</f>
        <v>19406</v>
      </c>
      <c r="J719" s="71">
        <f>J720+J730+J737+J740+J743+J746+J749</f>
        <v>24996</v>
      </c>
    </row>
    <row r="720" spans="1:10" s="3" customFormat="1" ht="63">
      <c r="A720" s="25" t="s">
        <v>563</v>
      </c>
      <c r="B720" s="159" t="s">
        <v>548</v>
      </c>
      <c r="C720" s="159" t="s">
        <v>409</v>
      </c>
      <c r="D720" s="217" t="s">
        <v>564</v>
      </c>
      <c r="E720" s="159"/>
      <c r="F720" s="71">
        <f>F721+F723+F725+F727</f>
        <v>24690.3</v>
      </c>
      <c r="G720" s="157"/>
      <c r="H720" s="24">
        <f>H721+H723+H725+H727</f>
        <v>19020.3</v>
      </c>
      <c r="I720" s="24">
        <f>I721+I723+I725+I727</f>
        <v>19020.3</v>
      </c>
      <c r="J720" s="24">
        <f>J721+J723+J725+J727</f>
        <v>24690.3</v>
      </c>
    </row>
    <row r="721" spans="1:10" s="3" customFormat="1" ht="78.75">
      <c r="A721" s="37" t="s">
        <v>29</v>
      </c>
      <c r="B721" s="159" t="s">
        <v>548</v>
      </c>
      <c r="C721" s="159" t="s">
        <v>409</v>
      </c>
      <c r="D721" s="217" t="s">
        <v>564</v>
      </c>
      <c r="E721" s="159" t="s">
        <v>49</v>
      </c>
      <c r="F721" s="71">
        <f>F722</f>
        <v>23455.8</v>
      </c>
      <c r="G721" s="157"/>
      <c r="H721" s="24">
        <f>H722</f>
        <v>18000</v>
      </c>
      <c r="I721" s="24">
        <f>I722</f>
        <v>18000</v>
      </c>
      <c r="J721" s="24">
        <f>J722</f>
        <v>23455.8</v>
      </c>
    </row>
    <row r="722" spans="1:10" s="3" customFormat="1">
      <c r="A722" s="37" t="s">
        <v>140</v>
      </c>
      <c r="B722" s="159" t="s">
        <v>548</v>
      </c>
      <c r="C722" s="159" t="s">
        <v>409</v>
      </c>
      <c r="D722" s="217" t="s">
        <v>564</v>
      </c>
      <c r="E722" s="159" t="s">
        <v>141</v>
      </c>
      <c r="F722" s="71">
        <v>23455.8</v>
      </c>
      <c r="G722" s="157"/>
      <c r="H722" s="24">
        <v>18000</v>
      </c>
      <c r="I722" s="24">
        <v>18000</v>
      </c>
      <c r="J722" s="71">
        <v>23455.8</v>
      </c>
    </row>
    <row r="723" spans="1:10" s="3" customFormat="1" ht="31.5">
      <c r="A723" s="37" t="s">
        <v>31</v>
      </c>
      <c r="B723" s="159" t="s">
        <v>548</v>
      </c>
      <c r="C723" s="159" t="s">
        <v>409</v>
      </c>
      <c r="D723" s="217" t="s">
        <v>564</v>
      </c>
      <c r="E723" s="159" t="s">
        <v>42</v>
      </c>
      <c r="F723" s="71">
        <f>F724</f>
        <v>1234.5</v>
      </c>
      <c r="G723" s="157"/>
      <c r="H723" s="24">
        <f>H724</f>
        <v>1020.3</v>
      </c>
      <c r="I723" s="24">
        <f>I724</f>
        <v>1020.3</v>
      </c>
      <c r="J723" s="24">
        <f>J724</f>
        <v>1234.5</v>
      </c>
    </row>
    <row r="724" spans="1:10" s="3" customFormat="1" ht="31.5">
      <c r="A724" s="37" t="s">
        <v>32</v>
      </c>
      <c r="B724" s="159" t="s">
        <v>548</v>
      </c>
      <c r="C724" s="159" t="s">
        <v>409</v>
      </c>
      <c r="D724" s="217" t="s">
        <v>564</v>
      </c>
      <c r="E724" s="159" t="s">
        <v>43</v>
      </c>
      <c r="F724" s="71">
        <v>1234.5</v>
      </c>
      <c r="G724" s="157"/>
      <c r="H724" s="24">
        <v>1020.3</v>
      </c>
      <c r="I724" s="24">
        <v>1020.3</v>
      </c>
      <c r="J724" s="24">
        <v>1234.5</v>
      </c>
    </row>
    <row r="725" spans="1:10" s="3" customFormat="1" ht="31.5" hidden="1">
      <c r="A725" s="25" t="s">
        <v>148</v>
      </c>
      <c r="B725" s="159" t="s">
        <v>548</v>
      </c>
      <c r="C725" s="159" t="s">
        <v>409</v>
      </c>
      <c r="D725" s="217" t="s">
        <v>564</v>
      </c>
      <c r="E725" s="159" t="s">
        <v>149</v>
      </c>
      <c r="F725" s="71">
        <f>F726</f>
        <v>0</v>
      </c>
      <c r="G725" s="157"/>
      <c r="H725" s="24">
        <f>H726</f>
        <v>0</v>
      </c>
      <c r="I725" s="24">
        <f>I726</f>
        <v>0</v>
      </c>
      <c r="J725" s="24">
        <f>J726</f>
        <v>0</v>
      </c>
    </row>
    <row r="726" spans="1:10" s="3" customFormat="1" hidden="1">
      <c r="A726" s="25" t="s">
        <v>150</v>
      </c>
      <c r="B726" s="159" t="s">
        <v>548</v>
      </c>
      <c r="C726" s="159" t="s">
        <v>409</v>
      </c>
      <c r="D726" s="217" t="s">
        <v>564</v>
      </c>
      <c r="E726" s="159" t="s">
        <v>151</v>
      </c>
      <c r="F726" s="71"/>
      <c r="G726" s="157"/>
      <c r="H726" s="24"/>
      <c r="I726" s="24"/>
      <c r="J726" s="24"/>
    </row>
    <row r="727" spans="1:10" s="3" customFormat="1" hidden="1">
      <c r="A727" s="61" t="s">
        <v>35</v>
      </c>
      <c r="B727" s="159" t="s">
        <v>548</v>
      </c>
      <c r="C727" s="159" t="s">
        <v>409</v>
      </c>
      <c r="D727" s="217" t="s">
        <v>564</v>
      </c>
      <c r="E727" s="26" t="s">
        <v>184</v>
      </c>
      <c r="F727" s="71">
        <f>F728+F729</f>
        <v>0</v>
      </c>
      <c r="G727" s="157"/>
      <c r="H727" s="24">
        <f>H728+H729</f>
        <v>0</v>
      </c>
      <c r="I727" s="24">
        <f>I728+I729</f>
        <v>0</v>
      </c>
      <c r="J727" s="24">
        <f>J728+J729</f>
        <v>0</v>
      </c>
    </row>
    <row r="728" spans="1:10" s="3" customFormat="1" hidden="1">
      <c r="A728" s="61" t="s">
        <v>37</v>
      </c>
      <c r="B728" s="159" t="s">
        <v>548</v>
      </c>
      <c r="C728" s="159" t="s">
        <v>409</v>
      </c>
      <c r="D728" s="217" t="s">
        <v>564</v>
      </c>
      <c r="E728" s="26" t="s">
        <v>185</v>
      </c>
      <c r="F728" s="71"/>
      <c r="G728" s="157"/>
      <c r="H728" s="24"/>
      <c r="I728" s="24"/>
      <c r="J728" s="24"/>
    </row>
    <row r="729" spans="1:10" s="3" customFormat="1" hidden="1">
      <c r="A729" s="61" t="s">
        <v>55</v>
      </c>
      <c r="B729" s="159" t="s">
        <v>548</v>
      </c>
      <c r="C729" s="159" t="s">
        <v>409</v>
      </c>
      <c r="D729" s="217" t="s">
        <v>564</v>
      </c>
      <c r="E729" s="26" t="s">
        <v>260</v>
      </c>
      <c r="F729" s="71">
        <f>7362.4-7362.4</f>
        <v>0</v>
      </c>
      <c r="G729" s="157"/>
      <c r="H729" s="24">
        <f>7362.4-7362.4</f>
        <v>0</v>
      </c>
      <c r="I729" s="24">
        <f>7362.4-7362.4</f>
        <v>0</v>
      </c>
      <c r="J729" s="24">
        <f>7362.4-7362.4</f>
        <v>0</v>
      </c>
    </row>
    <row r="730" spans="1:10" s="3" customFormat="1" ht="173.25">
      <c r="A730" s="145" t="s">
        <v>565</v>
      </c>
      <c r="B730" s="159" t="s">
        <v>548</v>
      </c>
      <c r="C730" s="159" t="s">
        <v>409</v>
      </c>
      <c r="D730" s="217" t="s">
        <v>566</v>
      </c>
      <c r="E730" s="159"/>
      <c r="F730" s="71">
        <f>F731+F733+F735</f>
        <v>305.7</v>
      </c>
      <c r="G730" s="157"/>
      <c r="H730" s="24">
        <f>H731+H733+H735</f>
        <v>305.7</v>
      </c>
      <c r="I730" s="24">
        <f>I731+I733+I735</f>
        <v>305.7</v>
      </c>
      <c r="J730" s="24">
        <f>J731+J733+J735</f>
        <v>305.7</v>
      </c>
    </row>
    <row r="731" spans="1:10" s="3" customFormat="1" ht="78.75">
      <c r="A731" s="37" t="s">
        <v>29</v>
      </c>
      <c r="B731" s="159" t="s">
        <v>548</v>
      </c>
      <c r="C731" s="159" t="s">
        <v>409</v>
      </c>
      <c r="D731" s="217" t="s">
        <v>566</v>
      </c>
      <c r="E731" s="159" t="s">
        <v>49</v>
      </c>
      <c r="F731" s="71">
        <f>F732</f>
        <v>290</v>
      </c>
      <c r="G731" s="157"/>
      <c r="H731" s="24">
        <f>H732</f>
        <v>290</v>
      </c>
      <c r="I731" s="24">
        <f>I732</f>
        <v>290</v>
      </c>
      <c r="J731" s="24">
        <f>J732</f>
        <v>290</v>
      </c>
    </row>
    <row r="732" spans="1:10" s="3" customFormat="1">
      <c r="A732" s="37" t="s">
        <v>140</v>
      </c>
      <c r="B732" s="159" t="s">
        <v>548</v>
      </c>
      <c r="C732" s="159" t="s">
        <v>409</v>
      </c>
      <c r="D732" s="217" t="s">
        <v>566</v>
      </c>
      <c r="E732" s="159" t="s">
        <v>141</v>
      </c>
      <c r="F732" s="71">
        <v>290</v>
      </c>
      <c r="G732" s="157"/>
      <c r="H732" s="24">
        <v>290</v>
      </c>
      <c r="I732" s="24">
        <v>290</v>
      </c>
      <c r="J732" s="24">
        <v>290</v>
      </c>
    </row>
    <row r="733" spans="1:10" s="3" customFormat="1" ht="31.5">
      <c r="A733" s="37" t="s">
        <v>31</v>
      </c>
      <c r="B733" s="159" t="s">
        <v>548</v>
      </c>
      <c r="C733" s="159" t="s">
        <v>409</v>
      </c>
      <c r="D733" s="217" t="s">
        <v>566</v>
      </c>
      <c r="E733" s="159" t="s">
        <v>42</v>
      </c>
      <c r="F733" s="71">
        <f>F734</f>
        <v>15.7</v>
      </c>
      <c r="G733" s="157"/>
      <c r="H733" s="24">
        <f>H734</f>
        <v>15.7</v>
      </c>
      <c r="I733" s="24">
        <f>I734</f>
        <v>15.7</v>
      </c>
      <c r="J733" s="24">
        <f>J734</f>
        <v>15.7</v>
      </c>
    </row>
    <row r="734" spans="1:10" s="3" customFormat="1" ht="31.5">
      <c r="A734" s="37" t="s">
        <v>32</v>
      </c>
      <c r="B734" s="159" t="s">
        <v>548</v>
      </c>
      <c r="C734" s="159" t="s">
        <v>409</v>
      </c>
      <c r="D734" s="217" t="s">
        <v>566</v>
      </c>
      <c r="E734" s="159" t="s">
        <v>43</v>
      </c>
      <c r="F734" s="71">
        <v>15.7</v>
      </c>
      <c r="G734" s="157"/>
      <c r="H734" s="24">
        <v>15.7</v>
      </c>
      <c r="I734" s="24">
        <v>15.7</v>
      </c>
      <c r="J734" s="24">
        <v>15.7</v>
      </c>
    </row>
    <row r="735" spans="1:10" s="3" customFormat="1" ht="31.5" hidden="1">
      <c r="A735" s="25" t="s">
        <v>148</v>
      </c>
      <c r="B735" s="159" t="s">
        <v>548</v>
      </c>
      <c r="C735" s="159" t="s">
        <v>409</v>
      </c>
      <c r="D735" s="217" t="s">
        <v>566</v>
      </c>
      <c r="E735" s="159" t="s">
        <v>149</v>
      </c>
      <c r="F735" s="71">
        <f>F736</f>
        <v>0</v>
      </c>
      <c r="G735" s="157"/>
      <c r="H735" s="24">
        <f>H736</f>
        <v>0</v>
      </c>
      <c r="I735" s="24">
        <f>I736</f>
        <v>0</v>
      </c>
      <c r="J735" s="24">
        <f>J736</f>
        <v>0</v>
      </c>
    </row>
    <row r="736" spans="1:10" s="3" customFormat="1" hidden="1">
      <c r="A736" s="25" t="s">
        <v>150</v>
      </c>
      <c r="B736" s="159" t="s">
        <v>548</v>
      </c>
      <c r="C736" s="159" t="s">
        <v>409</v>
      </c>
      <c r="D736" s="217" t="s">
        <v>566</v>
      </c>
      <c r="E736" s="159" t="s">
        <v>151</v>
      </c>
      <c r="F736" s="71"/>
      <c r="G736" s="157"/>
      <c r="H736" s="24"/>
      <c r="I736" s="24"/>
      <c r="J736" s="24"/>
    </row>
    <row r="737" spans="1:10" s="3" customFormat="1" ht="78.75" hidden="1">
      <c r="A737" s="25" t="s">
        <v>567</v>
      </c>
      <c r="B737" s="159" t="s">
        <v>548</v>
      </c>
      <c r="C737" s="159" t="s">
        <v>409</v>
      </c>
      <c r="D737" s="217" t="s">
        <v>568</v>
      </c>
      <c r="E737" s="159"/>
      <c r="F737" s="71">
        <f>F738</f>
        <v>0</v>
      </c>
      <c r="G737" s="157"/>
      <c r="H737" s="24">
        <f t="shared" ref="H737:J738" si="93">H738</f>
        <v>0</v>
      </c>
      <c r="I737" s="24">
        <f t="shared" si="93"/>
        <v>0</v>
      </c>
      <c r="J737" s="24">
        <f t="shared" si="93"/>
        <v>0</v>
      </c>
    </row>
    <row r="738" spans="1:10" s="3" customFormat="1" ht="78.75" hidden="1">
      <c r="A738" s="37" t="s">
        <v>29</v>
      </c>
      <c r="B738" s="159" t="s">
        <v>548</v>
      </c>
      <c r="C738" s="159" t="s">
        <v>409</v>
      </c>
      <c r="D738" s="217" t="s">
        <v>568</v>
      </c>
      <c r="E738" s="159" t="s">
        <v>49</v>
      </c>
      <c r="F738" s="71">
        <f>F739</f>
        <v>0</v>
      </c>
      <c r="G738" s="157"/>
      <c r="H738" s="24">
        <f t="shared" si="93"/>
        <v>0</v>
      </c>
      <c r="I738" s="24">
        <f t="shared" si="93"/>
        <v>0</v>
      </c>
      <c r="J738" s="24">
        <f t="shared" si="93"/>
        <v>0</v>
      </c>
    </row>
    <row r="739" spans="1:10" s="3" customFormat="1" hidden="1">
      <c r="A739" s="37" t="s">
        <v>140</v>
      </c>
      <c r="B739" s="159" t="s">
        <v>548</v>
      </c>
      <c r="C739" s="159" t="s">
        <v>409</v>
      </c>
      <c r="D739" s="217" t="s">
        <v>568</v>
      </c>
      <c r="E739" s="159" t="s">
        <v>141</v>
      </c>
      <c r="F739" s="71"/>
      <c r="G739" s="157"/>
      <c r="H739" s="24"/>
      <c r="I739" s="24"/>
      <c r="J739" s="24"/>
    </row>
    <row r="740" spans="1:10" s="38" customFormat="1" ht="94.5" hidden="1">
      <c r="A740" s="260" t="s">
        <v>567</v>
      </c>
      <c r="B740" s="208" t="s">
        <v>548</v>
      </c>
      <c r="C740" s="208" t="s">
        <v>409</v>
      </c>
      <c r="D740" s="218" t="s">
        <v>868</v>
      </c>
      <c r="E740" s="208"/>
      <c r="F740" s="209">
        <f>F741</f>
        <v>0</v>
      </c>
      <c r="H740" s="56">
        <f t="shared" ref="H740:J741" si="94">H741</f>
        <v>0</v>
      </c>
      <c r="I740" s="56">
        <f t="shared" si="94"/>
        <v>0</v>
      </c>
      <c r="J740" s="56">
        <f t="shared" si="94"/>
        <v>0</v>
      </c>
    </row>
    <row r="741" spans="1:10" s="3" customFormat="1" ht="22.5" hidden="1" customHeight="1">
      <c r="A741" s="25" t="s">
        <v>148</v>
      </c>
      <c r="B741" s="159" t="s">
        <v>548</v>
      </c>
      <c r="C741" s="159" t="s">
        <v>409</v>
      </c>
      <c r="D741" s="217" t="s">
        <v>868</v>
      </c>
      <c r="E741" s="159" t="s">
        <v>149</v>
      </c>
      <c r="F741" s="152">
        <f>F742</f>
        <v>0</v>
      </c>
      <c r="G741" s="261"/>
      <c r="H741" s="62">
        <f t="shared" si="94"/>
        <v>0</v>
      </c>
      <c r="I741" s="62">
        <f t="shared" si="94"/>
        <v>0</v>
      </c>
      <c r="J741" s="62">
        <f t="shared" si="94"/>
        <v>0</v>
      </c>
    </row>
    <row r="742" spans="1:10" s="3" customFormat="1" ht="22.5" hidden="1" customHeight="1">
      <c r="A742" s="25" t="s">
        <v>150</v>
      </c>
      <c r="B742" s="159" t="s">
        <v>548</v>
      </c>
      <c r="C742" s="159" t="s">
        <v>409</v>
      </c>
      <c r="D742" s="217" t="s">
        <v>868</v>
      </c>
      <c r="E742" s="159" t="s">
        <v>151</v>
      </c>
      <c r="F742" s="152"/>
      <c r="G742" s="261"/>
      <c r="H742" s="62"/>
      <c r="I742" s="62"/>
      <c r="J742" s="62"/>
    </row>
    <row r="743" spans="1:10" s="3" customFormat="1" ht="78.75" hidden="1" customHeight="1">
      <c r="A743" s="145" t="s">
        <v>869</v>
      </c>
      <c r="B743" s="159" t="s">
        <v>548</v>
      </c>
      <c r="C743" s="159" t="s">
        <v>409</v>
      </c>
      <c r="D743" s="217" t="s">
        <v>870</v>
      </c>
      <c r="E743" s="26"/>
      <c r="F743" s="152">
        <f>F744</f>
        <v>0</v>
      </c>
      <c r="G743" s="261"/>
      <c r="H743" s="62">
        <f t="shared" ref="H743:J744" si="95">H744</f>
        <v>0</v>
      </c>
      <c r="I743" s="62">
        <f t="shared" si="95"/>
        <v>0</v>
      </c>
      <c r="J743" s="62">
        <f t="shared" si="95"/>
        <v>0</v>
      </c>
    </row>
    <row r="744" spans="1:10" s="3" customFormat="1" ht="31.5" hidden="1" customHeight="1">
      <c r="A744" s="25" t="s">
        <v>148</v>
      </c>
      <c r="B744" s="159" t="s">
        <v>548</v>
      </c>
      <c r="C744" s="159" t="s">
        <v>409</v>
      </c>
      <c r="D744" s="217" t="s">
        <v>870</v>
      </c>
      <c r="E744" s="26" t="s">
        <v>149</v>
      </c>
      <c r="F744" s="152">
        <f>F745</f>
        <v>0</v>
      </c>
      <c r="G744" s="261"/>
      <c r="H744" s="62">
        <f t="shared" si="95"/>
        <v>0</v>
      </c>
      <c r="I744" s="62">
        <f t="shared" si="95"/>
        <v>0</v>
      </c>
      <c r="J744" s="62">
        <f t="shared" si="95"/>
        <v>0</v>
      </c>
    </row>
    <row r="745" spans="1:10" s="3" customFormat="1" ht="15.75" hidden="1" customHeight="1">
      <c r="A745" s="25" t="s">
        <v>150</v>
      </c>
      <c r="B745" s="159" t="s">
        <v>548</v>
      </c>
      <c r="C745" s="159" t="s">
        <v>409</v>
      </c>
      <c r="D745" s="217" t="s">
        <v>870</v>
      </c>
      <c r="E745" s="26" t="s">
        <v>151</v>
      </c>
      <c r="F745" s="152"/>
      <c r="G745" s="261"/>
      <c r="H745" s="62"/>
      <c r="I745" s="62"/>
      <c r="J745" s="62"/>
    </row>
    <row r="746" spans="1:10" s="3" customFormat="1" ht="188.45" hidden="1" customHeight="1">
      <c r="A746" s="134" t="s">
        <v>569</v>
      </c>
      <c r="B746" s="159" t="s">
        <v>548</v>
      </c>
      <c r="C746" s="159" t="s">
        <v>409</v>
      </c>
      <c r="D746" s="217" t="s">
        <v>570</v>
      </c>
      <c r="E746" s="26"/>
      <c r="F746" s="152">
        <f>F747</f>
        <v>0</v>
      </c>
      <c r="G746" s="261"/>
      <c r="H746" s="62">
        <f t="shared" ref="H746:J747" si="96">H747</f>
        <v>80</v>
      </c>
      <c r="I746" s="62">
        <f t="shared" si="96"/>
        <v>80</v>
      </c>
      <c r="J746" s="62">
        <f t="shared" si="96"/>
        <v>0</v>
      </c>
    </row>
    <row r="747" spans="1:10" s="38" customFormat="1" ht="31.5" hidden="1">
      <c r="A747" s="37" t="s">
        <v>31</v>
      </c>
      <c r="B747" s="159" t="s">
        <v>548</v>
      </c>
      <c r="C747" s="159" t="s">
        <v>409</v>
      </c>
      <c r="D747" s="217" t="s">
        <v>570</v>
      </c>
      <c r="E747" s="26" t="s">
        <v>42</v>
      </c>
      <c r="F747" s="152">
        <f>F748</f>
        <v>0</v>
      </c>
      <c r="H747" s="62">
        <f t="shared" si="96"/>
        <v>80</v>
      </c>
      <c r="I747" s="62">
        <f t="shared" si="96"/>
        <v>80</v>
      </c>
      <c r="J747" s="62">
        <f t="shared" si="96"/>
        <v>0</v>
      </c>
    </row>
    <row r="748" spans="1:10" s="38" customFormat="1" ht="31.5" hidden="1">
      <c r="A748" s="37" t="s">
        <v>32</v>
      </c>
      <c r="B748" s="159" t="s">
        <v>548</v>
      </c>
      <c r="C748" s="159" t="s">
        <v>409</v>
      </c>
      <c r="D748" s="217" t="s">
        <v>570</v>
      </c>
      <c r="E748" s="26" t="s">
        <v>43</v>
      </c>
      <c r="F748" s="152">
        <v>0</v>
      </c>
      <c r="H748" s="62">
        <v>80</v>
      </c>
      <c r="I748" s="62">
        <v>80</v>
      </c>
      <c r="J748" s="62">
        <v>0</v>
      </c>
    </row>
    <row r="749" spans="1:10" s="38" customFormat="1" ht="110.25" hidden="1">
      <c r="A749" s="146" t="s">
        <v>561</v>
      </c>
      <c r="B749" s="159" t="s">
        <v>548</v>
      </c>
      <c r="C749" s="159" t="s">
        <v>409</v>
      </c>
      <c r="D749" s="217" t="s">
        <v>571</v>
      </c>
      <c r="E749" s="26"/>
      <c r="F749" s="152">
        <f>F750</f>
        <v>0</v>
      </c>
      <c r="H749" s="62">
        <f t="shared" ref="H749:J750" si="97">H750</f>
        <v>0</v>
      </c>
      <c r="I749" s="62">
        <f t="shared" si="97"/>
        <v>0</v>
      </c>
      <c r="J749" s="62">
        <f t="shared" si="97"/>
        <v>0</v>
      </c>
    </row>
    <row r="750" spans="1:10" s="38" customFormat="1" ht="78.75" hidden="1">
      <c r="A750" s="61" t="s">
        <v>29</v>
      </c>
      <c r="B750" s="159" t="s">
        <v>548</v>
      </c>
      <c r="C750" s="159" t="s">
        <v>409</v>
      </c>
      <c r="D750" s="217" t="s">
        <v>571</v>
      </c>
      <c r="E750" s="26" t="s">
        <v>49</v>
      </c>
      <c r="F750" s="152">
        <f>F751</f>
        <v>0</v>
      </c>
      <c r="H750" s="62">
        <f t="shared" si="97"/>
        <v>0</v>
      </c>
      <c r="I750" s="62">
        <f t="shared" si="97"/>
        <v>0</v>
      </c>
      <c r="J750" s="62">
        <f t="shared" si="97"/>
        <v>0</v>
      </c>
    </row>
    <row r="751" spans="1:10" s="38" customFormat="1" hidden="1">
      <c r="A751" s="61" t="s">
        <v>140</v>
      </c>
      <c r="B751" s="159" t="s">
        <v>548</v>
      </c>
      <c r="C751" s="159" t="s">
        <v>409</v>
      </c>
      <c r="D751" s="217" t="s">
        <v>571</v>
      </c>
      <c r="E751" s="26" t="s">
        <v>141</v>
      </c>
      <c r="F751" s="152"/>
      <c r="H751" s="62"/>
      <c r="I751" s="62"/>
      <c r="J751" s="62"/>
    </row>
    <row r="752" spans="1:10" s="72" customFormat="1" ht="94.5">
      <c r="A752" s="262" t="s">
        <v>572</v>
      </c>
      <c r="B752" s="207" t="s">
        <v>548</v>
      </c>
      <c r="C752" s="181" t="s">
        <v>409</v>
      </c>
      <c r="D752" s="236" t="s">
        <v>573</v>
      </c>
      <c r="E752" s="178"/>
      <c r="F752" s="250">
        <f>F753</f>
        <v>60.9</v>
      </c>
      <c r="H752" s="250">
        <f t="shared" ref="H752:I754" si="98">H753</f>
        <v>60.9</v>
      </c>
      <c r="I752" s="250">
        <f t="shared" si="98"/>
        <v>60.9</v>
      </c>
      <c r="J752" s="250">
        <f>J753</f>
        <v>60.9</v>
      </c>
    </row>
    <row r="753" spans="1:10" s="72" customFormat="1" ht="49.15" customHeight="1">
      <c r="A753" s="68" t="s">
        <v>574</v>
      </c>
      <c r="B753" s="181" t="s">
        <v>548</v>
      </c>
      <c r="C753" s="181" t="s">
        <v>409</v>
      </c>
      <c r="D753" s="182" t="s">
        <v>575</v>
      </c>
      <c r="E753" s="69"/>
      <c r="F753" s="152">
        <f>F754</f>
        <v>60.9</v>
      </c>
      <c r="H753" s="152">
        <f t="shared" si="98"/>
        <v>60.9</v>
      </c>
      <c r="I753" s="152">
        <f t="shared" si="98"/>
        <v>60.9</v>
      </c>
      <c r="J753" s="152">
        <f>J754</f>
        <v>60.9</v>
      </c>
    </row>
    <row r="754" spans="1:10" s="72" customFormat="1" ht="65.45" customHeight="1">
      <c r="A754" s="263" t="s">
        <v>29</v>
      </c>
      <c r="B754" s="181" t="s">
        <v>548</v>
      </c>
      <c r="C754" s="181" t="s">
        <v>409</v>
      </c>
      <c r="D754" s="182" t="s">
        <v>575</v>
      </c>
      <c r="E754" s="69" t="s">
        <v>49</v>
      </c>
      <c r="F754" s="152">
        <f>F755</f>
        <v>60.9</v>
      </c>
      <c r="H754" s="152">
        <f t="shared" si="98"/>
        <v>60.9</v>
      </c>
      <c r="I754" s="152">
        <f t="shared" si="98"/>
        <v>60.9</v>
      </c>
      <c r="J754" s="152">
        <f>J755</f>
        <v>60.9</v>
      </c>
    </row>
    <row r="755" spans="1:10" s="72" customFormat="1">
      <c r="A755" s="263" t="s">
        <v>140</v>
      </c>
      <c r="B755" s="181" t="s">
        <v>548</v>
      </c>
      <c r="C755" s="181" t="s">
        <v>409</v>
      </c>
      <c r="D755" s="182" t="s">
        <v>575</v>
      </c>
      <c r="E755" s="69" t="s">
        <v>141</v>
      </c>
      <c r="F755" s="152">
        <v>60.9</v>
      </c>
      <c r="H755" s="152">
        <v>60.9</v>
      </c>
      <c r="I755" s="152">
        <v>60.9</v>
      </c>
      <c r="J755" s="152">
        <v>60.9</v>
      </c>
    </row>
    <row r="756" spans="1:10" s="38" customFormat="1" ht="47.25" hidden="1">
      <c r="A756" s="148" t="s">
        <v>217</v>
      </c>
      <c r="B756" s="175" t="s">
        <v>548</v>
      </c>
      <c r="C756" s="175" t="s">
        <v>409</v>
      </c>
      <c r="D756" s="176" t="s">
        <v>218</v>
      </c>
      <c r="E756" s="12"/>
      <c r="F756" s="173">
        <f>F757</f>
        <v>0</v>
      </c>
      <c r="H756" s="88">
        <f t="shared" ref="H756:I758" si="99">H757</f>
        <v>0</v>
      </c>
      <c r="I756" s="88">
        <f t="shared" si="99"/>
        <v>0</v>
      </c>
      <c r="J756" s="88">
        <f>J757</f>
        <v>0</v>
      </c>
    </row>
    <row r="757" spans="1:10" s="38" customFormat="1" ht="47.25" hidden="1">
      <c r="A757" s="61" t="s">
        <v>219</v>
      </c>
      <c r="B757" s="159" t="s">
        <v>548</v>
      </c>
      <c r="C757" s="159" t="s">
        <v>409</v>
      </c>
      <c r="D757" s="217" t="s">
        <v>220</v>
      </c>
      <c r="E757" s="26"/>
      <c r="F757" s="152">
        <f>F758</f>
        <v>0</v>
      </c>
      <c r="H757" s="62">
        <f t="shared" si="99"/>
        <v>0</v>
      </c>
      <c r="I757" s="62">
        <f t="shared" si="99"/>
        <v>0</v>
      </c>
      <c r="J757" s="62">
        <f>J758</f>
        <v>0</v>
      </c>
    </row>
    <row r="758" spans="1:10" s="38" customFormat="1" ht="31.5" hidden="1">
      <c r="A758" s="37" t="s">
        <v>31</v>
      </c>
      <c r="B758" s="159" t="s">
        <v>548</v>
      </c>
      <c r="C758" s="159" t="s">
        <v>409</v>
      </c>
      <c r="D758" s="217" t="s">
        <v>220</v>
      </c>
      <c r="E758" s="26" t="s">
        <v>42</v>
      </c>
      <c r="F758" s="152">
        <f>F759</f>
        <v>0</v>
      </c>
      <c r="H758" s="62">
        <f t="shared" si="99"/>
        <v>0</v>
      </c>
      <c r="I758" s="62">
        <f t="shared" si="99"/>
        <v>0</v>
      </c>
      <c r="J758" s="62">
        <f>J759</f>
        <v>0</v>
      </c>
    </row>
    <row r="759" spans="1:10" s="38" customFormat="1" ht="31.5" hidden="1">
      <c r="A759" s="37" t="s">
        <v>32</v>
      </c>
      <c r="B759" s="159" t="s">
        <v>548</v>
      </c>
      <c r="C759" s="159" t="s">
        <v>409</v>
      </c>
      <c r="D759" s="217" t="s">
        <v>220</v>
      </c>
      <c r="E759" s="26" t="s">
        <v>43</v>
      </c>
      <c r="F759" s="152"/>
      <c r="H759" s="62"/>
      <c r="I759" s="62"/>
      <c r="J759" s="62"/>
    </row>
    <row r="760" spans="1:10" s="38" customFormat="1" ht="15.75" customHeight="1">
      <c r="A760" s="142" t="s">
        <v>576</v>
      </c>
      <c r="B760" s="175" t="s">
        <v>548</v>
      </c>
      <c r="C760" s="12" t="s">
        <v>409</v>
      </c>
      <c r="D760" s="21" t="s">
        <v>577</v>
      </c>
      <c r="E760" s="26"/>
      <c r="F760" s="173">
        <f>F761</f>
        <v>17563.900000000001</v>
      </c>
      <c r="H760" s="88">
        <f>H761</f>
        <v>17078.300000000003</v>
      </c>
      <c r="I760" s="88">
        <f>I761</f>
        <v>17078.300000000003</v>
      </c>
      <c r="J760" s="88">
        <f>J761</f>
        <v>19483.7</v>
      </c>
    </row>
    <row r="761" spans="1:10" s="3" customFormat="1" ht="31.5">
      <c r="A761" s="149" t="s">
        <v>136</v>
      </c>
      <c r="B761" s="159" t="s">
        <v>548</v>
      </c>
      <c r="C761" s="26" t="s">
        <v>409</v>
      </c>
      <c r="D761" s="27" t="s">
        <v>578</v>
      </c>
      <c r="E761" s="26"/>
      <c r="F761" s="152">
        <f>F762+F764+F766+F768</f>
        <v>17563.900000000001</v>
      </c>
      <c r="G761" s="261"/>
      <c r="H761" s="62">
        <f>H762+H764+H766+H768</f>
        <v>17078.300000000003</v>
      </c>
      <c r="I761" s="62">
        <f>I762+I764+I766+I768</f>
        <v>17078.300000000003</v>
      </c>
      <c r="J761" s="62">
        <f>J762+J764+J766+J768</f>
        <v>19483.7</v>
      </c>
    </row>
    <row r="762" spans="1:10" s="3" customFormat="1" ht="67.150000000000006" customHeight="1">
      <c r="A762" s="37" t="s">
        <v>29</v>
      </c>
      <c r="B762" s="159" t="s">
        <v>548</v>
      </c>
      <c r="C762" s="159" t="s">
        <v>409</v>
      </c>
      <c r="D762" s="27" t="s">
        <v>578</v>
      </c>
      <c r="E762" s="159" t="s">
        <v>49</v>
      </c>
      <c r="F762" s="152">
        <f>F763</f>
        <v>8129.5</v>
      </c>
      <c r="G762" s="261"/>
      <c r="H762" s="62">
        <f>H763</f>
        <v>6035.6</v>
      </c>
      <c r="I762" s="62">
        <f>I763</f>
        <v>6035.6</v>
      </c>
      <c r="J762" s="62">
        <f>J763</f>
        <v>8129.5</v>
      </c>
    </row>
    <row r="763" spans="1:10" s="3" customFormat="1">
      <c r="A763" s="37" t="s">
        <v>140</v>
      </c>
      <c r="B763" s="159" t="s">
        <v>548</v>
      </c>
      <c r="C763" s="159" t="s">
        <v>409</v>
      </c>
      <c r="D763" s="27" t="s">
        <v>578</v>
      </c>
      <c r="E763" s="159" t="s">
        <v>141</v>
      </c>
      <c r="F763" s="152">
        <v>8129.5</v>
      </c>
      <c r="G763" s="261"/>
      <c r="H763" s="107">
        <v>6035.6</v>
      </c>
      <c r="I763" s="107">
        <v>6035.6</v>
      </c>
      <c r="J763" s="107">
        <v>8129.5</v>
      </c>
    </row>
    <row r="764" spans="1:10" s="3" customFormat="1" ht="31.5">
      <c r="A764" s="37" t="s">
        <v>31</v>
      </c>
      <c r="B764" s="159" t="s">
        <v>548</v>
      </c>
      <c r="C764" s="159" t="s">
        <v>409</v>
      </c>
      <c r="D764" s="27" t="s">
        <v>578</v>
      </c>
      <c r="E764" s="26" t="s">
        <v>42</v>
      </c>
      <c r="F764" s="152">
        <f>F765</f>
        <v>9358.2000000000007</v>
      </c>
      <c r="G764" s="261"/>
      <c r="H764" s="62">
        <f>H765</f>
        <v>11042.7</v>
      </c>
      <c r="I764" s="62">
        <f>I765</f>
        <v>11042.7</v>
      </c>
      <c r="J764" s="62">
        <f>J765</f>
        <v>11278</v>
      </c>
    </row>
    <row r="765" spans="1:10" s="3" customFormat="1" ht="31.5">
      <c r="A765" s="37" t="s">
        <v>32</v>
      </c>
      <c r="B765" s="159" t="s">
        <v>548</v>
      </c>
      <c r="C765" s="159" t="s">
        <v>409</v>
      </c>
      <c r="D765" s="27" t="s">
        <v>578</v>
      </c>
      <c r="E765" s="26" t="s">
        <v>43</v>
      </c>
      <c r="F765" s="152">
        <f>12382-3023.8</f>
        <v>9358.2000000000007</v>
      </c>
      <c r="G765" s="261"/>
      <c r="H765" s="62">
        <v>11042.7</v>
      </c>
      <c r="I765" s="62">
        <v>11042.7</v>
      </c>
      <c r="J765" s="62">
        <f>12382-1104</f>
        <v>11278</v>
      </c>
    </row>
    <row r="766" spans="1:10" s="3" customFormat="1" ht="31.5" hidden="1">
      <c r="A766" s="25" t="s">
        <v>148</v>
      </c>
      <c r="B766" s="159" t="s">
        <v>548</v>
      </c>
      <c r="C766" s="159" t="s">
        <v>409</v>
      </c>
      <c r="D766" s="27" t="s">
        <v>578</v>
      </c>
      <c r="E766" s="159" t="s">
        <v>149</v>
      </c>
      <c r="F766" s="71">
        <f>F767</f>
        <v>0</v>
      </c>
      <c r="G766" s="157"/>
      <c r="H766" s="24">
        <f>H767</f>
        <v>0</v>
      </c>
      <c r="I766" s="24">
        <f>I767</f>
        <v>0</v>
      </c>
      <c r="J766" s="24">
        <f>J767</f>
        <v>0</v>
      </c>
    </row>
    <row r="767" spans="1:10" s="3" customFormat="1" hidden="1">
      <c r="A767" s="25" t="s">
        <v>150</v>
      </c>
      <c r="B767" s="159" t="s">
        <v>548</v>
      </c>
      <c r="C767" s="159" t="s">
        <v>409</v>
      </c>
      <c r="D767" s="27" t="s">
        <v>578</v>
      </c>
      <c r="E767" s="159" t="s">
        <v>151</v>
      </c>
      <c r="F767" s="71"/>
      <c r="G767" s="157"/>
      <c r="H767" s="24"/>
      <c r="I767" s="24"/>
      <c r="J767" s="24"/>
    </row>
    <row r="768" spans="1:10" s="3" customFormat="1">
      <c r="A768" s="61" t="s">
        <v>35</v>
      </c>
      <c r="B768" s="159" t="s">
        <v>548</v>
      </c>
      <c r="C768" s="26" t="s">
        <v>409</v>
      </c>
      <c r="D768" s="27" t="s">
        <v>578</v>
      </c>
      <c r="E768" s="26" t="s">
        <v>184</v>
      </c>
      <c r="F768" s="152">
        <f>F769+F770</f>
        <v>76.2</v>
      </c>
      <c r="G768" s="261"/>
      <c r="H768" s="62">
        <f>H769+H770</f>
        <v>0</v>
      </c>
      <c r="I768" s="62">
        <f>I769+I770</f>
        <v>0</v>
      </c>
      <c r="J768" s="62">
        <f>J769+J770</f>
        <v>76.2</v>
      </c>
    </row>
    <row r="769" spans="1:10" s="3" customFormat="1">
      <c r="A769" s="61" t="s">
        <v>37</v>
      </c>
      <c r="B769" s="159" t="s">
        <v>548</v>
      </c>
      <c r="C769" s="26" t="s">
        <v>409</v>
      </c>
      <c r="D769" s="27" t="s">
        <v>578</v>
      </c>
      <c r="E769" s="26" t="s">
        <v>185</v>
      </c>
      <c r="F769" s="152">
        <v>76.2</v>
      </c>
      <c r="G769" s="261"/>
      <c r="H769" s="62"/>
      <c r="I769" s="62"/>
      <c r="J769" s="62">
        <v>76.2</v>
      </c>
    </row>
    <row r="770" spans="1:10" s="3" customFormat="1" hidden="1">
      <c r="A770" s="61" t="s">
        <v>55</v>
      </c>
      <c r="B770" s="159" t="s">
        <v>548</v>
      </c>
      <c r="C770" s="26" t="s">
        <v>409</v>
      </c>
      <c r="D770" s="27" t="s">
        <v>578</v>
      </c>
      <c r="E770" s="26" t="s">
        <v>260</v>
      </c>
      <c r="F770" s="152">
        <f>7047.5-4588.9-2458.6</f>
        <v>0</v>
      </c>
      <c r="G770" s="261"/>
      <c r="H770" s="62">
        <f>7047.5-4588.9-2458.6</f>
        <v>0</v>
      </c>
      <c r="I770" s="62">
        <f>7047.5-4588.9-2458.6</f>
        <v>0</v>
      </c>
      <c r="J770" s="62">
        <f>7047.5-4588.9-2458.6</f>
        <v>0</v>
      </c>
    </row>
    <row r="771" spans="1:10" s="38" customFormat="1">
      <c r="A771" s="148" t="s">
        <v>186</v>
      </c>
      <c r="B771" s="175" t="s">
        <v>548</v>
      </c>
      <c r="C771" s="175" t="s">
        <v>409</v>
      </c>
      <c r="D771" s="176" t="s">
        <v>187</v>
      </c>
      <c r="E771" s="12"/>
      <c r="F771" s="173">
        <f>F772</f>
        <v>0</v>
      </c>
      <c r="H771" s="88">
        <f>H772</f>
        <v>250</v>
      </c>
      <c r="I771" s="88">
        <f>I772</f>
        <v>250</v>
      </c>
      <c r="J771" s="88">
        <f>J772</f>
        <v>0</v>
      </c>
    </row>
    <row r="772" spans="1:10" s="64" customFormat="1" ht="31.5">
      <c r="A772" s="151" t="s">
        <v>417</v>
      </c>
      <c r="B772" s="133" t="s">
        <v>548</v>
      </c>
      <c r="C772" s="26" t="s">
        <v>409</v>
      </c>
      <c r="D772" s="53" t="s">
        <v>579</v>
      </c>
      <c r="E772" s="26"/>
      <c r="F772" s="152">
        <f>F773+F775</f>
        <v>0</v>
      </c>
      <c r="H772" s="62">
        <f>H773+H775</f>
        <v>250</v>
      </c>
      <c r="I772" s="62">
        <f>I773+I775</f>
        <v>250</v>
      </c>
      <c r="J772" s="62">
        <f>J773+J775</f>
        <v>0</v>
      </c>
    </row>
    <row r="773" spans="1:10" s="64" customFormat="1" ht="31.5" hidden="1">
      <c r="A773" s="37" t="s">
        <v>31</v>
      </c>
      <c r="B773" s="159" t="s">
        <v>548</v>
      </c>
      <c r="C773" s="26" t="s">
        <v>409</v>
      </c>
      <c r="D773" s="217" t="s">
        <v>579</v>
      </c>
      <c r="E773" s="26" t="s">
        <v>42</v>
      </c>
      <c r="F773" s="152">
        <f>F774</f>
        <v>0</v>
      </c>
      <c r="H773" s="62">
        <f>H774</f>
        <v>0</v>
      </c>
      <c r="I773" s="62">
        <f>I774</f>
        <v>0</v>
      </c>
      <c r="J773" s="62">
        <f>J774</f>
        <v>0</v>
      </c>
    </row>
    <row r="774" spans="1:10" s="64" customFormat="1" ht="31.5" hidden="1">
      <c r="A774" s="37" t="s">
        <v>32</v>
      </c>
      <c r="B774" s="159" t="s">
        <v>548</v>
      </c>
      <c r="C774" s="26" t="s">
        <v>409</v>
      </c>
      <c r="D774" s="217" t="s">
        <v>579</v>
      </c>
      <c r="E774" s="26" t="s">
        <v>43</v>
      </c>
      <c r="F774" s="152"/>
      <c r="H774" s="62"/>
      <c r="I774" s="62"/>
      <c r="J774" s="62"/>
    </row>
    <row r="775" spans="1:10" s="64" customFormat="1">
      <c r="A775" s="61" t="s">
        <v>35</v>
      </c>
      <c r="B775" s="159" t="s">
        <v>548</v>
      </c>
      <c r="C775" s="26" t="s">
        <v>409</v>
      </c>
      <c r="D775" s="217" t="s">
        <v>579</v>
      </c>
      <c r="E775" s="159" t="s">
        <v>184</v>
      </c>
      <c r="F775" s="152">
        <f>F776</f>
        <v>0</v>
      </c>
      <c r="H775" s="62">
        <f>H776</f>
        <v>250</v>
      </c>
      <c r="I775" s="62">
        <f>I776</f>
        <v>250</v>
      </c>
      <c r="J775" s="62">
        <f>J776</f>
        <v>0</v>
      </c>
    </row>
    <row r="776" spans="1:10" s="64" customFormat="1">
      <c r="A776" s="61" t="s">
        <v>55</v>
      </c>
      <c r="B776" s="159" t="s">
        <v>548</v>
      </c>
      <c r="C776" s="26" t="s">
        <v>409</v>
      </c>
      <c r="D776" s="217" t="s">
        <v>579</v>
      </c>
      <c r="E776" s="159" t="s">
        <v>260</v>
      </c>
      <c r="F776" s="152">
        <v>0</v>
      </c>
      <c r="H776" s="62">
        <v>250</v>
      </c>
      <c r="I776" s="62">
        <v>250</v>
      </c>
      <c r="J776" s="62">
        <v>0</v>
      </c>
    </row>
    <row r="777" spans="1:10" s="23" customFormat="1" hidden="1">
      <c r="A777" s="51" t="s">
        <v>127</v>
      </c>
      <c r="B777" s="175" t="s">
        <v>548</v>
      </c>
      <c r="C777" s="175" t="s">
        <v>409</v>
      </c>
      <c r="D777" s="175" t="s">
        <v>128</v>
      </c>
      <c r="E777" s="176"/>
      <c r="F777" s="173">
        <f>F778</f>
        <v>0</v>
      </c>
      <c r="H777" s="88">
        <f>H778</f>
        <v>0</v>
      </c>
      <c r="I777" s="88">
        <f>I778</f>
        <v>0</v>
      </c>
      <c r="J777" s="88">
        <f>J778</f>
        <v>0</v>
      </c>
    </row>
    <row r="778" spans="1:10" s="23" customFormat="1" ht="31.5" hidden="1">
      <c r="A778" s="37" t="s">
        <v>470</v>
      </c>
      <c r="B778" s="159" t="s">
        <v>548</v>
      </c>
      <c r="C778" s="26" t="s">
        <v>409</v>
      </c>
      <c r="D778" s="159" t="s">
        <v>471</v>
      </c>
      <c r="E778" s="217"/>
      <c r="F778" s="152">
        <f>F779+F781</f>
        <v>0</v>
      </c>
      <c r="H778" s="62">
        <f>H779+H781</f>
        <v>0</v>
      </c>
      <c r="I778" s="62">
        <f>I779+I781</f>
        <v>0</v>
      </c>
      <c r="J778" s="62">
        <f>J779+J781</f>
        <v>0</v>
      </c>
    </row>
    <row r="779" spans="1:10" s="23" customFormat="1" ht="31.5" hidden="1">
      <c r="A779" s="37" t="s">
        <v>31</v>
      </c>
      <c r="B779" s="159" t="s">
        <v>548</v>
      </c>
      <c r="C779" s="26" t="s">
        <v>409</v>
      </c>
      <c r="D779" s="159" t="s">
        <v>471</v>
      </c>
      <c r="E779" s="217">
        <v>200</v>
      </c>
      <c r="F779" s="152">
        <f>F780</f>
        <v>0</v>
      </c>
      <c r="H779" s="62">
        <f>H780</f>
        <v>0</v>
      </c>
      <c r="I779" s="62">
        <f>I780</f>
        <v>0</v>
      </c>
      <c r="J779" s="62">
        <f>J780</f>
        <v>0</v>
      </c>
    </row>
    <row r="780" spans="1:10" s="23" customFormat="1" ht="31.5" hidden="1">
      <c r="A780" s="37" t="s">
        <v>32</v>
      </c>
      <c r="B780" s="159" t="s">
        <v>548</v>
      </c>
      <c r="C780" s="26" t="s">
        <v>409</v>
      </c>
      <c r="D780" s="159" t="s">
        <v>471</v>
      </c>
      <c r="E780" s="217">
        <v>240</v>
      </c>
      <c r="F780" s="152"/>
      <c r="H780" s="62"/>
      <c r="I780" s="62"/>
      <c r="J780" s="62"/>
    </row>
    <row r="781" spans="1:10" s="23" customFormat="1" ht="31.5" hidden="1">
      <c r="A781" s="37" t="s">
        <v>472</v>
      </c>
      <c r="B781" s="159" t="s">
        <v>548</v>
      </c>
      <c r="C781" s="26" t="s">
        <v>409</v>
      </c>
      <c r="D781" s="159" t="s">
        <v>473</v>
      </c>
      <c r="E781" s="217"/>
      <c r="F781" s="152">
        <f>F782</f>
        <v>0</v>
      </c>
      <c r="H781" s="62">
        <f t="shared" ref="H781:J782" si="100">H782</f>
        <v>0</v>
      </c>
      <c r="I781" s="62">
        <f t="shared" si="100"/>
        <v>0</v>
      </c>
      <c r="J781" s="62">
        <f t="shared" si="100"/>
        <v>0</v>
      </c>
    </row>
    <row r="782" spans="1:10" s="23" customFormat="1" ht="31.5" hidden="1">
      <c r="A782" s="37" t="s">
        <v>31</v>
      </c>
      <c r="B782" s="159" t="s">
        <v>548</v>
      </c>
      <c r="C782" s="26" t="s">
        <v>409</v>
      </c>
      <c r="D782" s="159" t="s">
        <v>473</v>
      </c>
      <c r="E782" s="217">
        <v>200</v>
      </c>
      <c r="F782" s="152">
        <f>F783</f>
        <v>0</v>
      </c>
      <c r="H782" s="62">
        <f t="shared" si="100"/>
        <v>0</v>
      </c>
      <c r="I782" s="62">
        <f t="shared" si="100"/>
        <v>0</v>
      </c>
      <c r="J782" s="62">
        <f t="shared" si="100"/>
        <v>0</v>
      </c>
    </row>
    <row r="783" spans="1:10" s="23" customFormat="1" ht="31.5" hidden="1">
      <c r="A783" s="37" t="s">
        <v>32</v>
      </c>
      <c r="B783" s="159" t="s">
        <v>548</v>
      </c>
      <c r="C783" s="26" t="s">
        <v>409</v>
      </c>
      <c r="D783" s="159" t="s">
        <v>473</v>
      </c>
      <c r="E783" s="217">
        <v>240</v>
      </c>
      <c r="F783" s="152"/>
      <c r="H783" s="62"/>
      <c r="I783" s="62"/>
      <c r="J783" s="62"/>
    </row>
    <row r="784" spans="1:10" s="3" customFormat="1">
      <c r="A784" s="28" t="s">
        <v>580</v>
      </c>
      <c r="B784" s="208" t="s">
        <v>548</v>
      </c>
      <c r="C784" s="208" t="s">
        <v>581</v>
      </c>
      <c r="D784" s="208"/>
      <c r="E784" s="218"/>
      <c r="F784" s="233">
        <f>F785+F790+F881+F890+F894+F908+F935</f>
        <v>211131.8</v>
      </c>
      <c r="G784" s="261"/>
      <c r="H784" s="30">
        <f>H785+H790+H881+H890+H894+H908+H935</f>
        <v>186041.99999999997</v>
      </c>
      <c r="I784" s="30">
        <f>I785+I790+I881+I890+I894+I908+I935</f>
        <v>186041.99999999997</v>
      </c>
      <c r="J784" s="30">
        <f>J785+J790+J881+J890+J894+J908+J935</f>
        <v>218604.5</v>
      </c>
    </row>
    <row r="785" spans="1:10" s="3" customFormat="1" hidden="1">
      <c r="A785" s="20" t="s">
        <v>74</v>
      </c>
      <c r="B785" s="175" t="s">
        <v>548</v>
      </c>
      <c r="C785" s="175" t="s">
        <v>581</v>
      </c>
      <c r="D785" s="175" t="s">
        <v>152</v>
      </c>
      <c r="E785" s="176" t="s">
        <v>10</v>
      </c>
      <c r="F785" s="110">
        <f>F786</f>
        <v>0</v>
      </c>
      <c r="G785" s="261"/>
      <c r="H785" s="22">
        <f t="shared" ref="H785:I788" si="101">H786</f>
        <v>0</v>
      </c>
      <c r="I785" s="22">
        <f t="shared" si="101"/>
        <v>0</v>
      </c>
      <c r="J785" s="22">
        <f>J786</f>
        <v>0</v>
      </c>
    </row>
    <row r="786" spans="1:10" s="3" customFormat="1" hidden="1">
      <c r="A786" s="25" t="s">
        <v>39</v>
      </c>
      <c r="B786" s="159" t="s">
        <v>548</v>
      </c>
      <c r="C786" s="159" t="s">
        <v>581</v>
      </c>
      <c r="D786" s="26" t="s">
        <v>153</v>
      </c>
      <c r="E786" s="176"/>
      <c r="F786" s="110">
        <f>F787</f>
        <v>0</v>
      </c>
      <c r="G786" s="261"/>
      <c r="H786" s="22">
        <f t="shared" si="101"/>
        <v>0</v>
      </c>
      <c r="I786" s="22">
        <f t="shared" si="101"/>
        <v>0</v>
      </c>
      <c r="J786" s="22">
        <f>J787</f>
        <v>0</v>
      </c>
    </row>
    <row r="787" spans="1:10" s="3" customFormat="1" ht="31.5" hidden="1">
      <c r="A787" s="61" t="s">
        <v>154</v>
      </c>
      <c r="B787" s="159" t="s">
        <v>548</v>
      </c>
      <c r="C787" s="159" t="s">
        <v>581</v>
      </c>
      <c r="D787" s="26" t="s">
        <v>155</v>
      </c>
      <c r="E787" s="26" t="s">
        <v>10</v>
      </c>
      <c r="F787" s="152">
        <f>F788</f>
        <v>0</v>
      </c>
      <c r="G787" s="261"/>
      <c r="H787" s="62">
        <f t="shared" si="101"/>
        <v>0</v>
      </c>
      <c r="I787" s="62">
        <f t="shared" si="101"/>
        <v>0</v>
      </c>
      <c r="J787" s="62">
        <f>J788</f>
        <v>0</v>
      </c>
    </row>
    <row r="788" spans="1:10" s="3" customFormat="1" ht="31.5" hidden="1">
      <c r="A788" s="37" t="s">
        <v>31</v>
      </c>
      <c r="B788" s="159" t="s">
        <v>548</v>
      </c>
      <c r="C788" s="159" t="s">
        <v>581</v>
      </c>
      <c r="D788" s="26" t="s">
        <v>155</v>
      </c>
      <c r="E788" s="26" t="s">
        <v>42</v>
      </c>
      <c r="F788" s="152">
        <f>F789</f>
        <v>0</v>
      </c>
      <c r="G788" s="261"/>
      <c r="H788" s="62">
        <f t="shared" si="101"/>
        <v>0</v>
      </c>
      <c r="I788" s="62">
        <f t="shared" si="101"/>
        <v>0</v>
      </c>
      <c r="J788" s="62">
        <f>J789</f>
        <v>0</v>
      </c>
    </row>
    <row r="789" spans="1:10" s="3" customFormat="1" ht="31.5" hidden="1">
      <c r="A789" s="37" t="s">
        <v>32</v>
      </c>
      <c r="B789" s="159" t="s">
        <v>548</v>
      </c>
      <c r="C789" s="159" t="s">
        <v>581</v>
      </c>
      <c r="D789" s="26" t="s">
        <v>155</v>
      </c>
      <c r="E789" s="26" t="s">
        <v>43</v>
      </c>
      <c r="F789" s="152"/>
      <c r="G789" s="261"/>
      <c r="H789" s="62"/>
      <c r="I789" s="62"/>
      <c r="J789" s="62"/>
    </row>
    <row r="790" spans="1:10" s="64" customFormat="1" ht="31.5">
      <c r="A790" s="20" t="s">
        <v>555</v>
      </c>
      <c r="B790" s="175" t="s">
        <v>548</v>
      </c>
      <c r="C790" s="175" t="s">
        <v>581</v>
      </c>
      <c r="D790" s="176" t="s">
        <v>556</v>
      </c>
      <c r="E790" s="175"/>
      <c r="F790" s="110">
        <f>F791+F866</f>
        <v>173128.4</v>
      </c>
      <c r="H790" s="22">
        <f>H791+H866</f>
        <v>138530.9</v>
      </c>
      <c r="I790" s="22">
        <f>I791+I866</f>
        <v>138530.9</v>
      </c>
      <c r="J790" s="22">
        <f>J791+J866</f>
        <v>173128.4</v>
      </c>
    </row>
    <row r="791" spans="1:10" s="38" customFormat="1" ht="31.5">
      <c r="A791" s="28" t="s">
        <v>557</v>
      </c>
      <c r="B791" s="208" t="s">
        <v>548</v>
      </c>
      <c r="C791" s="208" t="s">
        <v>581</v>
      </c>
      <c r="D791" s="218" t="s">
        <v>558</v>
      </c>
      <c r="E791" s="208"/>
      <c r="F791" s="233">
        <f>F792+F846</f>
        <v>173128.4</v>
      </c>
      <c r="H791" s="30">
        <f>H792+H846</f>
        <v>138530.9</v>
      </c>
      <c r="I791" s="30">
        <f>I792+I846</f>
        <v>138530.9</v>
      </c>
      <c r="J791" s="30">
        <f>J792+J846</f>
        <v>173128.4</v>
      </c>
    </row>
    <row r="792" spans="1:10" s="3" customFormat="1" ht="126" customHeight="1">
      <c r="A792" s="134" t="s">
        <v>559</v>
      </c>
      <c r="B792" s="159" t="s">
        <v>548</v>
      </c>
      <c r="C792" s="159" t="s">
        <v>581</v>
      </c>
      <c r="D792" s="217" t="s">
        <v>560</v>
      </c>
      <c r="E792" s="159"/>
      <c r="F792" s="71">
        <f>F809+F819+F826+F831+F834+F843</f>
        <v>171888.6</v>
      </c>
      <c r="G792" s="157"/>
      <c r="H792" s="24">
        <f>H809+H819+H826+H831+H834+H843</f>
        <v>137228.1</v>
      </c>
      <c r="I792" s="24">
        <f>I809+I819+I826+I831+I834+I843</f>
        <v>137228.1</v>
      </c>
      <c r="J792" s="24">
        <f>J809+J819+J826+J831+J834+J843</f>
        <v>171888.6</v>
      </c>
    </row>
    <row r="793" spans="1:10" s="64" customFormat="1" hidden="1">
      <c r="A793" s="11" t="s">
        <v>74</v>
      </c>
      <c r="B793" s="175" t="s">
        <v>548</v>
      </c>
      <c r="C793" s="12" t="s">
        <v>581</v>
      </c>
      <c r="D793" s="175" t="s">
        <v>38</v>
      </c>
      <c r="E793" s="12"/>
      <c r="F793" s="173">
        <f>F798+F794</f>
        <v>0</v>
      </c>
      <c r="G793" s="264"/>
      <c r="H793" s="88">
        <f>H798+H794</f>
        <v>0</v>
      </c>
      <c r="I793" s="88">
        <f>I798+I794</f>
        <v>0</v>
      </c>
      <c r="J793" s="88">
        <f>J798+J794</f>
        <v>0</v>
      </c>
    </row>
    <row r="794" spans="1:10" s="3" customFormat="1" ht="31.5" hidden="1">
      <c r="A794" s="81" t="s">
        <v>434</v>
      </c>
      <c r="B794" s="208" t="s">
        <v>548</v>
      </c>
      <c r="C794" s="29" t="s">
        <v>581</v>
      </c>
      <c r="D794" s="208" t="s">
        <v>792</v>
      </c>
      <c r="E794" s="29"/>
      <c r="F794" s="209">
        <f>F795+F796+F797</f>
        <v>0</v>
      </c>
      <c r="G794" s="157"/>
      <c r="H794" s="56">
        <f>H795+H796+H797</f>
        <v>0</v>
      </c>
      <c r="I794" s="56">
        <f>I795+I796+I797</f>
        <v>0</v>
      </c>
      <c r="J794" s="56">
        <f>J795+J796+J797</f>
        <v>0</v>
      </c>
    </row>
    <row r="795" spans="1:10" s="3" customFormat="1" ht="31.5" hidden="1">
      <c r="A795" s="32" t="s">
        <v>394</v>
      </c>
      <c r="B795" s="159" t="s">
        <v>548</v>
      </c>
      <c r="C795" s="26" t="s">
        <v>581</v>
      </c>
      <c r="D795" s="159" t="s">
        <v>792</v>
      </c>
      <c r="E795" s="26" t="s">
        <v>453</v>
      </c>
      <c r="F795" s="152"/>
      <c r="G795" s="157"/>
      <c r="H795" s="62"/>
      <c r="I795" s="62"/>
      <c r="J795" s="62"/>
    </row>
    <row r="796" spans="1:10" s="23" customFormat="1" hidden="1">
      <c r="A796" s="61" t="s">
        <v>871</v>
      </c>
      <c r="B796" s="159" t="s">
        <v>548</v>
      </c>
      <c r="C796" s="26" t="s">
        <v>581</v>
      </c>
      <c r="D796" s="159" t="s">
        <v>792</v>
      </c>
      <c r="E796" s="26" t="s">
        <v>859</v>
      </c>
      <c r="F796" s="152"/>
      <c r="H796" s="62"/>
      <c r="I796" s="62"/>
      <c r="J796" s="62"/>
    </row>
    <row r="797" spans="1:10" s="3" customFormat="1" hidden="1">
      <c r="A797" s="61" t="s">
        <v>458</v>
      </c>
      <c r="B797" s="159" t="s">
        <v>548</v>
      </c>
      <c r="C797" s="26" t="s">
        <v>581</v>
      </c>
      <c r="D797" s="159" t="s">
        <v>792</v>
      </c>
      <c r="E797" s="26" t="s">
        <v>438</v>
      </c>
      <c r="F797" s="152"/>
      <c r="G797" s="157"/>
      <c r="H797" s="62"/>
      <c r="I797" s="62"/>
      <c r="J797" s="62"/>
    </row>
    <row r="798" spans="1:10" s="3" customFormat="1" hidden="1">
      <c r="A798" s="81" t="s">
        <v>39</v>
      </c>
      <c r="B798" s="208" t="s">
        <v>548</v>
      </c>
      <c r="C798" s="29" t="s">
        <v>581</v>
      </c>
      <c r="D798" s="208" t="s">
        <v>872</v>
      </c>
      <c r="E798" s="29"/>
      <c r="F798" s="209">
        <f>F799+F804</f>
        <v>0</v>
      </c>
      <c r="G798" s="157"/>
      <c r="H798" s="56">
        <f>H799+H804</f>
        <v>0</v>
      </c>
      <c r="I798" s="56">
        <f>I799+I804</f>
        <v>0</v>
      </c>
      <c r="J798" s="56">
        <f>J799+J804</f>
        <v>0</v>
      </c>
    </row>
    <row r="799" spans="1:10" s="3" customFormat="1" ht="31.5" hidden="1">
      <c r="A799" s="31" t="s">
        <v>263</v>
      </c>
      <c r="B799" s="159" t="s">
        <v>548</v>
      </c>
      <c r="C799" s="159" t="s">
        <v>581</v>
      </c>
      <c r="D799" s="159" t="s">
        <v>41</v>
      </c>
      <c r="E799" s="26"/>
      <c r="F799" s="152">
        <f>F800+F802</f>
        <v>0</v>
      </c>
      <c r="G799" s="157"/>
      <c r="H799" s="62">
        <f>H800+H802</f>
        <v>0</v>
      </c>
      <c r="I799" s="62">
        <f>I800+I802</f>
        <v>0</v>
      </c>
      <c r="J799" s="62">
        <f>J800+J802</f>
        <v>0</v>
      </c>
    </row>
    <row r="800" spans="1:10" s="3" customFormat="1" ht="31.5" hidden="1">
      <c r="A800" s="61" t="s">
        <v>31</v>
      </c>
      <c r="B800" s="159" t="s">
        <v>548</v>
      </c>
      <c r="C800" s="159" t="s">
        <v>581</v>
      </c>
      <c r="D800" s="159" t="s">
        <v>41</v>
      </c>
      <c r="E800" s="26" t="s">
        <v>42</v>
      </c>
      <c r="F800" s="152">
        <f>F801</f>
        <v>0</v>
      </c>
      <c r="G800" s="157"/>
      <c r="H800" s="62">
        <f>H801</f>
        <v>0</v>
      </c>
      <c r="I800" s="62">
        <f>I801</f>
        <v>0</v>
      </c>
      <c r="J800" s="62">
        <f>J801</f>
        <v>0</v>
      </c>
    </row>
    <row r="801" spans="1:10" s="3" customFormat="1" ht="31.5" hidden="1">
      <c r="A801" s="61" t="s">
        <v>32</v>
      </c>
      <c r="B801" s="159" t="s">
        <v>548</v>
      </c>
      <c r="C801" s="159" t="s">
        <v>581</v>
      </c>
      <c r="D801" s="159" t="s">
        <v>41</v>
      </c>
      <c r="E801" s="26" t="s">
        <v>43</v>
      </c>
      <c r="F801" s="152"/>
      <c r="G801" s="157"/>
      <c r="H801" s="62"/>
      <c r="I801" s="62"/>
      <c r="J801" s="62"/>
    </row>
    <row r="802" spans="1:10" s="3" customFormat="1" ht="31.5" hidden="1">
      <c r="A802" s="25" t="s">
        <v>148</v>
      </c>
      <c r="B802" s="159" t="s">
        <v>548</v>
      </c>
      <c r="C802" s="159" t="s">
        <v>581</v>
      </c>
      <c r="D802" s="159" t="s">
        <v>41</v>
      </c>
      <c r="E802" s="159" t="s">
        <v>149</v>
      </c>
      <c r="F802" s="152">
        <f>F803</f>
        <v>0</v>
      </c>
      <c r="G802" s="157"/>
      <c r="H802" s="62">
        <f>H803</f>
        <v>0</v>
      </c>
      <c r="I802" s="62">
        <f>I803</f>
        <v>0</v>
      </c>
      <c r="J802" s="62">
        <f>J803</f>
        <v>0</v>
      </c>
    </row>
    <row r="803" spans="1:10" s="3" customFormat="1" hidden="1">
      <c r="A803" s="25" t="s">
        <v>150</v>
      </c>
      <c r="B803" s="26" t="s">
        <v>548</v>
      </c>
      <c r="C803" s="26" t="s">
        <v>581</v>
      </c>
      <c r="D803" s="26" t="s">
        <v>41</v>
      </c>
      <c r="E803" s="26" t="s">
        <v>151</v>
      </c>
      <c r="F803" s="152"/>
      <c r="G803" s="157"/>
      <c r="H803" s="62"/>
      <c r="I803" s="62"/>
      <c r="J803" s="62"/>
    </row>
    <row r="804" spans="1:10" s="3" customFormat="1" ht="47.25" hidden="1">
      <c r="A804" s="61" t="s">
        <v>268</v>
      </c>
      <c r="B804" s="26" t="s">
        <v>548</v>
      </c>
      <c r="C804" s="26" t="s">
        <v>581</v>
      </c>
      <c r="D804" s="26" t="s">
        <v>269</v>
      </c>
      <c r="E804" s="26"/>
      <c r="F804" s="152">
        <f>F805</f>
        <v>0</v>
      </c>
      <c r="G804" s="157"/>
      <c r="H804" s="62">
        <f>H805</f>
        <v>0</v>
      </c>
      <c r="I804" s="62">
        <f>I805</f>
        <v>0</v>
      </c>
      <c r="J804" s="62">
        <f>J805</f>
        <v>0</v>
      </c>
    </row>
    <row r="805" spans="1:10" s="3" customFormat="1" hidden="1">
      <c r="A805" s="61" t="s">
        <v>871</v>
      </c>
      <c r="B805" s="26" t="s">
        <v>548</v>
      </c>
      <c r="C805" s="26" t="s">
        <v>581</v>
      </c>
      <c r="D805" s="26" t="s">
        <v>269</v>
      </c>
      <c r="E805" s="26" t="s">
        <v>859</v>
      </c>
      <c r="F805" s="152"/>
      <c r="G805" s="157"/>
      <c r="H805" s="62"/>
      <c r="I805" s="62"/>
      <c r="J805" s="62"/>
    </row>
    <row r="806" spans="1:10" s="38" customFormat="1" ht="94.5" hidden="1">
      <c r="A806" s="145" t="s">
        <v>582</v>
      </c>
      <c r="B806" s="159" t="s">
        <v>548</v>
      </c>
      <c r="C806" s="159" t="s">
        <v>581</v>
      </c>
      <c r="D806" s="217" t="s">
        <v>583</v>
      </c>
      <c r="E806" s="26"/>
      <c r="F806" s="152">
        <f>F807</f>
        <v>0</v>
      </c>
      <c r="H806" s="62">
        <f t="shared" ref="H806:J807" si="102">H807</f>
        <v>0</v>
      </c>
      <c r="I806" s="62">
        <f t="shared" si="102"/>
        <v>0</v>
      </c>
      <c r="J806" s="62">
        <f t="shared" si="102"/>
        <v>0</v>
      </c>
    </row>
    <row r="807" spans="1:10" s="23" customFormat="1" hidden="1">
      <c r="A807" s="61" t="s">
        <v>35</v>
      </c>
      <c r="B807" s="159" t="s">
        <v>548</v>
      </c>
      <c r="C807" s="159" t="s">
        <v>581</v>
      </c>
      <c r="D807" s="217" t="s">
        <v>583</v>
      </c>
      <c r="E807" s="26" t="s">
        <v>184</v>
      </c>
      <c r="F807" s="152">
        <f>F808</f>
        <v>0</v>
      </c>
      <c r="H807" s="62">
        <f t="shared" si="102"/>
        <v>0</v>
      </c>
      <c r="I807" s="62">
        <f t="shared" si="102"/>
        <v>0</v>
      </c>
      <c r="J807" s="62">
        <f t="shared" si="102"/>
        <v>0</v>
      </c>
    </row>
    <row r="808" spans="1:10" s="23" customFormat="1" hidden="1">
      <c r="A808" s="61" t="s">
        <v>55</v>
      </c>
      <c r="B808" s="159" t="s">
        <v>548</v>
      </c>
      <c r="C808" s="159" t="s">
        <v>581</v>
      </c>
      <c r="D808" s="217" t="s">
        <v>583</v>
      </c>
      <c r="E808" s="26" t="s">
        <v>260</v>
      </c>
      <c r="F808" s="152"/>
      <c r="H808" s="62"/>
      <c r="I808" s="62"/>
      <c r="J808" s="62"/>
    </row>
    <row r="809" spans="1:10" s="23" customFormat="1" ht="126">
      <c r="A809" s="134" t="s">
        <v>584</v>
      </c>
      <c r="B809" s="159" t="s">
        <v>548</v>
      </c>
      <c r="C809" s="159" t="s">
        <v>581</v>
      </c>
      <c r="D809" s="217" t="s">
        <v>585</v>
      </c>
      <c r="E809" s="26"/>
      <c r="F809" s="152">
        <f>F810+F812+F814+F816</f>
        <v>163252.9</v>
      </c>
      <c r="H809" s="62">
        <f>H810+H812+H814+H816</f>
        <v>130089</v>
      </c>
      <c r="I809" s="62">
        <f>I810+I812+I814+I816</f>
        <v>130089</v>
      </c>
      <c r="J809" s="62">
        <f>J810+J812+J814+J816</f>
        <v>163252.9</v>
      </c>
    </row>
    <row r="810" spans="1:10" s="23" customFormat="1" ht="63.6" customHeight="1">
      <c r="A810" s="61" t="s">
        <v>29</v>
      </c>
      <c r="B810" s="159" t="s">
        <v>548</v>
      </c>
      <c r="C810" s="159" t="s">
        <v>581</v>
      </c>
      <c r="D810" s="217" t="s">
        <v>585</v>
      </c>
      <c r="E810" s="26" t="s">
        <v>49</v>
      </c>
      <c r="F810" s="152">
        <f>F811</f>
        <v>153299.4</v>
      </c>
      <c r="H810" s="62">
        <f>H811</f>
        <v>123000</v>
      </c>
      <c r="I810" s="62">
        <f>I811</f>
        <v>123000</v>
      </c>
      <c r="J810" s="62">
        <f>J811</f>
        <v>153299.4</v>
      </c>
    </row>
    <row r="811" spans="1:10" s="23" customFormat="1">
      <c r="A811" s="61" t="s">
        <v>140</v>
      </c>
      <c r="B811" s="159" t="s">
        <v>548</v>
      </c>
      <c r="C811" s="159" t="s">
        <v>581</v>
      </c>
      <c r="D811" s="217" t="s">
        <v>585</v>
      </c>
      <c r="E811" s="26" t="s">
        <v>141</v>
      </c>
      <c r="F811" s="152">
        <v>153299.4</v>
      </c>
      <c r="H811" s="62">
        <v>123000</v>
      </c>
      <c r="I811" s="62">
        <v>123000</v>
      </c>
      <c r="J811" s="62">
        <v>153299.4</v>
      </c>
    </row>
    <row r="812" spans="1:10" s="23" customFormat="1" ht="31.5">
      <c r="A812" s="61" t="s">
        <v>31</v>
      </c>
      <c r="B812" s="159" t="s">
        <v>548</v>
      </c>
      <c r="C812" s="159" t="s">
        <v>581</v>
      </c>
      <c r="D812" s="217" t="s">
        <v>585</v>
      </c>
      <c r="E812" s="26" t="s">
        <v>42</v>
      </c>
      <c r="F812" s="152">
        <f>F813</f>
        <v>9953.5</v>
      </c>
      <c r="H812" s="62">
        <f>H813</f>
        <v>7081.5</v>
      </c>
      <c r="I812" s="62">
        <f>I813</f>
        <v>7081.5</v>
      </c>
      <c r="J812" s="62">
        <f>J813</f>
        <v>9953.5</v>
      </c>
    </row>
    <row r="813" spans="1:10" s="23" customFormat="1" ht="31.5">
      <c r="A813" s="61" t="s">
        <v>32</v>
      </c>
      <c r="B813" s="159" t="s">
        <v>548</v>
      </c>
      <c r="C813" s="159" t="s">
        <v>581</v>
      </c>
      <c r="D813" s="217" t="s">
        <v>585</v>
      </c>
      <c r="E813" s="26" t="s">
        <v>43</v>
      </c>
      <c r="F813" s="152">
        <v>9953.5</v>
      </c>
      <c r="H813" s="62">
        <v>7081.5</v>
      </c>
      <c r="I813" s="62">
        <v>7081.5</v>
      </c>
      <c r="J813" s="62">
        <v>9953.5</v>
      </c>
    </row>
    <row r="814" spans="1:10" s="23" customFormat="1" ht="31.5" hidden="1">
      <c r="A814" s="25" t="s">
        <v>148</v>
      </c>
      <c r="B814" s="159" t="s">
        <v>548</v>
      </c>
      <c r="C814" s="159" t="s">
        <v>581</v>
      </c>
      <c r="D814" s="217" t="s">
        <v>585</v>
      </c>
      <c r="E814" s="26" t="s">
        <v>149</v>
      </c>
      <c r="F814" s="152">
        <f>F815</f>
        <v>0</v>
      </c>
      <c r="H814" s="62">
        <f>H815</f>
        <v>0</v>
      </c>
      <c r="I814" s="62">
        <f>I815</f>
        <v>0</v>
      </c>
      <c r="J814" s="62">
        <f>J815</f>
        <v>0</v>
      </c>
    </row>
    <row r="815" spans="1:10" s="23" customFormat="1" hidden="1">
      <c r="A815" s="25" t="s">
        <v>150</v>
      </c>
      <c r="B815" s="159" t="s">
        <v>548</v>
      </c>
      <c r="C815" s="159" t="s">
        <v>581</v>
      </c>
      <c r="D815" s="217" t="s">
        <v>585</v>
      </c>
      <c r="E815" s="26" t="s">
        <v>151</v>
      </c>
      <c r="F815" s="152"/>
      <c r="H815" s="62"/>
      <c r="I815" s="62"/>
      <c r="J815" s="62"/>
    </row>
    <row r="816" spans="1:10" s="23" customFormat="1" hidden="1">
      <c r="A816" s="61" t="s">
        <v>35</v>
      </c>
      <c r="B816" s="159" t="s">
        <v>548</v>
      </c>
      <c r="C816" s="159" t="s">
        <v>581</v>
      </c>
      <c r="D816" s="217" t="s">
        <v>585</v>
      </c>
      <c r="E816" s="26" t="s">
        <v>184</v>
      </c>
      <c r="F816" s="152">
        <f>F817+F818</f>
        <v>0</v>
      </c>
      <c r="H816" s="62">
        <f>H817+H818</f>
        <v>7.4999999999986358</v>
      </c>
      <c r="I816" s="62">
        <f>I817+I818</f>
        <v>7.4999999999986358</v>
      </c>
      <c r="J816" s="62">
        <f>J817+J818</f>
        <v>0</v>
      </c>
    </row>
    <row r="817" spans="1:10" s="23" customFormat="1" hidden="1">
      <c r="A817" s="61" t="s">
        <v>37</v>
      </c>
      <c r="B817" s="159" t="s">
        <v>548</v>
      </c>
      <c r="C817" s="159" t="s">
        <v>581</v>
      </c>
      <c r="D817" s="217" t="s">
        <v>585</v>
      </c>
      <c r="E817" s="26" t="s">
        <v>185</v>
      </c>
      <c r="F817" s="152">
        <f>7.5-7.5</f>
        <v>0</v>
      </c>
      <c r="H817" s="62">
        <v>7.5</v>
      </c>
      <c r="I817" s="62">
        <v>7.5</v>
      </c>
      <c r="J817" s="62">
        <f>7.5-7.5</f>
        <v>0</v>
      </c>
    </row>
    <row r="818" spans="1:10" s="23" customFormat="1" hidden="1">
      <c r="A818" s="61" t="s">
        <v>55</v>
      </c>
      <c r="B818" s="159" t="s">
        <v>548</v>
      </c>
      <c r="C818" s="159" t="s">
        <v>581</v>
      </c>
      <c r="D818" s="217" t="s">
        <v>585</v>
      </c>
      <c r="E818" s="26" t="s">
        <v>260</v>
      </c>
      <c r="F818" s="152">
        <v>0</v>
      </c>
      <c r="H818" s="62">
        <f>65337.4-61426.3-3903.6-7.5</f>
        <v>-1.3642420526593924E-12</v>
      </c>
      <c r="I818" s="62">
        <f>65337.4-61426.3-3903.6-7.5</f>
        <v>-1.3642420526593924E-12</v>
      </c>
      <c r="J818" s="62">
        <v>0</v>
      </c>
    </row>
    <row r="819" spans="1:10" s="23" customFormat="1" ht="66.75" customHeight="1">
      <c r="A819" s="25" t="s">
        <v>586</v>
      </c>
      <c r="B819" s="159" t="s">
        <v>548</v>
      </c>
      <c r="C819" s="159" t="s">
        <v>581</v>
      </c>
      <c r="D819" s="217" t="s">
        <v>587</v>
      </c>
      <c r="E819" s="26"/>
      <c r="F819" s="152">
        <f>F820+F822+F824</f>
        <v>2825</v>
      </c>
      <c r="H819" s="62">
        <f>H820+H822+H824</f>
        <v>1408.4</v>
      </c>
      <c r="I819" s="62">
        <f>I820+I822+I824</f>
        <v>1408.4</v>
      </c>
      <c r="J819" s="62">
        <f>J820+J822+J824</f>
        <v>2825</v>
      </c>
    </row>
    <row r="820" spans="1:10" s="23" customFormat="1" ht="31.5">
      <c r="A820" s="61" t="s">
        <v>31</v>
      </c>
      <c r="B820" s="159" t="s">
        <v>548</v>
      </c>
      <c r="C820" s="159" t="s">
        <v>581</v>
      </c>
      <c r="D820" s="217" t="s">
        <v>587</v>
      </c>
      <c r="E820" s="26" t="s">
        <v>42</v>
      </c>
      <c r="F820" s="152">
        <f>F821</f>
        <v>2825</v>
      </c>
      <c r="H820" s="62">
        <f>H821</f>
        <v>0</v>
      </c>
      <c r="I820" s="62">
        <f>I821</f>
        <v>0</v>
      </c>
      <c r="J820" s="62">
        <f>J821</f>
        <v>2825</v>
      </c>
    </row>
    <row r="821" spans="1:10" s="23" customFormat="1" ht="31.5">
      <c r="A821" s="61" t="s">
        <v>32</v>
      </c>
      <c r="B821" s="159" t="s">
        <v>548</v>
      </c>
      <c r="C821" s="159" t="s">
        <v>581</v>
      </c>
      <c r="D821" s="217" t="s">
        <v>587</v>
      </c>
      <c r="E821" s="26" t="s">
        <v>43</v>
      </c>
      <c r="F821" s="152">
        <v>2825</v>
      </c>
      <c r="H821" s="62"/>
      <c r="I821" s="62"/>
      <c r="J821" s="62">
        <v>2825</v>
      </c>
    </row>
    <row r="822" spans="1:10" s="23" customFormat="1" ht="31.5" hidden="1">
      <c r="A822" s="61" t="s">
        <v>148</v>
      </c>
      <c r="B822" s="159" t="s">
        <v>548</v>
      </c>
      <c r="C822" s="159" t="s">
        <v>581</v>
      </c>
      <c r="D822" s="217" t="s">
        <v>587</v>
      </c>
      <c r="E822" s="26" t="s">
        <v>149</v>
      </c>
      <c r="F822" s="152">
        <f>F823</f>
        <v>0</v>
      </c>
      <c r="H822" s="62">
        <f>H823</f>
        <v>0</v>
      </c>
      <c r="I822" s="62">
        <f>I823</f>
        <v>0</v>
      </c>
      <c r="J822" s="62">
        <f>J823</f>
        <v>0</v>
      </c>
    </row>
    <row r="823" spans="1:10" s="23" customFormat="1" hidden="1">
      <c r="A823" s="61" t="s">
        <v>150</v>
      </c>
      <c r="B823" s="159" t="s">
        <v>548</v>
      </c>
      <c r="C823" s="159" t="s">
        <v>581</v>
      </c>
      <c r="D823" s="217" t="s">
        <v>587</v>
      </c>
      <c r="E823" s="26" t="s">
        <v>151</v>
      </c>
      <c r="F823" s="152"/>
      <c r="H823" s="62"/>
      <c r="I823" s="62"/>
      <c r="J823" s="62"/>
    </row>
    <row r="824" spans="1:10" s="23" customFormat="1" hidden="1">
      <c r="A824" s="61" t="s">
        <v>35</v>
      </c>
      <c r="B824" s="159" t="s">
        <v>548</v>
      </c>
      <c r="C824" s="159" t="s">
        <v>581</v>
      </c>
      <c r="D824" s="217" t="s">
        <v>587</v>
      </c>
      <c r="E824" s="26" t="s">
        <v>184</v>
      </c>
      <c r="F824" s="152">
        <f>F825</f>
        <v>0</v>
      </c>
      <c r="H824" s="62">
        <f>H825</f>
        <v>1408.4</v>
      </c>
      <c r="I824" s="62">
        <f>I825</f>
        <v>1408.4</v>
      </c>
      <c r="J824" s="62">
        <f>J825</f>
        <v>0</v>
      </c>
    </row>
    <row r="825" spans="1:10" s="23" customFormat="1" hidden="1">
      <c r="A825" s="61" t="s">
        <v>55</v>
      </c>
      <c r="B825" s="159" t="s">
        <v>548</v>
      </c>
      <c r="C825" s="159" t="s">
        <v>581</v>
      </c>
      <c r="D825" s="217" t="s">
        <v>587</v>
      </c>
      <c r="E825" s="26" t="s">
        <v>260</v>
      </c>
      <c r="F825" s="152">
        <v>0</v>
      </c>
      <c r="H825" s="62">
        <v>1408.4</v>
      </c>
      <c r="I825" s="62">
        <v>1408.4</v>
      </c>
      <c r="J825" s="62">
        <v>0</v>
      </c>
    </row>
    <row r="826" spans="1:10" s="23" customFormat="1" ht="47.25" hidden="1">
      <c r="A826" s="61" t="s">
        <v>588</v>
      </c>
      <c r="B826" s="159" t="s">
        <v>548</v>
      </c>
      <c r="C826" s="159" t="s">
        <v>581</v>
      </c>
      <c r="D826" s="217" t="s">
        <v>589</v>
      </c>
      <c r="E826" s="26"/>
      <c r="F826" s="152">
        <f>F827+F829</f>
        <v>0</v>
      </c>
      <c r="H826" s="62">
        <f>H827+H829</f>
        <v>0</v>
      </c>
      <c r="I826" s="62">
        <f>I827+I829</f>
        <v>0</v>
      </c>
      <c r="J826" s="62">
        <f>J827+J829</f>
        <v>0</v>
      </c>
    </row>
    <row r="827" spans="1:10" s="23" customFormat="1" ht="78.75" hidden="1">
      <c r="A827" s="61" t="s">
        <v>29</v>
      </c>
      <c r="B827" s="159" t="s">
        <v>548</v>
      </c>
      <c r="C827" s="159" t="s">
        <v>581</v>
      </c>
      <c r="D827" s="217" t="s">
        <v>589</v>
      </c>
      <c r="E827" s="26" t="s">
        <v>49</v>
      </c>
      <c r="F827" s="152">
        <f>F828</f>
        <v>0</v>
      </c>
      <c r="H827" s="62">
        <f>H828</f>
        <v>0</v>
      </c>
      <c r="I827" s="62">
        <f>I828</f>
        <v>0</v>
      </c>
      <c r="J827" s="62">
        <f>J828</f>
        <v>0</v>
      </c>
    </row>
    <row r="828" spans="1:10" s="23" customFormat="1" hidden="1">
      <c r="A828" s="61" t="s">
        <v>140</v>
      </c>
      <c r="B828" s="159" t="s">
        <v>548</v>
      </c>
      <c r="C828" s="159" t="s">
        <v>581</v>
      </c>
      <c r="D828" s="217" t="s">
        <v>589</v>
      </c>
      <c r="E828" s="26" t="s">
        <v>141</v>
      </c>
      <c r="F828" s="152"/>
      <c r="H828" s="62"/>
      <c r="I828" s="62"/>
      <c r="J828" s="62"/>
    </row>
    <row r="829" spans="1:10" s="23" customFormat="1" hidden="1">
      <c r="A829" s="61" t="s">
        <v>35</v>
      </c>
      <c r="B829" s="159" t="s">
        <v>548</v>
      </c>
      <c r="C829" s="159" t="s">
        <v>581</v>
      </c>
      <c r="D829" s="217" t="s">
        <v>590</v>
      </c>
      <c r="E829" s="26" t="s">
        <v>184</v>
      </c>
      <c r="F829" s="152">
        <f>F830</f>
        <v>0</v>
      </c>
      <c r="H829" s="62">
        <f>H830</f>
        <v>0</v>
      </c>
      <c r="I829" s="62">
        <f>I830</f>
        <v>0</v>
      </c>
      <c r="J829" s="62">
        <f>J830</f>
        <v>0</v>
      </c>
    </row>
    <row r="830" spans="1:10" s="23" customFormat="1" hidden="1">
      <c r="A830" s="61" t="s">
        <v>55</v>
      </c>
      <c r="B830" s="159" t="s">
        <v>548</v>
      </c>
      <c r="C830" s="159" t="s">
        <v>581</v>
      </c>
      <c r="D830" s="217" t="s">
        <v>591</v>
      </c>
      <c r="E830" s="26" t="s">
        <v>260</v>
      </c>
      <c r="F830" s="152"/>
      <c r="H830" s="62"/>
      <c r="I830" s="62"/>
      <c r="J830" s="62"/>
    </row>
    <row r="831" spans="1:10" s="23" customFormat="1" ht="78.75" hidden="1">
      <c r="A831" s="61" t="s">
        <v>592</v>
      </c>
      <c r="B831" s="159" t="s">
        <v>548</v>
      </c>
      <c r="C831" s="159" t="s">
        <v>581</v>
      </c>
      <c r="D831" s="217" t="s">
        <v>593</v>
      </c>
      <c r="E831" s="26"/>
      <c r="F831" s="152">
        <f>F832</f>
        <v>0</v>
      </c>
      <c r="H831" s="62">
        <f t="shared" ref="H831:J832" si="103">H832</f>
        <v>0</v>
      </c>
      <c r="I831" s="62">
        <f t="shared" si="103"/>
        <v>0</v>
      </c>
      <c r="J831" s="62">
        <f t="shared" si="103"/>
        <v>0</v>
      </c>
    </row>
    <row r="832" spans="1:10" s="23" customFormat="1" ht="78.75" hidden="1">
      <c r="A832" s="61" t="s">
        <v>29</v>
      </c>
      <c r="B832" s="159" t="s">
        <v>548</v>
      </c>
      <c r="C832" s="159" t="s">
        <v>581</v>
      </c>
      <c r="D832" s="217" t="s">
        <v>593</v>
      </c>
      <c r="E832" s="26" t="s">
        <v>49</v>
      </c>
      <c r="F832" s="152">
        <f>F833</f>
        <v>0</v>
      </c>
      <c r="H832" s="62">
        <f t="shared" si="103"/>
        <v>0</v>
      </c>
      <c r="I832" s="62">
        <f t="shared" si="103"/>
        <v>0</v>
      </c>
      <c r="J832" s="62">
        <f t="shared" si="103"/>
        <v>0</v>
      </c>
    </row>
    <row r="833" spans="1:10" s="23" customFormat="1" hidden="1">
      <c r="A833" s="61" t="s">
        <v>140</v>
      </c>
      <c r="B833" s="159" t="s">
        <v>548</v>
      </c>
      <c r="C833" s="159" t="s">
        <v>581</v>
      </c>
      <c r="D833" s="217" t="s">
        <v>593</v>
      </c>
      <c r="E833" s="26" t="s">
        <v>141</v>
      </c>
      <c r="F833" s="152"/>
      <c r="H833" s="62"/>
      <c r="I833" s="62"/>
      <c r="J833" s="62"/>
    </row>
    <row r="834" spans="1:10" s="23" customFormat="1" ht="188.45" customHeight="1">
      <c r="A834" s="134" t="s">
        <v>569</v>
      </c>
      <c r="B834" s="159" t="s">
        <v>548</v>
      </c>
      <c r="C834" s="159" t="s">
        <v>581</v>
      </c>
      <c r="D834" s="217" t="s">
        <v>570</v>
      </c>
      <c r="E834" s="26"/>
      <c r="F834" s="152">
        <f>F835+F837+F839+F841</f>
        <v>5810.7</v>
      </c>
      <c r="H834" s="62">
        <f>H835+H837+H839+H841</f>
        <v>5730.7000000000007</v>
      </c>
      <c r="I834" s="62">
        <f>I835+I837+I839+I841</f>
        <v>5730.7000000000007</v>
      </c>
      <c r="J834" s="62">
        <f>J835+J837+J839+J841</f>
        <v>5810.7</v>
      </c>
    </row>
    <row r="835" spans="1:10" s="23" customFormat="1" ht="31.5" hidden="1">
      <c r="A835" s="61" t="s">
        <v>31</v>
      </c>
      <c r="B835" s="159" t="s">
        <v>548</v>
      </c>
      <c r="C835" s="159" t="s">
        <v>581</v>
      </c>
      <c r="D835" s="217" t="s">
        <v>570</v>
      </c>
      <c r="E835" s="26" t="s">
        <v>42</v>
      </c>
      <c r="F835" s="152">
        <f>F836</f>
        <v>0</v>
      </c>
      <c r="H835" s="62">
        <f>H836</f>
        <v>4552.6000000000004</v>
      </c>
      <c r="I835" s="62">
        <f>I836</f>
        <v>4552.6000000000004</v>
      </c>
      <c r="J835" s="62">
        <f>J836</f>
        <v>0</v>
      </c>
    </row>
    <row r="836" spans="1:10" s="23" customFormat="1" ht="31.5" hidden="1">
      <c r="A836" s="61" t="s">
        <v>32</v>
      </c>
      <c r="B836" s="159" t="s">
        <v>548</v>
      </c>
      <c r="C836" s="159" t="s">
        <v>581</v>
      </c>
      <c r="D836" s="217" t="s">
        <v>570</v>
      </c>
      <c r="E836" s="26" t="s">
        <v>43</v>
      </c>
      <c r="F836" s="152">
        <f>4552.6-4552.6</f>
        <v>0</v>
      </c>
      <c r="H836" s="62">
        <v>4552.6000000000004</v>
      </c>
      <c r="I836" s="62">
        <v>4552.6000000000004</v>
      </c>
      <c r="J836" s="62">
        <f>4552.6-4552.6</f>
        <v>0</v>
      </c>
    </row>
    <row r="837" spans="1:10" s="23" customFormat="1" hidden="1">
      <c r="A837" s="61" t="s">
        <v>33</v>
      </c>
      <c r="B837" s="159" t="s">
        <v>548</v>
      </c>
      <c r="C837" s="159" t="s">
        <v>581</v>
      </c>
      <c r="D837" s="217" t="s">
        <v>570</v>
      </c>
      <c r="E837" s="26" t="s">
        <v>156</v>
      </c>
      <c r="F837" s="152">
        <f>F838</f>
        <v>0</v>
      </c>
      <c r="H837" s="62">
        <f>H838</f>
        <v>157.6</v>
      </c>
      <c r="I837" s="62">
        <f>I838</f>
        <v>157.6</v>
      </c>
      <c r="J837" s="62">
        <f>J838</f>
        <v>0</v>
      </c>
    </row>
    <row r="838" spans="1:10" s="23" customFormat="1" ht="31.5" hidden="1">
      <c r="A838" s="134" t="s">
        <v>173</v>
      </c>
      <c r="B838" s="159" t="s">
        <v>548</v>
      </c>
      <c r="C838" s="159" t="s">
        <v>581</v>
      </c>
      <c r="D838" s="217" t="s">
        <v>570</v>
      </c>
      <c r="E838" s="69" t="s">
        <v>487</v>
      </c>
      <c r="F838" s="152">
        <f>157.6-157.6</f>
        <v>0</v>
      </c>
      <c r="H838" s="62">
        <v>157.6</v>
      </c>
      <c r="I838" s="62">
        <v>157.6</v>
      </c>
      <c r="J838" s="62">
        <f>157.6-157.6</f>
        <v>0</v>
      </c>
    </row>
    <row r="839" spans="1:10" s="23" customFormat="1" ht="31.5" hidden="1">
      <c r="A839" s="25" t="s">
        <v>148</v>
      </c>
      <c r="B839" s="159" t="s">
        <v>548</v>
      </c>
      <c r="C839" s="159" t="s">
        <v>581</v>
      </c>
      <c r="D839" s="217" t="s">
        <v>570</v>
      </c>
      <c r="E839" s="159" t="s">
        <v>149</v>
      </c>
      <c r="F839" s="152">
        <f>F840</f>
        <v>0</v>
      </c>
      <c r="H839" s="62">
        <f>H840</f>
        <v>0</v>
      </c>
      <c r="I839" s="62">
        <f>I840</f>
        <v>0</v>
      </c>
      <c r="J839" s="62">
        <f>J840</f>
        <v>0</v>
      </c>
    </row>
    <row r="840" spans="1:10" s="23" customFormat="1" hidden="1">
      <c r="A840" s="25" t="s">
        <v>150</v>
      </c>
      <c r="B840" s="159" t="s">
        <v>548</v>
      </c>
      <c r="C840" s="159" t="s">
        <v>581</v>
      </c>
      <c r="D840" s="217" t="s">
        <v>570</v>
      </c>
      <c r="E840" s="159" t="s">
        <v>151</v>
      </c>
      <c r="F840" s="152"/>
      <c r="H840" s="62"/>
      <c r="I840" s="62"/>
      <c r="J840" s="62"/>
    </row>
    <row r="841" spans="1:10" s="23" customFormat="1">
      <c r="A841" s="61" t="s">
        <v>35</v>
      </c>
      <c r="B841" s="159" t="s">
        <v>548</v>
      </c>
      <c r="C841" s="159" t="s">
        <v>581</v>
      </c>
      <c r="D841" s="217" t="s">
        <v>570</v>
      </c>
      <c r="E841" s="26" t="s">
        <v>184</v>
      </c>
      <c r="F841" s="152">
        <f>F842</f>
        <v>5810.7</v>
      </c>
      <c r="H841" s="62">
        <f>H842</f>
        <v>1020.5</v>
      </c>
      <c r="I841" s="62">
        <f>I842</f>
        <v>1020.5</v>
      </c>
      <c r="J841" s="62">
        <f>J842</f>
        <v>5810.7</v>
      </c>
    </row>
    <row r="842" spans="1:10" s="23" customFormat="1">
      <c r="A842" s="61" t="s">
        <v>55</v>
      </c>
      <c r="B842" s="159" t="s">
        <v>548</v>
      </c>
      <c r="C842" s="159" t="s">
        <v>581</v>
      </c>
      <c r="D842" s="217" t="s">
        <v>570</v>
      </c>
      <c r="E842" s="26" t="s">
        <v>260</v>
      </c>
      <c r="F842" s="152">
        <v>5810.7</v>
      </c>
      <c r="H842" s="62">
        <v>1020.5</v>
      </c>
      <c r="I842" s="62">
        <v>1020.5</v>
      </c>
      <c r="J842" s="62">
        <v>5810.7</v>
      </c>
    </row>
    <row r="843" spans="1:10" s="23" customFormat="1" ht="33" hidden="1" customHeight="1">
      <c r="A843" s="61" t="s">
        <v>594</v>
      </c>
      <c r="B843" s="159" t="s">
        <v>548</v>
      </c>
      <c r="C843" s="159" t="s">
        <v>581</v>
      </c>
      <c r="D843" s="217" t="s">
        <v>595</v>
      </c>
      <c r="E843" s="26"/>
      <c r="F843" s="152">
        <f>F844</f>
        <v>0</v>
      </c>
      <c r="H843" s="62">
        <f t="shared" ref="H843:J844" si="104">H844</f>
        <v>0</v>
      </c>
      <c r="I843" s="62">
        <f t="shared" si="104"/>
        <v>0</v>
      </c>
      <c r="J843" s="62">
        <f t="shared" si="104"/>
        <v>0</v>
      </c>
    </row>
    <row r="844" spans="1:10" s="23" customFormat="1" ht="31.5" hidden="1">
      <c r="A844" s="61" t="s">
        <v>31</v>
      </c>
      <c r="B844" s="159" t="s">
        <v>548</v>
      </c>
      <c r="C844" s="159" t="s">
        <v>581</v>
      </c>
      <c r="D844" s="217" t="s">
        <v>595</v>
      </c>
      <c r="E844" s="26" t="s">
        <v>42</v>
      </c>
      <c r="F844" s="152">
        <f>F845</f>
        <v>0</v>
      </c>
      <c r="H844" s="62">
        <f t="shared" si="104"/>
        <v>0</v>
      </c>
      <c r="I844" s="62">
        <f t="shared" si="104"/>
        <v>0</v>
      </c>
      <c r="J844" s="62">
        <f t="shared" si="104"/>
        <v>0</v>
      </c>
    </row>
    <row r="845" spans="1:10" s="23" customFormat="1" ht="31.5" hidden="1">
      <c r="A845" s="61" t="s">
        <v>32</v>
      </c>
      <c r="B845" s="159" t="s">
        <v>548</v>
      </c>
      <c r="C845" s="159" t="s">
        <v>581</v>
      </c>
      <c r="D845" s="217" t="s">
        <v>595</v>
      </c>
      <c r="E845" s="26" t="s">
        <v>43</v>
      </c>
      <c r="F845" s="152"/>
      <c r="H845" s="62"/>
      <c r="I845" s="62"/>
      <c r="J845" s="62"/>
    </row>
    <row r="846" spans="1:10" s="38" customFormat="1" ht="94.5">
      <c r="A846" s="153" t="s">
        <v>572</v>
      </c>
      <c r="B846" s="133" t="s">
        <v>548</v>
      </c>
      <c r="C846" s="133" t="s">
        <v>581</v>
      </c>
      <c r="D846" s="232" t="s">
        <v>573</v>
      </c>
      <c r="E846" s="34"/>
      <c r="F846" s="250">
        <f>F847+F852+F859</f>
        <v>1239.8</v>
      </c>
      <c r="H846" s="58">
        <f>H847+H852+H859</f>
        <v>1302.8</v>
      </c>
      <c r="I846" s="58">
        <f>I847+I852+I859</f>
        <v>1302.8</v>
      </c>
      <c r="J846" s="58">
        <f>J847+J852+J859</f>
        <v>1239.8</v>
      </c>
    </row>
    <row r="847" spans="1:10" s="23" customFormat="1" ht="47.25" hidden="1">
      <c r="A847" s="134" t="s">
        <v>596</v>
      </c>
      <c r="B847" s="159" t="s">
        <v>548</v>
      </c>
      <c r="C847" s="159" t="s">
        <v>581</v>
      </c>
      <c r="D847" s="217" t="s">
        <v>597</v>
      </c>
      <c r="E847" s="26"/>
      <c r="F847" s="152">
        <f>F848+F850</f>
        <v>0</v>
      </c>
      <c r="H847" s="62">
        <f>H848+H850</f>
        <v>0</v>
      </c>
      <c r="I847" s="62">
        <f>I848+I850</f>
        <v>0</v>
      </c>
      <c r="J847" s="62">
        <f>J848+J850</f>
        <v>0</v>
      </c>
    </row>
    <row r="848" spans="1:10" s="23" customFormat="1" hidden="1">
      <c r="A848" s="61" t="s">
        <v>33</v>
      </c>
      <c r="B848" s="159" t="s">
        <v>548</v>
      </c>
      <c r="C848" s="159" t="s">
        <v>581</v>
      </c>
      <c r="D848" s="217" t="s">
        <v>597</v>
      </c>
      <c r="E848" s="26" t="s">
        <v>156</v>
      </c>
      <c r="F848" s="152">
        <f>F849</f>
        <v>0</v>
      </c>
      <c r="H848" s="62">
        <f>H849</f>
        <v>0</v>
      </c>
      <c r="I848" s="62">
        <f>I849</f>
        <v>0</v>
      </c>
      <c r="J848" s="62">
        <f>J849</f>
        <v>0</v>
      </c>
    </row>
    <row r="849" spans="1:10" s="23" customFormat="1" hidden="1">
      <c r="A849" s="61" t="s">
        <v>157</v>
      </c>
      <c r="B849" s="159" t="s">
        <v>548</v>
      </c>
      <c r="C849" s="159" t="s">
        <v>581</v>
      </c>
      <c r="D849" s="217" t="s">
        <v>597</v>
      </c>
      <c r="E849" s="26" t="s">
        <v>158</v>
      </c>
      <c r="F849" s="152"/>
      <c r="H849" s="62"/>
      <c r="I849" s="62"/>
      <c r="J849" s="62"/>
    </row>
    <row r="850" spans="1:10" s="23" customFormat="1" hidden="1">
      <c r="A850" s="61" t="s">
        <v>35</v>
      </c>
      <c r="B850" s="159" t="s">
        <v>548</v>
      </c>
      <c r="C850" s="159" t="s">
        <v>581</v>
      </c>
      <c r="D850" s="217" t="s">
        <v>597</v>
      </c>
      <c r="E850" s="26" t="s">
        <v>184</v>
      </c>
      <c r="F850" s="152">
        <f>F851</f>
        <v>0</v>
      </c>
      <c r="H850" s="62">
        <f>H851</f>
        <v>0</v>
      </c>
      <c r="I850" s="62">
        <f>I851</f>
        <v>0</v>
      </c>
      <c r="J850" s="62">
        <f>J851</f>
        <v>0</v>
      </c>
    </row>
    <row r="851" spans="1:10" s="23" customFormat="1" hidden="1">
      <c r="A851" s="61" t="s">
        <v>55</v>
      </c>
      <c r="B851" s="159" t="s">
        <v>548</v>
      </c>
      <c r="C851" s="159" t="s">
        <v>581</v>
      </c>
      <c r="D851" s="217" t="s">
        <v>597</v>
      </c>
      <c r="E851" s="26" t="s">
        <v>260</v>
      </c>
      <c r="F851" s="152"/>
      <c r="H851" s="62"/>
      <c r="I851" s="62"/>
      <c r="J851" s="62"/>
    </row>
    <row r="852" spans="1:10" s="23" customFormat="1" ht="47.25">
      <c r="A852" s="134" t="s">
        <v>600</v>
      </c>
      <c r="B852" s="159" t="s">
        <v>548</v>
      </c>
      <c r="C852" s="159" t="s">
        <v>581</v>
      </c>
      <c r="D852" s="217" t="s">
        <v>601</v>
      </c>
      <c r="E852" s="26"/>
      <c r="F852" s="152">
        <f>F853+F855+F857</f>
        <v>1016</v>
      </c>
      <c r="H852" s="62">
        <f>H853+H855+H857</f>
        <v>1079</v>
      </c>
      <c r="I852" s="62">
        <f>I853+I855+I857</f>
        <v>1079</v>
      </c>
      <c r="J852" s="62">
        <f>J853+J855+J857</f>
        <v>1016</v>
      </c>
    </row>
    <row r="853" spans="1:10" s="23" customFormat="1">
      <c r="A853" s="61" t="s">
        <v>33</v>
      </c>
      <c r="B853" s="159" t="s">
        <v>548</v>
      </c>
      <c r="C853" s="159" t="s">
        <v>581</v>
      </c>
      <c r="D853" s="217" t="s">
        <v>601</v>
      </c>
      <c r="E853" s="26" t="s">
        <v>156</v>
      </c>
      <c r="F853" s="152">
        <f>F854</f>
        <v>1016</v>
      </c>
      <c r="H853" s="62">
        <f>H854</f>
        <v>1079</v>
      </c>
      <c r="I853" s="62">
        <f>I854</f>
        <v>1079</v>
      </c>
      <c r="J853" s="62">
        <f>J854</f>
        <v>1016</v>
      </c>
    </row>
    <row r="854" spans="1:10" s="23" customFormat="1">
      <c r="A854" s="61" t="s">
        <v>598</v>
      </c>
      <c r="B854" s="159" t="s">
        <v>548</v>
      </c>
      <c r="C854" s="159" t="s">
        <v>581</v>
      </c>
      <c r="D854" s="217" t="s">
        <v>601</v>
      </c>
      <c r="E854" s="69" t="s">
        <v>599</v>
      </c>
      <c r="F854" s="152">
        <v>1016</v>
      </c>
      <c r="H854" s="62">
        <v>1079</v>
      </c>
      <c r="I854" s="62">
        <v>1079</v>
      </c>
      <c r="J854" s="62">
        <v>1016</v>
      </c>
    </row>
    <row r="855" spans="1:10" s="23" customFormat="1" hidden="1">
      <c r="A855" s="61" t="s">
        <v>150</v>
      </c>
      <c r="B855" s="159" t="s">
        <v>548</v>
      </c>
      <c r="C855" s="159" t="s">
        <v>581</v>
      </c>
      <c r="D855" s="217" t="s">
        <v>601</v>
      </c>
      <c r="E855" s="26" t="s">
        <v>149</v>
      </c>
      <c r="F855" s="152">
        <f>F856</f>
        <v>0</v>
      </c>
      <c r="H855" s="62">
        <f>H856</f>
        <v>0</v>
      </c>
      <c r="I855" s="62">
        <f>I856</f>
        <v>0</v>
      </c>
      <c r="J855" s="62">
        <f>J856</f>
        <v>0</v>
      </c>
    </row>
    <row r="856" spans="1:10" s="23" customFormat="1" hidden="1">
      <c r="A856" s="61" t="s">
        <v>35</v>
      </c>
      <c r="B856" s="159" t="s">
        <v>548</v>
      </c>
      <c r="C856" s="159" t="s">
        <v>581</v>
      </c>
      <c r="D856" s="217" t="s">
        <v>601</v>
      </c>
      <c r="E856" s="26" t="s">
        <v>151</v>
      </c>
      <c r="F856" s="152"/>
      <c r="H856" s="62"/>
      <c r="I856" s="62"/>
      <c r="J856" s="62"/>
    </row>
    <row r="857" spans="1:10" s="23" customFormat="1" hidden="1">
      <c r="A857" s="61" t="s">
        <v>35</v>
      </c>
      <c r="B857" s="159" t="s">
        <v>548</v>
      </c>
      <c r="C857" s="159" t="s">
        <v>581</v>
      </c>
      <c r="D857" s="217" t="s">
        <v>601</v>
      </c>
      <c r="E857" s="26" t="s">
        <v>184</v>
      </c>
      <c r="F857" s="152">
        <f>F858</f>
        <v>0</v>
      </c>
      <c r="H857" s="62">
        <f>H858</f>
        <v>0</v>
      </c>
      <c r="I857" s="62">
        <f>I858</f>
        <v>0</v>
      </c>
      <c r="J857" s="62">
        <f>J858</f>
        <v>0</v>
      </c>
    </row>
    <row r="858" spans="1:10" s="23" customFormat="1" hidden="1">
      <c r="A858" s="61" t="s">
        <v>55</v>
      </c>
      <c r="B858" s="159" t="s">
        <v>548</v>
      </c>
      <c r="C858" s="159" t="s">
        <v>581</v>
      </c>
      <c r="D858" s="217" t="s">
        <v>601</v>
      </c>
      <c r="E858" s="26" t="s">
        <v>260</v>
      </c>
      <c r="F858" s="152"/>
      <c r="H858" s="62"/>
      <c r="I858" s="62"/>
      <c r="J858" s="62"/>
    </row>
    <row r="859" spans="1:10" s="38" customFormat="1" ht="53.45" customHeight="1">
      <c r="A859" s="68" t="s">
        <v>574</v>
      </c>
      <c r="B859" s="159" t="s">
        <v>548</v>
      </c>
      <c r="C859" s="159" t="s">
        <v>581</v>
      </c>
      <c r="D859" s="217" t="s">
        <v>575</v>
      </c>
      <c r="E859" s="26"/>
      <c r="F859" s="152">
        <f>F860+F862+F864</f>
        <v>223.8</v>
      </c>
      <c r="H859" s="62">
        <f>H860+H862+H864</f>
        <v>223.8</v>
      </c>
      <c r="I859" s="62">
        <f>I860+I862+I864</f>
        <v>223.8</v>
      </c>
      <c r="J859" s="62">
        <f>J860+J862+J864</f>
        <v>223.8</v>
      </c>
    </row>
    <row r="860" spans="1:10" s="38" customFormat="1" ht="61.15" customHeight="1">
      <c r="A860" s="61" t="s">
        <v>29</v>
      </c>
      <c r="B860" s="159" t="s">
        <v>548</v>
      </c>
      <c r="C860" s="159" t="s">
        <v>581</v>
      </c>
      <c r="D860" s="217" t="s">
        <v>575</v>
      </c>
      <c r="E860" s="26" t="s">
        <v>49</v>
      </c>
      <c r="F860" s="152">
        <f>F861</f>
        <v>223.8</v>
      </c>
      <c r="H860" s="62">
        <f>H861</f>
        <v>223.8</v>
      </c>
      <c r="I860" s="62">
        <f>I861</f>
        <v>223.8</v>
      </c>
      <c r="J860" s="62">
        <f>J861</f>
        <v>223.8</v>
      </c>
    </row>
    <row r="861" spans="1:10" s="38" customFormat="1">
      <c r="A861" s="61" t="s">
        <v>140</v>
      </c>
      <c r="B861" s="159" t="s">
        <v>548</v>
      </c>
      <c r="C861" s="159" t="s">
        <v>581</v>
      </c>
      <c r="D861" s="217" t="s">
        <v>575</v>
      </c>
      <c r="E861" s="26" t="s">
        <v>141</v>
      </c>
      <c r="F861" s="152">
        <v>223.8</v>
      </c>
      <c r="H861" s="62">
        <v>223.8</v>
      </c>
      <c r="I861" s="62">
        <v>223.8</v>
      </c>
      <c r="J861" s="62">
        <v>223.8</v>
      </c>
    </row>
    <row r="862" spans="1:10" s="38" customFormat="1" hidden="1">
      <c r="A862" s="61" t="s">
        <v>150</v>
      </c>
      <c r="B862" s="159" t="s">
        <v>548</v>
      </c>
      <c r="C862" s="159" t="s">
        <v>581</v>
      </c>
      <c r="D862" s="217" t="s">
        <v>575</v>
      </c>
      <c r="E862" s="26" t="s">
        <v>149</v>
      </c>
      <c r="F862" s="152">
        <f>F863</f>
        <v>0</v>
      </c>
      <c r="H862" s="62">
        <f>H863</f>
        <v>0</v>
      </c>
      <c r="I862" s="62">
        <f>I863</f>
        <v>0</v>
      </c>
      <c r="J862" s="62">
        <f>J863</f>
        <v>0</v>
      </c>
    </row>
    <row r="863" spans="1:10" s="38" customFormat="1" hidden="1">
      <c r="A863" s="61" t="s">
        <v>35</v>
      </c>
      <c r="B863" s="159" t="s">
        <v>548</v>
      </c>
      <c r="C863" s="159" t="s">
        <v>581</v>
      </c>
      <c r="D863" s="217" t="s">
        <v>575</v>
      </c>
      <c r="E863" s="26" t="s">
        <v>151</v>
      </c>
      <c r="F863" s="152"/>
      <c r="H863" s="62"/>
      <c r="I863" s="62"/>
      <c r="J863" s="62"/>
    </row>
    <row r="864" spans="1:10" s="23" customFormat="1" hidden="1">
      <c r="A864" s="61" t="s">
        <v>35</v>
      </c>
      <c r="B864" s="159" t="s">
        <v>548</v>
      </c>
      <c r="C864" s="159" t="s">
        <v>581</v>
      </c>
      <c r="D864" s="217" t="s">
        <v>575</v>
      </c>
      <c r="E864" s="26" t="s">
        <v>184</v>
      </c>
      <c r="F864" s="152">
        <f>F865</f>
        <v>0</v>
      </c>
      <c r="H864" s="62">
        <f>H865</f>
        <v>0</v>
      </c>
      <c r="I864" s="62">
        <f>I865</f>
        <v>0</v>
      </c>
      <c r="J864" s="62">
        <f>J865</f>
        <v>0</v>
      </c>
    </row>
    <row r="865" spans="1:10" s="23" customFormat="1" hidden="1">
      <c r="A865" s="61" t="s">
        <v>55</v>
      </c>
      <c r="B865" s="159" t="s">
        <v>548</v>
      </c>
      <c r="C865" s="159" t="s">
        <v>581</v>
      </c>
      <c r="D865" s="217" t="s">
        <v>575</v>
      </c>
      <c r="E865" s="26" t="s">
        <v>260</v>
      </c>
      <c r="F865" s="152">
        <f>285-285</f>
        <v>0</v>
      </c>
      <c r="H865" s="62">
        <f>285-285</f>
        <v>0</v>
      </c>
      <c r="I865" s="62">
        <f>285-285</f>
        <v>0</v>
      </c>
      <c r="J865" s="62">
        <f>285-285</f>
        <v>0</v>
      </c>
    </row>
    <row r="866" spans="1:10" s="23" customFormat="1" ht="47.25" hidden="1">
      <c r="A866" s="25" t="s">
        <v>408</v>
      </c>
      <c r="B866" s="159" t="s">
        <v>548</v>
      </c>
      <c r="C866" s="159" t="s">
        <v>581</v>
      </c>
      <c r="D866" s="217" t="s">
        <v>160</v>
      </c>
      <c r="E866" s="26"/>
      <c r="F866" s="152">
        <f>F867</f>
        <v>0</v>
      </c>
      <c r="H866" s="62">
        <f t="shared" ref="H866:I870" si="105">H867</f>
        <v>0</v>
      </c>
      <c r="I866" s="62">
        <f t="shared" si="105"/>
        <v>0</v>
      </c>
      <c r="J866" s="62">
        <f>J867</f>
        <v>0</v>
      </c>
    </row>
    <row r="867" spans="1:10" s="23" customFormat="1" ht="63" hidden="1">
      <c r="A867" s="25" t="s">
        <v>612</v>
      </c>
      <c r="B867" s="159" t="s">
        <v>548</v>
      </c>
      <c r="C867" s="159" t="s">
        <v>581</v>
      </c>
      <c r="D867" s="217" t="s">
        <v>613</v>
      </c>
      <c r="E867" s="26"/>
      <c r="F867" s="152">
        <f>F868</f>
        <v>0</v>
      </c>
      <c r="H867" s="62">
        <f t="shared" si="105"/>
        <v>0</v>
      </c>
      <c r="I867" s="62">
        <f t="shared" si="105"/>
        <v>0</v>
      </c>
      <c r="J867" s="62">
        <f>J868</f>
        <v>0</v>
      </c>
    </row>
    <row r="868" spans="1:10" s="23" customFormat="1" ht="31.5" hidden="1">
      <c r="A868" s="25" t="s">
        <v>616</v>
      </c>
      <c r="B868" s="159" t="s">
        <v>548</v>
      </c>
      <c r="C868" s="159" t="s">
        <v>581</v>
      </c>
      <c r="D868" s="217" t="s">
        <v>617</v>
      </c>
      <c r="E868" s="26"/>
      <c r="F868" s="152">
        <f>F869</f>
        <v>0</v>
      </c>
      <c r="H868" s="62">
        <f t="shared" si="105"/>
        <v>0</v>
      </c>
      <c r="I868" s="62">
        <f t="shared" si="105"/>
        <v>0</v>
      </c>
      <c r="J868" s="62">
        <f>J869</f>
        <v>0</v>
      </c>
    </row>
    <row r="869" spans="1:10" s="23" customFormat="1" ht="31.5" hidden="1">
      <c r="A869" s="61" t="s">
        <v>616</v>
      </c>
      <c r="B869" s="159" t="s">
        <v>548</v>
      </c>
      <c r="C869" s="159" t="s">
        <v>581</v>
      </c>
      <c r="D869" s="217" t="s">
        <v>618</v>
      </c>
      <c r="E869" s="26"/>
      <c r="F869" s="152">
        <f>F870</f>
        <v>0</v>
      </c>
      <c r="H869" s="62">
        <f t="shared" si="105"/>
        <v>0</v>
      </c>
      <c r="I869" s="62">
        <f t="shared" si="105"/>
        <v>0</v>
      </c>
      <c r="J869" s="62">
        <f>J870</f>
        <v>0</v>
      </c>
    </row>
    <row r="870" spans="1:10" s="23" customFormat="1" ht="31.5" hidden="1">
      <c r="A870" s="61" t="s">
        <v>31</v>
      </c>
      <c r="B870" s="159" t="s">
        <v>548</v>
      </c>
      <c r="C870" s="159" t="s">
        <v>581</v>
      </c>
      <c r="D870" s="217" t="s">
        <v>618</v>
      </c>
      <c r="E870" s="26" t="s">
        <v>42</v>
      </c>
      <c r="F870" s="152">
        <f>F871</f>
        <v>0</v>
      </c>
      <c r="H870" s="62">
        <f t="shared" si="105"/>
        <v>0</v>
      </c>
      <c r="I870" s="62">
        <f t="shared" si="105"/>
        <v>0</v>
      </c>
      <c r="J870" s="62">
        <f>J871</f>
        <v>0</v>
      </c>
    </row>
    <row r="871" spans="1:10" s="23" customFormat="1" ht="31.5" hidden="1">
      <c r="A871" s="61" t="s">
        <v>32</v>
      </c>
      <c r="B871" s="159" t="s">
        <v>548</v>
      </c>
      <c r="C871" s="159" t="s">
        <v>581</v>
      </c>
      <c r="D871" s="217" t="s">
        <v>618</v>
      </c>
      <c r="E871" s="26" t="s">
        <v>43</v>
      </c>
      <c r="F871" s="152"/>
      <c r="H871" s="62"/>
      <c r="I871" s="62"/>
      <c r="J871" s="62"/>
    </row>
    <row r="872" spans="1:10" s="23" customFormat="1" ht="31.5" hidden="1">
      <c r="A872" s="20" t="s">
        <v>619</v>
      </c>
      <c r="B872" s="175" t="s">
        <v>548</v>
      </c>
      <c r="C872" s="175" t="s">
        <v>581</v>
      </c>
      <c r="D872" s="176" t="s">
        <v>620</v>
      </c>
      <c r="E872" s="12"/>
      <c r="F872" s="173">
        <f>F873</f>
        <v>0</v>
      </c>
      <c r="H872" s="88">
        <f>H873</f>
        <v>0</v>
      </c>
      <c r="I872" s="88">
        <f>I873</f>
        <v>0</v>
      </c>
      <c r="J872" s="88">
        <f>J873</f>
        <v>0</v>
      </c>
    </row>
    <row r="873" spans="1:10" s="23" customFormat="1" hidden="1">
      <c r="A873" s="145" t="s">
        <v>621</v>
      </c>
      <c r="B873" s="159" t="s">
        <v>548</v>
      </c>
      <c r="C873" s="159" t="s">
        <v>581</v>
      </c>
      <c r="D873" s="217" t="s">
        <v>622</v>
      </c>
      <c r="E873" s="26"/>
      <c r="F873" s="152">
        <f>F874+F877</f>
        <v>0</v>
      </c>
      <c r="H873" s="62">
        <f>H874+H877</f>
        <v>0</v>
      </c>
      <c r="I873" s="62">
        <f>I874+I877</f>
        <v>0</v>
      </c>
      <c r="J873" s="62">
        <f>J874+J877</f>
        <v>0</v>
      </c>
    </row>
    <row r="874" spans="1:10" s="23" customFormat="1" ht="31.5" hidden="1">
      <c r="A874" s="25" t="s">
        <v>623</v>
      </c>
      <c r="B874" s="159" t="s">
        <v>548</v>
      </c>
      <c r="C874" s="159" t="s">
        <v>581</v>
      </c>
      <c r="D874" s="217" t="s">
        <v>624</v>
      </c>
      <c r="E874" s="26"/>
      <c r="F874" s="152">
        <f>F875</f>
        <v>0</v>
      </c>
      <c r="H874" s="62">
        <f t="shared" ref="H874:J875" si="106">H875</f>
        <v>0</v>
      </c>
      <c r="I874" s="62">
        <f t="shared" si="106"/>
        <v>0</v>
      </c>
      <c r="J874" s="62">
        <f t="shared" si="106"/>
        <v>0</v>
      </c>
    </row>
    <row r="875" spans="1:10" s="23" customFormat="1" ht="31.5" hidden="1">
      <c r="A875" s="61" t="s">
        <v>148</v>
      </c>
      <c r="B875" s="159" t="s">
        <v>548</v>
      </c>
      <c r="C875" s="159" t="s">
        <v>581</v>
      </c>
      <c r="D875" s="217" t="s">
        <v>624</v>
      </c>
      <c r="E875" s="26" t="s">
        <v>149</v>
      </c>
      <c r="F875" s="152">
        <f>F876</f>
        <v>0</v>
      </c>
      <c r="H875" s="62">
        <f t="shared" si="106"/>
        <v>0</v>
      </c>
      <c r="I875" s="62">
        <f t="shared" si="106"/>
        <v>0</v>
      </c>
      <c r="J875" s="62">
        <f t="shared" si="106"/>
        <v>0</v>
      </c>
    </row>
    <row r="876" spans="1:10" s="23" customFormat="1" hidden="1">
      <c r="A876" s="61" t="s">
        <v>150</v>
      </c>
      <c r="B876" s="159" t="s">
        <v>548</v>
      </c>
      <c r="C876" s="159" t="s">
        <v>581</v>
      </c>
      <c r="D876" s="217" t="s">
        <v>624</v>
      </c>
      <c r="E876" s="26" t="s">
        <v>151</v>
      </c>
      <c r="F876" s="152"/>
      <c r="H876" s="62"/>
      <c r="I876" s="62"/>
      <c r="J876" s="62"/>
    </row>
    <row r="877" spans="1:10" s="23" customFormat="1" ht="47.25" hidden="1">
      <c r="A877" s="61" t="s">
        <v>625</v>
      </c>
      <c r="B877" s="159" t="s">
        <v>548</v>
      </c>
      <c r="C877" s="159" t="s">
        <v>581</v>
      </c>
      <c r="D877" s="217" t="s">
        <v>626</v>
      </c>
      <c r="E877" s="26"/>
      <c r="F877" s="152">
        <f>F878</f>
        <v>0</v>
      </c>
      <c r="H877" s="62">
        <f t="shared" ref="H877:I879" si="107">H878</f>
        <v>0</v>
      </c>
      <c r="I877" s="62">
        <f t="shared" si="107"/>
        <v>0</v>
      </c>
      <c r="J877" s="62">
        <f>J878</f>
        <v>0</v>
      </c>
    </row>
    <row r="878" spans="1:10" s="23" customFormat="1" ht="110.25" hidden="1">
      <c r="A878" s="145" t="s">
        <v>627</v>
      </c>
      <c r="B878" s="159" t="s">
        <v>548</v>
      </c>
      <c r="C878" s="159" t="s">
        <v>581</v>
      </c>
      <c r="D878" s="217" t="s">
        <v>628</v>
      </c>
      <c r="E878" s="26"/>
      <c r="F878" s="152">
        <f>F879</f>
        <v>0</v>
      </c>
      <c r="H878" s="62">
        <f t="shared" si="107"/>
        <v>0</v>
      </c>
      <c r="I878" s="62">
        <f t="shared" si="107"/>
        <v>0</v>
      </c>
      <c r="J878" s="62">
        <f>J879</f>
        <v>0</v>
      </c>
    </row>
    <row r="879" spans="1:10" s="23" customFormat="1" ht="31.5" hidden="1">
      <c r="A879" s="61" t="s">
        <v>148</v>
      </c>
      <c r="B879" s="159" t="s">
        <v>548</v>
      </c>
      <c r="C879" s="159" t="s">
        <v>581</v>
      </c>
      <c r="D879" s="217" t="s">
        <v>628</v>
      </c>
      <c r="E879" s="26" t="s">
        <v>149</v>
      </c>
      <c r="F879" s="152">
        <f>F880</f>
        <v>0</v>
      </c>
      <c r="H879" s="62">
        <f t="shared" si="107"/>
        <v>0</v>
      </c>
      <c r="I879" s="62">
        <f t="shared" si="107"/>
        <v>0</v>
      </c>
      <c r="J879" s="62">
        <f>J880</f>
        <v>0</v>
      </c>
    </row>
    <row r="880" spans="1:10" s="23" customFormat="1" hidden="1">
      <c r="A880" s="61" t="s">
        <v>150</v>
      </c>
      <c r="B880" s="159" t="s">
        <v>548</v>
      </c>
      <c r="C880" s="159" t="s">
        <v>581</v>
      </c>
      <c r="D880" s="217" t="s">
        <v>628</v>
      </c>
      <c r="E880" s="26" t="s">
        <v>151</v>
      </c>
      <c r="F880" s="152"/>
      <c r="H880" s="62"/>
      <c r="I880" s="62"/>
      <c r="J880" s="62"/>
    </row>
    <row r="881" spans="1:10" s="23" customFormat="1">
      <c r="A881" s="20" t="s">
        <v>91</v>
      </c>
      <c r="B881" s="175" t="s">
        <v>548</v>
      </c>
      <c r="C881" s="175" t="s">
        <v>581</v>
      </c>
      <c r="D881" s="176" t="s">
        <v>92</v>
      </c>
      <c r="E881" s="12"/>
      <c r="F881" s="173">
        <f>F882</f>
        <v>953.4</v>
      </c>
      <c r="H881" s="88">
        <f t="shared" ref="H881:I883" si="108">H882</f>
        <v>735.3</v>
      </c>
      <c r="I881" s="88">
        <f t="shared" si="108"/>
        <v>735.3</v>
      </c>
      <c r="J881" s="88">
        <f>J882</f>
        <v>953.4</v>
      </c>
    </row>
    <row r="882" spans="1:10" s="23" customFormat="1">
      <c r="A882" s="25" t="s">
        <v>99</v>
      </c>
      <c r="B882" s="159" t="s">
        <v>548</v>
      </c>
      <c r="C882" s="159" t="s">
        <v>581</v>
      </c>
      <c r="D882" s="217" t="s">
        <v>100</v>
      </c>
      <c r="E882" s="26"/>
      <c r="F882" s="152">
        <f>F883</f>
        <v>953.4</v>
      </c>
      <c r="H882" s="62">
        <f t="shared" si="108"/>
        <v>735.3</v>
      </c>
      <c r="I882" s="62">
        <f t="shared" si="108"/>
        <v>735.3</v>
      </c>
      <c r="J882" s="62">
        <f>J883</f>
        <v>953.4</v>
      </c>
    </row>
    <row r="883" spans="1:10" s="23" customFormat="1" ht="47.25">
      <c r="A883" s="52" t="s">
        <v>101</v>
      </c>
      <c r="B883" s="133" t="s">
        <v>548</v>
      </c>
      <c r="C883" s="133" t="s">
        <v>581</v>
      </c>
      <c r="D883" s="232" t="s">
        <v>102</v>
      </c>
      <c r="E883" s="34"/>
      <c r="F883" s="250">
        <f>F884</f>
        <v>953.4</v>
      </c>
      <c r="H883" s="58">
        <f t="shared" si="108"/>
        <v>735.3</v>
      </c>
      <c r="I883" s="58">
        <f t="shared" si="108"/>
        <v>735.3</v>
      </c>
      <c r="J883" s="58">
        <f>J884</f>
        <v>953.4</v>
      </c>
    </row>
    <row r="884" spans="1:10" s="23" customFormat="1" ht="171.6" customHeight="1">
      <c r="A884" s="145" t="s">
        <v>629</v>
      </c>
      <c r="B884" s="159" t="s">
        <v>548</v>
      </c>
      <c r="C884" s="159" t="s">
        <v>581</v>
      </c>
      <c r="D884" s="217" t="s">
        <v>630</v>
      </c>
      <c r="E884" s="26"/>
      <c r="F884" s="152">
        <f>F885+F887</f>
        <v>953.4</v>
      </c>
      <c r="H884" s="62">
        <f>H885+H887</f>
        <v>735.3</v>
      </c>
      <c r="I884" s="62">
        <f>I885+I887</f>
        <v>735.3</v>
      </c>
      <c r="J884" s="62">
        <f>J885+J887</f>
        <v>953.4</v>
      </c>
    </row>
    <row r="885" spans="1:10" s="23" customFormat="1" hidden="1">
      <c r="A885" s="61" t="s">
        <v>33</v>
      </c>
      <c r="B885" s="159" t="s">
        <v>548</v>
      </c>
      <c r="C885" s="159" t="s">
        <v>581</v>
      </c>
      <c r="D885" s="217" t="s">
        <v>630</v>
      </c>
      <c r="E885" s="26" t="s">
        <v>156</v>
      </c>
      <c r="F885" s="152">
        <f>F886</f>
        <v>0</v>
      </c>
      <c r="H885" s="62">
        <f>H886</f>
        <v>0</v>
      </c>
      <c r="I885" s="62">
        <f>I886</f>
        <v>0</v>
      </c>
      <c r="J885" s="62">
        <f>J886</f>
        <v>0</v>
      </c>
    </row>
    <row r="886" spans="1:10" s="23" customFormat="1" ht="19.5" hidden="1" customHeight="1">
      <c r="A886" s="145" t="s">
        <v>496</v>
      </c>
      <c r="B886" s="159" t="s">
        <v>548</v>
      </c>
      <c r="C886" s="159" t="s">
        <v>581</v>
      </c>
      <c r="D886" s="217" t="s">
        <v>630</v>
      </c>
      <c r="E886" s="26" t="s">
        <v>631</v>
      </c>
      <c r="F886" s="152"/>
      <c r="H886" s="62"/>
      <c r="I886" s="62"/>
      <c r="J886" s="62"/>
    </row>
    <row r="887" spans="1:10" s="23" customFormat="1">
      <c r="A887" s="61" t="s">
        <v>33</v>
      </c>
      <c r="B887" s="159" t="s">
        <v>548</v>
      </c>
      <c r="C887" s="159" t="s">
        <v>581</v>
      </c>
      <c r="D887" s="217" t="s">
        <v>630</v>
      </c>
      <c r="E887" s="26" t="s">
        <v>156</v>
      </c>
      <c r="F887" s="152">
        <f>F888+F889</f>
        <v>953.4</v>
      </c>
      <c r="G887" s="152">
        <f t="shared" ref="G887:J887" si="109">G888+G889</f>
        <v>0</v>
      </c>
      <c r="H887" s="152">
        <f t="shared" si="109"/>
        <v>735.3</v>
      </c>
      <c r="I887" s="152">
        <f t="shared" si="109"/>
        <v>735.3</v>
      </c>
      <c r="J887" s="152">
        <f t="shared" si="109"/>
        <v>953.4</v>
      </c>
    </row>
    <row r="888" spans="1:10" s="23" customFormat="1" ht="31.5">
      <c r="A888" s="61" t="s">
        <v>496</v>
      </c>
      <c r="B888" s="159" t="s">
        <v>548</v>
      </c>
      <c r="C888" s="159" t="s">
        <v>581</v>
      </c>
      <c r="D888" s="217" t="s">
        <v>630</v>
      </c>
      <c r="E888" s="26" t="s">
        <v>631</v>
      </c>
      <c r="F888" s="265">
        <v>0</v>
      </c>
      <c r="G888" s="205"/>
      <c r="H888" s="150"/>
      <c r="I888" s="150"/>
      <c r="J888" s="150">
        <v>0</v>
      </c>
    </row>
    <row r="889" spans="1:10" s="23" customFormat="1" ht="31.5">
      <c r="A889" s="61" t="s">
        <v>873</v>
      </c>
      <c r="B889" s="159" t="s">
        <v>548</v>
      </c>
      <c r="C889" s="159" t="s">
        <v>581</v>
      </c>
      <c r="D889" s="217" t="s">
        <v>630</v>
      </c>
      <c r="E889" s="26" t="s">
        <v>487</v>
      </c>
      <c r="F889" s="265">
        <v>953.4</v>
      </c>
      <c r="G889" s="205"/>
      <c r="H889" s="150">
        <v>735.3</v>
      </c>
      <c r="I889" s="150">
        <v>735.3</v>
      </c>
      <c r="J889" s="150">
        <v>953.4</v>
      </c>
    </row>
    <row r="890" spans="1:10" s="23" customFormat="1" ht="47.25" hidden="1">
      <c r="A890" s="148" t="s">
        <v>217</v>
      </c>
      <c r="B890" s="175" t="s">
        <v>548</v>
      </c>
      <c r="C890" s="175" t="s">
        <v>581</v>
      </c>
      <c r="D890" s="176" t="s">
        <v>218</v>
      </c>
      <c r="E890" s="12"/>
      <c r="F890" s="173">
        <f>F891</f>
        <v>0</v>
      </c>
      <c r="H890" s="88">
        <f t="shared" ref="H890:I892" si="110">H891</f>
        <v>0</v>
      </c>
      <c r="I890" s="88">
        <f t="shared" si="110"/>
        <v>0</v>
      </c>
      <c r="J890" s="88">
        <f>J891</f>
        <v>0</v>
      </c>
    </row>
    <row r="891" spans="1:10" s="23" customFormat="1" ht="47.25" hidden="1">
      <c r="A891" s="61" t="s">
        <v>219</v>
      </c>
      <c r="B891" s="159" t="s">
        <v>548</v>
      </c>
      <c r="C891" s="26" t="s">
        <v>581</v>
      </c>
      <c r="D891" s="217" t="s">
        <v>220</v>
      </c>
      <c r="E891" s="26"/>
      <c r="F891" s="152">
        <f>F892</f>
        <v>0</v>
      </c>
      <c r="H891" s="62">
        <f t="shared" si="110"/>
        <v>0</v>
      </c>
      <c r="I891" s="62">
        <f t="shared" si="110"/>
        <v>0</v>
      </c>
      <c r="J891" s="62">
        <f>J892</f>
        <v>0</v>
      </c>
    </row>
    <row r="892" spans="1:10" s="23" customFormat="1" ht="31.5" hidden="1">
      <c r="A892" s="37" t="s">
        <v>31</v>
      </c>
      <c r="B892" s="159" t="s">
        <v>548</v>
      </c>
      <c r="C892" s="26" t="s">
        <v>581</v>
      </c>
      <c r="D892" s="217" t="s">
        <v>220</v>
      </c>
      <c r="E892" s="26" t="s">
        <v>42</v>
      </c>
      <c r="F892" s="152">
        <f>F893</f>
        <v>0</v>
      </c>
      <c r="H892" s="62">
        <f t="shared" si="110"/>
        <v>0</v>
      </c>
      <c r="I892" s="62">
        <f t="shared" si="110"/>
        <v>0</v>
      </c>
      <c r="J892" s="62">
        <f>J893</f>
        <v>0</v>
      </c>
    </row>
    <row r="893" spans="1:10" s="23" customFormat="1" ht="31.5" hidden="1">
      <c r="A893" s="37" t="s">
        <v>32</v>
      </c>
      <c r="B893" s="159" t="s">
        <v>548</v>
      </c>
      <c r="C893" s="26" t="s">
        <v>581</v>
      </c>
      <c r="D893" s="217" t="s">
        <v>220</v>
      </c>
      <c r="E893" s="26" t="s">
        <v>43</v>
      </c>
      <c r="F893" s="152"/>
      <c r="H893" s="62"/>
      <c r="I893" s="62"/>
      <c r="J893" s="62"/>
    </row>
    <row r="894" spans="1:10" s="38" customFormat="1" ht="31.5">
      <c r="A894" s="11" t="s">
        <v>551</v>
      </c>
      <c r="B894" s="175" t="s">
        <v>548</v>
      </c>
      <c r="C894" s="12" t="s">
        <v>581</v>
      </c>
      <c r="D894" s="21" t="s">
        <v>552</v>
      </c>
      <c r="E894" s="21"/>
      <c r="F894" s="173">
        <f>F895</f>
        <v>37050</v>
      </c>
      <c r="H894" s="88">
        <f>H895</f>
        <v>42202.5</v>
      </c>
      <c r="I894" s="88">
        <f>I895</f>
        <v>42202.5</v>
      </c>
      <c r="J894" s="88">
        <f>J895</f>
        <v>44522.7</v>
      </c>
    </row>
    <row r="895" spans="1:10" s="23" customFormat="1" ht="31.5">
      <c r="A895" s="31" t="s">
        <v>136</v>
      </c>
      <c r="B895" s="159" t="s">
        <v>548</v>
      </c>
      <c r="C895" s="26" t="s">
        <v>581</v>
      </c>
      <c r="D895" s="27" t="s">
        <v>553</v>
      </c>
      <c r="E895" s="27"/>
      <c r="F895" s="152">
        <f>F898+F900+F902+F904+F896</f>
        <v>37050</v>
      </c>
      <c r="H895" s="62">
        <f>H898+H900+H902+H904+H896</f>
        <v>42202.5</v>
      </c>
      <c r="I895" s="62">
        <f>I898+I900+I902+I904+I896</f>
        <v>42202.5</v>
      </c>
      <c r="J895" s="62">
        <f>J898+J900+J902+J904+J896</f>
        <v>44522.7</v>
      </c>
    </row>
    <row r="896" spans="1:10" s="3" customFormat="1" ht="63.6" customHeight="1">
      <c r="A896" s="61" t="s">
        <v>29</v>
      </c>
      <c r="B896" s="159" t="s">
        <v>548</v>
      </c>
      <c r="C896" s="26" t="s">
        <v>581</v>
      </c>
      <c r="D896" s="27" t="s">
        <v>553</v>
      </c>
      <c r="E896" s="26" t="s">
        <v>49</v>
      </c>
      <c r="F896" s="152">
        <f>F897</f>
        <v>1030.9000000000001</v>
      </c>
      <c r="G896" s="157"/>
      <c r="H896" s="62">
        <f>H897</f>
        <v>593.70000000000005</v>
      </c>
      <c r="I896" s="62">
        <f>I897</f>
        <v>593.70000000000005</v>
      </c>
      <c r="J896" s="62">
        <f>J897</f>
        <v>1030.9000000000001</v>
      </c>
    </row>
    <row r="897" spans="1:10" s="3" customFormat="1">
      <c r="A897" s="61" t="s">
        <v>140</v>
      </c>
      <c r="B897" s="159" t="s">
        <v>548</v>
      </c>
      <c r="C897" s="26" t="s">
        <v>581</v>
      </c>
      <c r="D897" s="27" t="s">
        <v>553</v>
      </c>
      <c r="E897" s="26" t="s">
        <v>141</v>
      </c>
      <c r="F897" s="152">
        <v>1030.9000000000001</v>
      </c>
      <c r="G897" s="157"/>
      <c r="H897" s="62">
        <v>593.70000000000005</v>
      </c>
      <c r="I897" s="62">
        <v>593.70000000000005</v>
      </c>
      <c r="J897" s="62">
        <v>1030.9000000000001</v>
      </c>
    </row>
    <row r="898" spans="1:10" s="23" customFormat="1" ht="31.5">
      <c r="A898" s="61" t="s">
        <v>31</v>
      </c>
      <c r="B898" s="159" t="s">
        <v>548</v>
      </c>
      <c r="C898" s="26" t="s">
        <v>581</v>
      </c>
      <c r="D898" s="27" t="s">
        <v>553</v>
      </c>
      <c r="E898" s="27">
        <v>200</v>
      </c>
      <c r="F898" s="152">
        <f>F899</f>
        <v>34841</v>
      </c>
      <c r="H898" s="62">
        <f>H899</f>
        <v>41608.800000000003</v>
      </c>
      <c r="I898" s="62">
        <f>I899</f>
        <v>41608.800000000003</v>
      </c>
      <c r="J898" s="62">
        <f>J899</f>
        <v>42313.7</v>
      </c>
    </row>
    <row r="899" spans="1:10" s="23" customFormat="1" ht="31.5">
      <c r="A899" s="61" t="s">
        <v>32</v>
      </c>
      <c r="B899" s="159" t="s">
        <v>548</v>
      </c>
      <c r="C899" s="26" t="s">
        <v>581</v>
      </c>
      <c r="D899" s="27" t="s">
        <v>553</v>
      </c>
      <c r="E899" s="27">
        <v>240</v>
      </c>
      <c r="F899" s="152">
        <f>46650.6-40-11769.6</f>
        <v>34841</v>
      </c>
      <c r="H899" s="62">
        <v>41608.800000000003</v>
      </c>
      <c r="I899" s="62">
        <v>41608.800000000003</v>
      </c>
      <c r="J899" s="62">
        <f>46650.6-40-4296.9</f>
        <v>42313.7</v>
      </c>
    </row>
    <row r="900" spans="1:10" s="23" customFormat="1" hidden="1">
      <c r="A900" s="61" t="s">
        <v>33</v>
      </c>
      <c r="B900" s="159" t="s">
        <v>548</v>
      </c>
      <c r="C900" s="26" t="s">
        <v>581</v>
      </c>
      <c r="D900" s="27" t="s">
        <v>553</v>
      </c>
      <c r="E900" s="27">
        <v>300</v>
      </c>
      <c r="F900" s="152">
        <f>F901</f>
        <v>0</v>
      </c>
      <c r="H900" s="62">
        <f>H901</f>
        <v>0</v>
      </c>
      <c r="I900" s="62">
        <f>I901</f>
        <v>0</v>
      </c>
      <c r="J900" s="62">
        <f>J901</f>
        <v>0</v>
      </c>
    </row>
    <row r="901" spans="1:10" s="23" customFormat="1" ht="31.5" hidden="1">
      <c r="A901" s="61" t="s">
        <v>173</v>
      </c>
      <c r="B901" s="159" t="s">
        <v>548</v>
      </c>
      <c r="C901" s="26" t="s">
        <v>581</v>
      </c>
      <c r="D901" s="27" t="s">
        <v>553</v>
      </c>
      <c r="E901" s="27">
        <v>320</v>
      </c>
      <c r="F901" s="152"/>
      <c r="H901" s="62"/>
      <c r="I901" s="62"/>
      <c r="J901" s="62"/>
    </row>
    <row r="902" spans="1:10" s="23" customFormat="1" ht="31.5" hidden="1">
      <c r="A902" s="61" t="s">
        <v>148</v>
      </c>
      <c r="B902" s="159" t="s">
        <v>548</v>
      </c>
      <c r="C902" s="26" t="s">
        <v>581</v>
      </c>
      <c r="D902" s="27" t="s">
        <v>553</v>
      </c>
      <c r="E902" s="26" t="s">
        <v>149</v>
      </c>
      <c r="F902" s="152">
        <f>F903</f>
        <v>0</v>
      </c>
      <c r="H902" s="62">
        <f>H903</f>
        <v>0</v>
      </c>
      <c r="I902" s="62">
        <f>I903</f>
        <v>0</v>
      </c>
      <c r="J902" s="62">
        <f>J903</f>
        <v>0</v>
      </c>
    </row>
    <row r="903" spans="1:10" s="23" customFormat="1" ht="17.25" hidden="1" customHeight="1">
      <c r="A903" s="61" t="s">
        <v>150</v>
      </c>
      <c r="B903" s="159" t="s">
        <v>548</v>
      </c>
      <c r="C903" s="26" t="s">
        <v>581</v>
      </c>
      <c r="D903" s="27" t="s">
        <v>553</v>
      </c>
      <c r="E903" s="26" t="s">
        <v>151</v>
      </c>
      <c r="F903" s="152"/>
      <c r="H903" s="62"/>
      <c r="I903" s="62"/>
      <c r="J903" s="62"/>
    </row>
    <row r="904" spans="1:10" s="23" customFormat="1">
      <c r="A904" s="61" t="s">
        <v>35</v>
      </c>
      <c r="B904" s="159" t="s">
        <v>548</v>
      </c>
      <c r="C904" s="26" t="s">
        <v>581</v>
      </c>
      <c r="D904" s="27" t="s">
        <v>553</v>
      </c>
      <c r="E904" s="26" t="s">
        <v>184</v>
      </c>
      <c r="F904" s="152">
        <f>F905+F906+F907</f>
        <v>1178.0999999999999</v>
      </c>
      <c r="H904" s="62">
        <f>H905+H906+H907</f>
        <v>0</v>
      </c>
      <c r="I904" s="62">
        <f>I905+I906+I907</f>
        <v>0</v>
      </c>
      <c r="J904" s="62">
        <f>J905+J906+J907</f>
        <v>1178.0999999999999</v>
      </c>
    </row>
    <row r="905" spans="1:10" s="23" customFormat="1" hidden="1">
      <c r="A905" s="61" t="s">
        <v>36</v>
      </c>
      <c r="B905" s="159" t="s">
        <v>548</v>
      </c>
      <c r="C905" s="26" t="s">
        <v>581</v>
      </c>
      <c r="D905" s="27" t="s">
        <v>553</v>
      </c>
      <c r="E905" s="26" t="s">
        <v>632</v>
      </c>
      <c r="F905" s="152"/>
      <c r="H905" s="62"/>
      <c r="I905" s="62"/>
      <c r="J905" s="62"/>
    </row>
    <row r="906" spans="1:10" s="23" customFormat="1">
      <c r="A906" s="61" t="s">
        <v>37</v>
      </c>
      <c r="B906" s="159" t="s">
        <v>548</v>
      </c>
      <c r="C906" s="26" t="s">
        <v>581</v>
      </c>
      <c r="D906" s="27" t="s">
        <v>553</v>
      </c>
      <c r="E906" s="26" t="s">
        <v>185</v>
      </c>
      <c r="F906" s="152">
        <f>1138.1+40</f>
        <v>1178.0999999999999</v>
      </c>
      <c r="H906" s="62"/>
      <c r="I906" s="62"/>
      <c r="J906" s="62">
        <f>1138.1+40</f>
        <v>1178.0999999999999</v>
      </c>
    </row>
    <row r="907" spans="1:10" s="23" customFormat="1" ht="16.5" hidden="1" customHeight="1">
      <c r="A907" s="61" t="s">
        <v>55</v>
      </c>
      <c r="B907" s="159" t="s">
        <v>548</v>
      </c>
      <c r="C907" s="26" t="s">
        <v>581</v>
      </c>
      <c r="D907" s="27" t="s">
        <v>553</v>
      </c>
      <c r="E907" s="26" t="s">
        <v>260</v>
      </c>
      <c r="F907" s="152"/>
      <c r="H907" s="62"/>
      <c r="I907" s="62"/>
      <c r="J907" s="62"/>
    </row>
    <row r="908" spans="1:10" s="113" customFormat="1" hidden="1">
      <c r="A908" s="266" t="s">
        <v>186</v>
      </c>
      <c r="B908" s="225" t="s">
        <v>548</v>
      </c>
      <c r="C908" s="109" t="s">
        <v>581</v>
      </c>
      <c r="D908" s="196" t="s">
        <v>187</v>
      </c>
      <c r="E908" s="109"/>
      <c r="F908" s="173">
        <f>F909+F917</f>
        <v>0</v>
      </c>
      <c r="H908" s="173">
        <f>H909+H917</f>
        <v>4573.3</v>
      </c>
      <c r="I908" s="173">
        <f>I909+I917</f>
        <v>4573.3</v>
      </c>
      <c r="J908" s="173">
        <f>J909+J917</f>
        <v>0</v>
      </c>
    </row>
    <row r="909" spans="1:10" s="3" customFormat="1" ht="33.75" hidden="1" customHeight="1">
      <c r="A909" s="151" t="s">
        <v>417</v>
      </c>
      <c r="B909" s="133" t="s">
        <v>548</v>
      </c>
      <c r="C909" s="34" t="s">
        <v>581</v>
      </c>
      <c r="D909" s="232" t="s">
        <v>579</v>
      </c>
      <c r="E909" s="34"/>
      <c r="F909" s="250">
        <f>F910+F912+F915</f>
        <v>0</v>
      </c>
      <c r="G909" s="157"/>
      <c r="H909" s="58">
        <f>H910+H912+H915</f>
        <v>3308.3</v>
      </c>
      <c r="I909" s="58">
        <f>I910+I912+I915</f>
        <v>3308.3</v>
      </c>
      <c r="J909" s="58">
        <f>J910+J912+J915</f>
        <v>0</v>
      </c>
    </row>
    <row r="910" spans="1:10" s="3" customFormat="1" ht="31.5" hidden="1">
      <c r="A910" s="61" t="s">
        <v>31</v>
      </c>
      <c r="B910" s="159" t="s">
        <v>548</v>
      </c>
      <c r="C910" s="159" t="s">
        <v>581</v>
      </c>
      <c r="D910" s="217" t="s">
        <v>579</v>
      </c>
      <c r="E910" s="26" t="s">
        <v>42</v>
      </c>
      <c r="F910" s="152">
        <f>F911</f>
        <v>0</v>
      </c>
      <c r="G910" s="157"/>
      <c r="H910" s="62">
        <f>H911</f>
        <v>0</v>
      </c>
      <c r="I910" s="62">
        <f>I911</f>
        <v>0</v>
      </c>
      <c r="J910" s="62">
        <f>J911</f>
        <v>0</v>
      </c>
    </row>
    <row r="911" spans="1:10" s="3" customFormat="1" ht="31.5" hidden="1">
      <c r="A911" s="61" t="s">
        <v>32</v>
      </c>
      <c r="B911" s="159" t="s">
        <v>548</v>
      </c>
      <c r="C911" s="159" t="s">
        <v>581</v>
      </c>
      <c r="D911" s="217" t="s">
        <v>579</v>
      </c>
      <c r="E911" s="26" t="s">
        <v>43</v>
      </c>
      <c r="F911" s="152"/>
      <c r="G911" s="157"/>
      <c r="H911" s="62"/>
      <c r="I911" s="62"/>
      <c r="J911" s="62"/>
    </row>
    <row r="912" spans="1:10" s="3" customFormat="1" hidden="1">
      <c r="A912" s="61" t="s">
        <v>33</v>
      </c>
      <c r="B912" s="159" t="s">
        <v>548</v>
      </c>
      <c r="C912" s="159" t="s">
        <v>581</v>
      </c>
      <c r="D912" s="217" t="s">
        <v>579</v>
      </c>
      <c r="E912" s="26" t="s">
        <v>156</v>
      </c>
      <c r="F912" s="152">
        <f>F913+F914</f>
        <v>0</v>
      </c>
      <c r="G912" s="157"/>
      <c r="H912" s="62">
        <f>H913+H914</f>
        <v>0</v>
      </c>
      <c r="I912" s="62">
        <f>I913+I914</f>
        <v>0</v>
      </c>
      <c r="J912" s="62">
        <f>J913+J914</f>
        <v>0</v>
      </c>
    </row>
    <row r="913" spans="1:10" s="3" customFormat="1" hidden="1">
      <c r="A913" s="61" t="s">
        <v>34</v>
      </c>
      <c r="B913" s="159" t="s">
        <v>548</v>
      </c>
      <c r="C913" s="159" t="s">
        <v>581</v>
      </c>
      <c r="D913" s="217" t="s">
        <v>579</v>
      </c>
      <c r="E913" s="26" t="s">
        <v>633</v>
      </c>
      <c r="F913" s="152"/>
      <c r="G913" s="157"/>
      <c r="H913" s="62"/>
      <c r="I913" s="62"/>
      <c r="J913" s="62"/>
    </row>
    <row r="914" spans="1:10" s="3" customFormat="1" hidden="1">
      <c r="A914" s="61" t="s">
        <v>157</v>
      </c>
      <c r="B914" s="159" t="s">
        <v>548</v>
      </c>
      <c r="C914" s="159" t="s">
        <v>581</v>
      </c>
      <c r="D914" s="217" t="s">
        <v>579</v>
      </c>
      <c r="E914" s="26" t="s">
        <v>158</v>
      </c>
      <c r="F914" s="152"/>
      <c r="G914" s="157"/>
      <c r="H914" s="62"/>
      <c r="I914" s="62"/>
      <c r="J914" s="62"/>
    </row>
    <row r="915" spans="1:10" s="64" customFormat="1" hidden="1">
      <c r="A915" s="61" t="s">
        <v>35</v>
      </c>
      <c r="B915" s="159" t="s">
        <v>548</v>
      </c>
      <c r="C915" s="26" t="s">
        <v>581</v>
      </c>
      <c r="D915" s="217" t="s">
        <v>579</v>
      </c>
      <c r="E915" s="159" t="s">
        <v>184</v>
      </c>
      <c r="F915" s="152">
        <f>F916</f>
        <v>0</v>
      </c>
      <c r="H915" s="62">
        <f>H916</f>
        <v>3308.3</v>
      </c>
      <c r="I915" s="62">
        <f>I916</f>
        <v>3308.3</v>
      </c>
      <c r="J915" s="62">
        <f>J916</f>
        <v>0</v>
      </c>
    </row>
    <row r="916" spans="1:10" s="64" customFormat="1" hidden="1">
      <c r="A916" s="61" t="s">
        <v>55</v>
      </c>
      <c r="B916" s="159" t="s">
        <v>548</v>
      </c>
      <c r="C916" s="26" t="s">
        <v>581</v>
      </c>
      <c r="D916" s="217" t="s">
        <v>579</v>
      </c>
      <c r="E916" s="159" t="s">
        <v>260</v>
      </c>
      <c r="F916" s="152">
        <v>0</v>
      </c>
      <c r="H916" s="62">
        <v>3308.3</v>
      </c>
      <c r="I916" s="62">
        <v>3308.3</v>
      </c>
      <c r="J916" s="62">
        <v>0</v>
      </c>
    </row>
    <row r="917" spans="1:10" s="64" customFormat="1" ht="31.5" hidden="1">
      <c r="A917" s="61" t="s">
        <v>634</v>
      </c>
      <c r="B917" s="159" t="s">
        <v>548</v>
      </c>
      <c r="C917" s="26" t="s">
        <v>581</v>
      </c>
      <c r="D917" s="217" t="s">
        <v>635</v>
      </c>
      <c r="E917" s="159"/>
      <c r="F917" s="152">
        <f>F918+F925</f>
        <v>0</v>
      </c>
      <c r="H917" s="62">
        <f>H918+H925</f>
        <v>1265</v>
      </c>
      <c r="I917" s="62">
        <f>I918+I925</f>
        <v>1265</v>
      </c>
      <c r="J917" s="62">
        <f>J918+J925</f>
        <v>0</v>
      </c>
    </row>
    <row r="918" spans="1:10" s="64" customFormat="1" ht="31.5" hidden="1">
      <c r="A918" s="61" t="s">
        <v>636</v>
      </c>
      <c r="B918" s="159" t="s">
        <v>548</v>
      </c>
      <c r="C918" s="26" t="s">
        <v>581</v>
      </c>
      <c r="D918" s="217" t="s">
        <v>637</v>
      </c>
      <c r="E918" s="159"/>
      <c r="F918" s="152">
        <f>F919+F921+F923</f>
        <v>0</v>
      </c>
      <c r="H918" s="62">
        <f>H919+H921+H923</f>
        <v>210</v>
      </c>
      <c r="I918" s="62">
        <f>I919+I921+I923</f>
        <v>210</v>
      </c>
      <c r="J918" s="62">
        <f>J919+J921+J923</f>
        <v>0</v>
      </c>
    </row>
    <row r="919" spans="1:10" s="64" customFormat="1" ht="31.5" hidden="1">
      <c r="A919" s="61" t="s">
        <v>31</v>
      </c>
      <c r="B919" s="159" t="s">
        <v>548</v>
      </c>
      <c r="C919" s="26" t="s">
        <v>581</v>
      </c>
      <c r="D919" s="217" t="s">
        <v>637</v>
      </c>
      <c r="E919" s="159" t="s">
        <v>42</v>
      </c>
      <c r="F919" s="152">
        <f>F920</f>
        <v>0</v>
      </c>
      <c r="H919" s="62">
        <f>H920</f>
        <v>0</v>
      </c>
      <c r="I919" s="62">
        <f>I920</f>
        <v>0</v>
      </c>
      <c r="J919" s="62">
        <f>J920</f>
        <v>0</v>
      </c>
    </row>
    <row r="920" spans="1:10" s="64" customFormat="1" ht="31.5" hidden="1">
      <c r="A920" s="61" t="s">
        <v>32</v>
      </c>
      <c r="B920" s="159" t="s">
        <v>548</v>
      </c>
      <c r="C920" s="26" t="s">
        <v>581</v>
      </c>
      <c r="D920" s="217" t="s">
        <v>637</v>
      </c>
      <c r="E920" s="159" t="s">
        <v>43</v>
      </c>
      <c r="F920" s="152"/>
      <c r="H920" s="62"/>
      <c r="I920" s="62"/>
      <c r="J920" s="62"/>
    </row>
    <row r="921" spans="1:10" s="64" customFormat="1" ht="31.5" hidden="1">
      <c r="A921" s="61" t="s">
        <v>148</v>
      </c>
      <c r="B921" s="159" t="s">
        <v>548</v>
      </c>
      <c r="C921" s="26" t="s">
        <v>581</v>
      </c>
      <c r="D921" s="217" t="s">
        <v>637</v>
      </c>
      <c r="E921" s="159" t="s">
        <v>149</v>
      </c>
      <c r="F921" s="152">
        <f>F922</f>
        <v>0</v>
      </c>
      <c r="H921" s="62">
        <f>H922</f>
        <v>0</v>
      </c>
      <c r="I921" s="62">
        <f>I922</f>
        <v>0</v>
      </c>
      <c r="J921" s="62">
        <f>J922</f>
        <v>0</v>
      </c>
    </row>
    <row r="922" spans="1:10" s="64" customFormat="1" hidden="1">
      <c r="A922" s="61" t="s">
        <v>150</v>
      </c>
      <c r="B922" s="159" t="s">
        <v>548</v>
      </c>
      <c r="C922" s="26" t="s">
        <v>581</v>
      </c>
      <c r="D922" s="217" t="s">
        <v>637</v>
      </c>
      <c r="E922" s="159" t="s">
        <v>151</v>
      </c>
      <c r="F922" s="152"/>
      <c r="H922" s="62"/>
      <c r="I922" s="62"/>
      <c r="J922" s="62"/>
    </row>
    <row r="923" spans="1:10" s="64" customFormat="1" hidden="1">
      <c r="A923" s="61" t="s">
        <v>35</v>
      </c>
      <c r="B923" s="159" t="s">
        <v>548</v>
      </c>
      <c r="C923" s="26" t="s">
        <v>581</v>
      </c>
      <c r="D923" s="217" t="s">
        <v>637</v>
      </c>
      <c r="E923" s="159" t="s">
        <v>184</v>
      </c>
      <c r="F923" s="152">
        <f>F924</f>
        <v>0</v>
      </c>
      <c r="H923" s="62">
        <f>H924</f>
        <v>210</v>
      </c>
      <c r="I923" s="62">
        <f>I924</f>
        <v>210</v>
      </c>
      <c r="J923" s="62">
        <f>J924</f>
        <v>0</v>
      </c>
    </row>
    <row r="924" spans="1:10" s="64" customFormat="1" hidden="1">
      <c r="A924" s="61" t="s">
        <v>55</v>
      </c>
      <c r="B924" s="159" t="s">
        <v>548</v>
      </c>
      <c r="C924" s="26" t="s">
        <v>581</v>
      </c>
      <c r="D924" s="217" t="s">
        <v>637</v>
      </c>
      <c r="E924" s="159" t="s">
        <v>260</v>
      </c>
      <c r="F924" s="152">
        <v>0</v>
      </c>
      <c r="H924" s="62">
        <v>210</v>
      </c>
      <c r="I924" s="62">
        <v>210</v>
      </c>
      <c r="J924" s="62">
        <v>0</v>
      </c>
    </row>
    <row r="925" spans="1:10" s="64" customFormat="1" ht="31.5" hidden="1">
      <c r="A925" s="61" t="s">
        <v>638</v>
      </c>
      <c r="B925" s="159" t="s">
        <v>548</v>
      </c>
      <c r="C925" s="26" t="s">
        <v>581</v>
      </c>
      <c r="D925" s="217" t="s">
        <v>639</v>
      </c>
      <c r="E925" s="159"/>
      <c r="F925" s="152">
        <f>F926+F928</f>
        <v>0</v>
      </c>
      <c r="H925" s="62">
        <f>H926+H928</f>
        <v>1055</v>
      </c>
      <c r="I925" s="62">
        <f>I926+I928</f>
        <v>1055</v>
      </c>
      <c r="J925" s="62">
        <f>J926+J928</f>
        <v>0</v>
      </c>
    </row>
    <row r="926" spans="1:10" s="64" customFormat="1" ht="31.5" hidden="1">
      <c r="A926" s="61" t="s">
        <v>31</v>
      </c>
      <c r="B926" s="159" t="s">
        <v>548</v>
      </c>
      <c r="C926" s="26" t="s">
        <v>581</v>
      </c>
      <c r="D926" s="217" t="s">
        <v>639</v>
      </c>
      <c r="E926" s="159" t="s">
        <v>42</v>
      </c>
      <c r="F926" s="152">
        <f>F927</f>
        <v>0</v>
      </c>
      <c r="H926" s="62">
        <f>H927</f>
        <v>1055</v>
      </c>
      <c r="I926" s="62">
        <f>I927</f>
        <v>1055</v>
      </c>
      <c r="J926" s="62">
        <f>J927</f>
        <v>0</v>
      </c>
    </row>
    <row r="927" spans="1:10" s="64" customFormat="1" ht="31.5" hidden="1">
      <c r="A927" s="61" t="s">
        <v>32</v>
      </c>
      <c r="B927" s="159" t="s">
        <v>548</v>
      </c>
      <c r="C927" s="26" t="s">
        <v>581</v>
      </c>
      <c r="D927" s="217" t="s">
        <v>639</v>
      </c>
      <c r="E927" s="159" t="s">
        <v>43</v>
      </c>
      <c r="F927" s="152">
        <v>0</v>
      </c>
      <c r="H927" s="62">
        <v>1055</v>
      </c>
      <c r="I927" s="62">
        <v>1055</v>
      </c>
      <c r="J927" s="62">
        <v>0</v>
      </c>
    </row>
    <row r="928" spans="1:10" s="64" customFormat="1" hidden="1">
      <c r="A928" s="61" t="s">
        <v>33</v>
      </c>
      <c r="B928" s="159" t="s">
        <v>548</v>
      </c>
      <c r="C928" s="26" t="s">
        <v>581</v>
      </c>
      <c r="D928" s="217" t="s">
        <v>639</v>
      </c>
      <c r="E928" s="159" t="s">
        <v>156</v>
      </c>
      <c r="F928" s="152">
        <f>F929</f>
        <v>0</v>
      </c>
      <c r="H928" s="62">
        <f>H929</f>
        <v>0</v>
      </c>
      <c r="I928" s="62">
        <f>I929</f>
        <v>0</v>
      </c>
      <c r="J928" s="62">
        <f>J929</f>
        <v>0</v>
      </c>
    </row>
    <row r="929" spans="1:10" s="64" customFormat="1" hidden="1">
      <c r="A929" s="61" t="s">
        <v>157</v>
      </c>
      <c r="B929" s="159" t="s">
        <v>548</v>
      </c>
      <c r="C929" s="26" t="s">
        <v>581</v>
      </c>
      <c r="D929" s="217" t="s">
        <v>639</v>
      </c>
      <c r="E929" s="159" t="s">
        <v>158</v>
      </c>
      <c r="F929" s="152"/>
      <c r="H929" s="62"/>
      <c r="I929" s="62"/>
      <c r="J929" s="62"/>
    </row>
    <row r="930" spans="1:10" s="38" customFormat="1" ht="31.5" hidden="1">
      <c r="A930" s="158" t="s">
        <v>874</v>
      </c>
      <c r="B930" s="133" t="s">
        <v>548</v>
      </c>
      <c r="C930" s="133" t="s">
        <v>581</v>
      </c>
      <c r="D930" s="133" t="s">
        <v>192</v>
      </c>
      <c r="E930" s="232"/>
      <c r="F930" s="180">
        <f>F931+F933</f>
        <v>0</v>
      </c>
      <c r="H930" s="36">
        <f>H931+H933</f>
        <v>0</v>
      </c>
      <c r="I930" s="36">
        <f>I931+I933</f>
        <v>0</v>
      </c>
      <c r="J930" s="36">
        <f>J931+J933</f>
        <v>0</v>
      </c>
    </row>
    <row r="931" spans="1:10" s="38" customFormat="1" ht="31.5" hidden="1">
      <c r="A931" s="61" t="s">
        <v>31</v>
      </c>
      <c r="B931" s="159" t="s">
        <v>548</v>
      </c>
      <c r="C931" s="26" t="s">
        <v>581</v>
      </c>
      <c r="D931" s="159" t="s">
        <v>192</v>
      </c>
      <c r="E931" s="217">
        <v>200</v>
      </c>
      <c r="F931" s="71">
        <f>F932</f>
        <v>0</v>
      </c>
      <c r="H931" s="24">
        <f>H932</f>
        <v>0</v>
      </c>
      <c r="I931" s="24">
        <f>I932</f>
        <v>0</v>
      </c>
      <c r="J931" s="24">
        <f>J932</f>
        <v>0</v>
      </c>
    </row>
    <row r="932" spans="1:10" s="38" customFormat="1" ht="31.5" hidden="1">
      <c r="A932" s="61" t="s">
        <v>32</v>
      </c>
      <c r="B932" s="159" t="s">
        <v>548</v>
      </c>
      <c r="C932" s="26" t="s">
        <v>581</v>
      </c>
      <c r="D932" s="159" t="s">
        <v>192</v>
      </c>
      <c r="E932" s="217">
        <v>240</v>
      </c>
      <c r="F932" s="71"/>
      <c r="H932" s="24"/>
      <c r="I932" s="24"/>
      <c r="J932" s="24"/>
    </row>
    <row r="933" spans="1:10" s="23" customFormat="1" hidden="1">
      <c r="A933" s="37" t="s">
        <v>35</v>
      </c>
      <c r="B933" s="159" t="s">
        <v>548</v>
      </c>
      <c r="C933" s="26" t="s">
        <v>581</v>
      </c>
      <c r="D933" s="159" t="s">
        <v>192</v>
      </c>
      <c r="E933" s="217">
        <v>800</v>
      </c>
      <c r="F933" s="71">
        <f>F934</f>
        <v>0</v>
      </c>
      <c r="H933" s="24">
        <f>H934</f>
        <v>0</v>
      </c>
      <c r="I933" s="24">
        <f>I934</f>
        <v>0</v>
      </c>
      <c r="J933" s="24">
        <f>J934</f>
        <v>0</v>
      </c>
    </row>
    <row r="934" spans="1:10" s="23" customFormat="1" hidden="1">
      <c r="A934" s="37" t="s">
        <v>55</v>
      </c>
      <c r="B934" s="159" t="s">
        <v>548</v>
      </c>
      <c r="C934" s="26" t="s">
        <v>581</v>
      </c>
      <c r="D934" s="159" t="s">
        <v>192</v>
      </c>
      <c r="E934" s="217">
        <v>870</v>
      </c>
      <c r="F934" s="71"/>
      <c r="H934" s="24"/>
      <c r="I934" s="24"/>
      <c r="J934" s="24"/>
    </row>
    <row r="935" spans="1:10" s="23" customFormat="1" hidden="1">
      <c r="A935" s="51" t="s">
        <v>127</v>
      </c>
      <c r="B935" s="175" t="s">
        <v>548</v>
      </c>
      <c r="C935" s="175" t="s">
        <v>581</v>
      </c>
      <c r="D935" s="175" t="s">
        <v>128</v>
      </c>
      <c r="E935" s="176"/>
      <c r="F935" s="173">
        <f>F936+F939</f>
        <v>0</v>
      </c>
      <c r="H935" s="88">
        <f>H936+H939</f>
        <v>0</v>
      </c>
      <c r="I935" s="88">
        <f>I936+I939</f>
        <v>0</v>
      </c>
      <c r="J935" s="88">
        <f>J936+J939</f>
        <v>0</v>
      </c>
    </row>
    <row r="936" spans="1:10" s="23" customFormat="1" ht="31.5" hidden="1">
      <c r="A936" s="37" t="s">
        <v>470</v>
      </c>
      <c r="B936" s="159" t="s">
        <v>548</v>
      </c>
      <c r="C936" s="26" t="s">
        <v>581</v>
      </c>
      <c r="D936" s="159" t="s">
        <v>471</v>
      </c>
      <c r="E936" s="217"/>
      <c r="F936" s="152">
        <f>F937</f>
        <v>0</v>
      </c>
      <c r="H936" s="62">
        <f t="shared" ref="H936:J937" si="111">H937</f>
        <v>0</v>
      </c>
      <c r="I936" s="62">
        <f t="shared" si="111"/>
        <v>0</v>
      </c>
      <c r="J936" s="62">
        <f t="shared" si="111"/>
        <v>0</v>
      </c>
    </row>
    <row r="937" spans="1:10" s="23" customFormat="1" ht="31.5" hidden="1">
      <c r="A937" s="61" t="s">
        <v>31</v>
      </c>
      <c r="B937" s="159" t="s">
        <v>548</v>
      </c>
      <c r="C937" s="26" t="s">
        <v>581</v>
      </c>
      <c r="D937" s="159" t="s">
        <v>471</v>
      </c>
      <c r="E937" s="217">
        <v>200</v>
      </c>
      <c r="F937" s="152">
        <f>F938</f>
        <v>0</v>
      </c>
      <c r="H937" s="62">
        <f t="shared" si="111"/>
        <v>0</v>
      </c>
      <c r="I937" s="62">
        <f t="shared" si="111"/>
        <v>0</v>
      </c>
      <c r="J937" s="62">
        <f t="shared" si="111"/>
        <v>0</v>
      </c>
    </row>
    <row r="938" spans="1:10" s="23" customFormat="1" ht="31.5" hidden="1">
      <c r="A938" s="61" t="s">
        <v>32</v>
      </c>
      <c r="B938" s="159" t="s">
        <v>548</v>
      </c>
      <c r="C938" s="26" t="s">
        <v>581</v>
      </c>
      <c r="D938" s="159" t="s">
        <v>471</v>
      </c>
      <c r="E938" s="217">
        <v>240</v>
      </c>
      <c r="F938" s="152"/>
      <c r="H938" s="62"/>
      <c r="I938" s="62"/>
      <c r="J938" s="62"/>
    </row>
    <row r="939" spans="1:10" s="23" customFormat="1" ht="31.5" hidden="1">
      <c r="A939" s="37" t="s">
        <v>472</v>
      </c>
      <c r="B939" s="159" t="s">
        <v>548</v>
      </c>
      <c r="C939" s="26" t="s">
        <v>581</v>
      </c>
      <c r="D939" s="159" t="s">
        <v>473</v>
      </c>
      <c r="E939" s="217"/>
      <c r="F939" s="152">
        <f>F940</f>
        <v>0</v>
      </c>
      <c r="H939" s="62">
        <f t="shared" ref="H939:J940" si="112">H940</f>
        <v>0</v>
      </c>
      <c r="I939" s="62">
        <f t="shared" si="112"/>
        <v>0</v>
      </c>
      <c r="J939" s="62">
        <f t="shared" si="112"/>
        <v>0</v>
      </c>
    </row>
    <row r="940" spans="1:10" s="23" customFormat="1" ht="31.5" hidden="1">
      <c r="A940" s="61" t="s">
        <v>31</v>
      </c>
      <c r="B940" s="159" t="s">
        <v>548</v>
      </c>
      <c r="C940" s="26" t="s">
        <v>581</v>
      </c>
      <c r="D940" s="159" t="s">
        <v>473</v>
      </c>
      <c r="E940" s="217">
        <v>200</v>
      </c>
      <c r="F940" s="152">
        <f>F941</f>
        <v>0</v>
      </c>
      <c r="H940" s="62">
        <f t="shared" si="112"/>
        <v>0</v>
      </c>
      <c r="I940" s="62">
        <f t="shared" si="112"/>
        <v>0</v>
      </c>
      <c r="J940" s="62">
        <f t="shared" si="112"/>
        <v>0</v>
      </c>
    </row>
    <row r="941" spans="1:10" s="23" customFormat="1" ht="31.5" hidden="1">
      <c r="A941" s="61" t="s">
        <v>32</v>
      </c>
      <c r="B941" s="159" t="s">
        <v>548</v>
      </c>
      <c r="C941" s="26" t="s">
        <v>581</v>
      </c>
      <c r="D941" s="159" t="s">
        <v>473</v>
      </c>
      <c r="E941" s="217">
        <v>240</v>
      </c>
      <c r="F941" s="152"/>
      <c r="H941" s="62"/>
      <c r="I941" s="62"/>
      <c r="J941" s="62"/>
    </row>
    <row r="942" spans="1:10" s="38" customFormat="1" ht="20.25" customHeight="1">
      <c r="A942" s="11" t="s">
        <v>640</v>
      </c>
      <c r="B942" s="175" t="s">
        <v>548</v>
      </c>
      <c r="C942" s="12" t="s">
        <v>422</v>
      </c>
      <c r="D942" s="21"/>
      <c r="E942" s="21"/>
      <c r="F942" s="173">
        <f>F943+F954+F972+F991+F1002</f>
        <v>20103.899999999998</v>
      </c>
      <c r="G942" s="173">
        <f>G943+G954+G972+G991+G1002</f>
        <v>0</v>
      </c>
      <c r="H942" s="173">
        <f>H943+H954+H972+H991+H1002</f>
        <v>18829</v>
      </c>
      <c r="I942" s="173">
        <f>I943+I954+I972+I991+I1002</f>
        <v>18829</v>
      </c>
      <c r="J942" s="173">
        <f>J943+J954+J972+J991+J1002</f>
        <v>21241</v>
      </c>
    </row>
    <row r="943" spans="1:10" s="67" customFormat="1" ht="20.25" hidden="1" customHeight="1">
      <c r="A943" s="63" t="s">
        <v>74</v>
      </c>
      <c r="B943" s="227" t="s">
        <v>548</v>
      </c>
      <c r="C943" s="227" t="s">
        <v>422</v>
      </c>
      <c r="D943" s="227" t="s">
        <v>152</v>
      </c>
      <c r="E943" s="42"/>
      <c r="F943" s="173">
        <f>F944</f>
        <v>0</v>
      </c>
      <c r="H943" s="87">
        <f t="shared" ref="H943:J944" si="113">H944</f>
        <v>0</v>
      </c>
      <c r="I943" s="87">
        <f t="shared" si="113"/>
        <v>0</v>
      </c>
      <c r="J943" s="87">
        <f t="shared" si="113"/>
        <v>0</v>
      </c>
    </row>
    <row r="944" spans="1:10" s="38" customFormat="1" ht="20.25" hidden="1" customHeight="1">
      <c r="A944" s="25" t="s">
        <v>39</v>
      </c>
      <c r="B944" s="159" t="s">
        <v>548</v>
      </c>
      <c r="C944" s="159" t="s">
        <v>422</v>
      </c>
      <c r="D944" s="26" t="s">
        <v>153</v>
      </c>
      <c r="E944" s="21"/>
      <c r="F944" s="152">
        <f>F945</f>
        <v>0</v>
      </c>
      <c r="H944" s="62">
        <f t="shared" si="113"/>
        <v>0</v>
      </c>
      <c r="I944" s="62">
        <f t="shared" si="113"/>
        <v>0</v>
      </c>
      <c r="J944" s="62">
        <f t="shared" si="113"/>
        <v>0</v>
      </c>
    </row>
    <row r="945" spans="1:10" s="38" customFormat="1" ht="31.5" hidden="1">
      <c r="A945" s="61" t="s">
        <v>154</v>
      </c>
      <c r="B945" s="159" t="s">
        <v>548</v>
      </c>
      <c r="C945" s="159" t="s">
        <v>422</v>
      </c>
      <c r="D945" s="26" t="s">
        <v>155</v>
      </c>
      <c r="E945" s="21"/>
      <c r="F945" s="152">
        <f>F946+F948+F950</f>
        <v>0</v>
      </c>
      <c r="H945" s="62">
        <f>H946+H948+H950</f>
        <v>0</v>
      </c>
      <c r="I945" s="62">
        <f>I946+I948+I950</f>
        <v>0</v>
      </c>
      <c r="J945" s="62">
        <f>J946+J948+J950</f>
        <v>0</v>
      </c>
    </row>
    <row r="946" spans="1:10" s="38" customFormat="1" ht="78.75" hidden="1">
      <c r="A946" s="61" t="s">
        <v>29</v>
      </c>
      <c r="B946" s="159" t="s">
        <v>548</v>
      </c>
      <c r="C946" s="159" t="s">
        <v>422</v>
      </c>
      <c r="D946" s="26" t="s">
        <v>155</v>
      </c>
      <c r="E946" s="27">
        <v>100</v>
      </c>
      <c r="F946" s="152">
        <f>F947</f>
        <v>0</v>
      </c>
      <c r="H946" s="62">
        <f>H947</f>
        <v>0</v>
      </c>
      <c r="I946" s="62">
        <f>I947</f>
        <v>0</v>
      </c>
      <c r="J946" s="62">
        <f>J947</f>
        <v>0</v>
      </c>
    </row>
    <row r="947" spans="1:10" s="38" customFormat="1" hidden="1">
      <c r="A947" s="61" t="s">
        <v>140</v>
      </c>
      <c r="B947" s="159" t="s">
        <v>548</v>
      </c>
      <c r="C947" s="159" t="s">
        <v>422</v>
      </c>
      <c r="D947" s="26" t="s">
        <v>155</v>
      </c>
      <c r="E947" s="27">
        <v>110</v>
      </c>
      <c r="F947" s="152"/>
      <c r="H947" s="62"/>
      <c r="I947" s="62"/>
      <c r="J947" s="62"/>
    </row>
    <row r="948" spans="1:10" s="64" customFormat="1" ht="20.25" hidden="1" customHeight="1">
      <c r="A948" s="61" t="s">
        <v>31</v>
      </c>
      <c r="B948" s="159" t="s">
        <v>548</v>
      </c>
      <c r="C948" s="159" t="s">
        <v>422</v>
      </c>
      <c r="D948" s="26" t="s">
        <v>155</v>
      </c>
      <c r="E948" s="27">
        <v>200</v>
      </c>
      <c r="F948" s="152">
        <f>F949</f>
        <v>0</v>
      </c>
      <c r="H948" s="62">
        <f>H949</f>
        <v>0</v>
      </c>
      <c r="I948" s="62">
        <f>I949</f>
        <v>0</v>
      </c>
      <c r="J948" s="62">
        <f>J949</f>
        <v>0</v>
      </c>
    </row>
    <row r="949" spans="1:10" s="64" customFormat="1" ht="20.25" hidden="1" customHeight="1">
      <c r="A949" s="61" t="s">
        <v>32</v>
      </c>
      <c r="B949" s="159" t="s">
        <v>548</v>
      </c>
      <c r="C949" s="159" t="s">
        <v>422</v>
      </c>
      <c r="D949" s="26" t="s">
        <v>155</v>
      </c>
      <c r="E949" s="27">
        <v>240</v>
      </c>
      <c r="F949" s="152"/>
      <c r="H949" s="62"/>
      <c r="I949" s="62"/>
      <c r="J949" s="62"/>
    </row>
    <row r="950" spans="1:10" s="64" customFormat="1" ht="20.25" hidden="1" customHeight="1">
      <c r="A950" s="61" t="s">
        <v>33</v>
      </c>
      <c r="B950" s="159" t="s">
        <v>548</v>
      </c>
      <c r="C950" s="159" t="s">
        <v>422</v>
      </c>
      <c r="D950" s="26" t="s">
        <v>155</v>
      </c>
      <c r="E950" s="27">
        <v>300</v>
      </c>
      <c r="F950" s="152">
        <f>F951</f>
        <v>0</v>
      </c>
      <c r="H950" s="62">
        <f>H951</f>
        <v>0</v>
      </c>
      <c r="I950" s="62">
        <f>I951</f>
        <v>0</v>
      </c>
      <c r="J950" s="62">
        <f>J951</f>
        <v>0</v>
      </c>
    </row>
    <row r="951" spans="1:10" s="64" customFormat="1" ht="20.25" hidden="1" customHeight="1">
      <c r="A951" s="61" t="s">
        <v>157</v>
      </c>
      <c r="B951" s="159" t="s">
        <v>548</v>
      </c>
      <c r="C951" s="159" t="s">
        <v>422</v>
      </c>
      <c r="D951" s="26" t="s">
        <v>155</v>
      </c>
      <c r="E951" s="27">
        <v>360</v>
      </c>
      <c r="F951" s="152"/>
      <c r="H951" s="62"/>
      <c r="I951" s="62"/>
      <c r="J951" s="62"/>
    </row>
    <row r="952" spans="1:10" s="23" customFormat="1" hidden="1">
      <c r="A952" s="61" t="s">
        <v>35</v>
      </c>
      <c r="B952" s="159" t="s">
        <v>548</v>
      </c>
      <c r="C952" s="159" t="s">
        <v>422</v>
      </c>
      <c r="D952" s="217" t="s">
        <v>641</v>
      </c>
      <c r="E952" s="26" t="s">
        <v>184</v>
      </c>
      <c r="F952" s="152">
        <f>F953</f>
        <v>0</v>
      </c>
      <c r="H952" s="62">
        <f>H953</f>
        <v>0</v>
      </c>
      <c r="I952" s="62">
        <f>I953</f>
        <v>0</v>
      </c>
      <c r="J952" s="62">
        <f>J953</f>
        <v>0</v>
      </c>
    </row>
    <row r="953" spans="1:10" s="23" customFormat="1" hidden="1">
      <c r="A953" s="61" t="s">
        <v>55</v>
      </c>
      <c r="B953" s="159" t="s">
        <v>548</v>
      </c>
      <c r="C953" s="159" t="s">
        <v>422</v>
      </c>
      <c r="D953" s="217" t="s">
        <v>641</v>
      </c>
      <c r="E953" s="26" t="s">
        <v>260</v>
      </c>
      <c r="F953" s="152">
        <f>72-72</f>
        <v>0</v>
      </c>
      <c r="H953" s="62">
        <f>72-72</f>
        <v>0</v>
      </c>
      <c r="I953" s="62">
        <f>72-72</f>
        <v>0</v>
      </c>
      <c r="J953" s="62">
        <f>72-72</f>
        <v>0</v>
      </c>
    </row>
    <row r="954" spans="1:10" s="23" customFormat="1" ht="31.5">
      <c r="A954" s="20" t="s">
        <v>555</v>
      </c>
      <c r="B954" s="175" t="s">
        <v>548</v>
      </c>
      <c r="C954" s="175" t="s">
        <v>422</v>
      </c>
      <c r="D954" s="176" t="s">
        <v>556</v>
      </c>
      <c r="E954" s="26"/>
      <c r="F954" s="173">
        <f>F955</f>
        <v>408.1</v>
      </c>
      <c r="H954" s="88">
        <f>H955</f>
        <v>405.90000000000003</v>
      </c>
      <c r="I954" s="88">
        <f>I955</f>
        <v>405.90000000000003</v>
      </c>
      <c r="J954" s="88">
        <f>J955</f>
        <v>408.1</v>
      </c>
    </row>
    <row r="955" spans="1:10" s="23" customFormat="1" ht="31.5">
      <c r="A955" s="25" t="s">
        <v>557</v>
      </c>
      <c r="B955" s="159" t="s">
        <v>548</v>
      </c>
      <c r="C955" s="159" t="s">
        <v>422</v>
      </c>
      <c r="D955" s="217" t="s">
        <v>558</v>
      </c>
      <c r="E955" s="26"/>
      <c r="F955" s="152">
        <f>F956+F966</f>
        <v>408.1</v>
      </c>
      <c r="H955" s="62">
        <f>H956+H966</f>
        <v>405.90000000000003</v>
      </c>
      <c r="I955" s="62">
        <f>I956+I966</f>
        <v>405.90000000000003</v>
      </c>
      <c r="J955" s="62">
        <f>J956+J966</f>
        <v>408.1</v>
      </c>
    </row>
    <row r="956" spans="1:10" s="23" customFormat="1" ht="130.9" customHeight="1">
      <c r="A956" s="134" t="s">
        <v>559</v>
      </c>
      <c r="B956" s="133" t="s">
        <v>548</v>
      </c>
      <c r="C956" s="159" t="s">
        <v>422</v>
      </c>
      <c r="D956" s="232" t="s">
        <v>560</v>
      </c>
      <c r="E956" s="34"/>
      <c r="F956" s="250">
        <f>F957+F962</f>
        <v>387.8</v>
      </c>
      <c r="H956" s="58">
        <f>H957+H962</f>
        <v>385.6</v>
      </c>
      <c r="I956" s="58">
        <f>I957+I962</f>
        <v>385.6</v>
      </c>
      <c r="J956" s="58">
        <f>J957+J962</f>
        <v>387.8</v>
      </c>
    </row>
    <row r="957" spans="1:10" s="23" customFormat="1" ht="33.75" customHeight="1">
      <c r="A957" s="25" t="s">
        <v>642</v>
      </c>
      <c r="B957" s="159" t="s">
        <v>548</v>
      </c>
      <c r="C957" s="159" t="s">
        <v>422</v>
      </c>
      <c r="D957" s="217" t="s">
        <v>643</v>
      </c>
      <c r="E957" s="26"/>
      <c r="F957" s="152">
        <f>F958+F960</f>
        <v>387.8</v>
      </c>
      <c r="H957" s="62">
        <f>H958+H960</f>
        <v>385.6</v>
      </c>
      <c r="I957" s="62">
        <f>I958+I960</f>
        <v>385.6</v>
      </c>
      <c r="J957" s="62">
        <f>J958+J960</f>
        <v>387.8</v>
      </c>
    </row>
    <row r="958" spans="1:10" s="23" customFormat="1" ht="67.150000000000006" customHeight="1">
      <c r="A958" s="61" t="s">
        <v>29</v>
      </c>
      <c r="B958" s="159" t="s">
        <v>548</v>
      </c>
      <c r="C958" s="159" t="s">
        <v>422</v>
      </c>
      <c r="D958" s="217" t="s">
        <v>643</v>
      </c>
      <c r="E958" s="26" t="s">
        <v>49</v>
      </c>
      <c r="F958" s="152">
        <f>F959</f>
        <v>387.8</v>
      </c>
      <c r="H958" s="62">
        <f>H959</f>
        <v>385.6</v>
      </c>
      <c r="I958" s="62">
        <f>I959</f>
        <v>385.6</v>
      </c>
      <c r="J958" s="62">
        <f>J959</f>
        <v>387.8</v>
      </c>
    </row>
    <row r="959" spans="1:10" s="23" customFormat="1">
      <c r="A959" s="61" t="s">
        <v>140</v>
      </c>
      <c r="B959" s="159" t="s">
        <v>548</v>
      </c>
      <c r="C959" s="159" t="s">
        <v>422</v>
      </c>
      <c r="D959" s="217" t="s">
        <v>643</v>
      </c>
      <c r="E959" s="26" t="s">
        <v>141</v>
      </c>
      <c r="F959" s="152">
        <v>387.8</v>
      </c>
      <c r="H959" s="62">
        <v>385.6</v>
      </c>
      <c r="I959" s="62">
        <v>385.6</v>
      </c>
      <c r="J959" s="62">
        <v>387.8</v>
      </c>
    </row>
    <row r="960" spans="1:10" s="23" customFormat="1" hidden="1">
      <c r="A960" s="61" t="s">
        <v>35</v>
      </c>
      <c r="B960" s="159" t="s">
        <v>548</v>
      </c>
      <c r="C960" s="159" t="s">
        <v>422</v>
      </c>
      <c r="D960" s="217" t="s">
        <v>644</v>
      </c>
      <c r="E960" s="26" t="s">
        <v>184</v>
      </c>
      <c r="F960" s="152">
        <f>F961</f>
        <v>0</v>
      </c>
      <c r="H960" s="62">
        <f>H961</f>
        <v>0</v>
      </c>
      <c r="I960" s="62">
        <f>I961</f>
        <v>0</v>
      </c>
      <c r="J960" s="62">
        <f>J961</f>
        <v>0</v>
      </c>
    </row>
    <row r="961" spans="1:10" s="23" customFormat="1" hidden="1">
      <c r="A961" s="61" t="s">
        <v>55</v>
      </c>
      <c r="B961" s="159" t="s">
        <v>548</v>
      </c>
      <c r="C961" s="159" t="s">
        <v>422</v>
      </c>
      <c r="D961" s="217" t="s">
        <v>644</v>
      </c>
      <c r="E961" s="26" t="s">
        <v>260</v>
      </c>
      <c r="F961" s="152"/>
      <c r="H961" s="62"/>
      <c r="I961" s="62"/>
      <c r="J961" s="62"/>
    </row>
    <row r="962" spans="1:10" s="23" customFormat="1" ht="84.75" hidden="1" customHeight="1">
      <c r="A962" s="61" t="s">
        <v>645</v>
      </c>
      <c r="B962" s="159" t="s">
        <v>548</v>
      </c>
      <c r="C962" s="159" t="s">
        <v>422</v>
      </c>
      <c r="D962" s="217" t="s">
        <v>583</v>
      </c>
      <c r="E962" s="26"/>
      <c r="F962" s="152">
        <f>F963</f>
        <v>0</v>
      </c>
      <c r="H962" s="62">
        <f t="shared" ref="H962:I964" si="114">H963</f>
        <v>0</v>
      </c>
      <c r="I962" s="62">
        <f t="shared" si="114"/>
        <v>0</v>
      </c>
      <c r="J962" s="62">
        <f>J963</f>
        <v>0</v>
      </c>
    </row>
    <row r="963" spans="1:10" s="23" customFormat="1" ht="81" hidden="1" customHeight="1">
      <c r="A963" s="61" t="s">
        <v>645</v>
      </c>
      <c r="B963" s="159" t="s">
        <v>548</v>
      </c>
      <c r="C963" s="159" t="s">
        <v>422</v>
      </c>
      <c r="D963" s="217" t="s">
        <v>646</v>
      </c>
      <c r="E963" s="26"/>
      <c r="F963" s="152">
        <f>F964</f>
        <v>0</v>
      </c>
      <c r="H963" s="62">
        <f t="shared" si="114"/>
        <v>0</v>
      </c>
      <c r="I963" s="62">
        <f t="shared" si="114"/>
        <v>0</v>
      </c>
      <c r="J963" s="62">
        <f>J964</f>
        <v>0</v>
      </c>
    </row>
    <row r="964" spans="1:10" s="23" customFormat="1" ht="78.75" hidden="1">
      <c r="A964" s="61" t="s">
        <v>29</v>
      </c>
      <c r="B964" s="159" t="s">
        <v>548</v>
      </c>
      <c r="C964" s="159" t="s">
        <v>422</v>
      </c>
      <c r="D964" s="217" t="s">
        <v>646</v>
      </c>
      <c r="E964" s="26" t="s">
        <v>49</v>
      </c>
      <c r="F964" s="152">
        <f>F965</f>
        <v>0</v>
      </c>
      <c r="H964" s="62">
        <f t="shared" si="114"/>
        <v>0</v>
      </c>
      <c r="I964" s="62">
        <f t="shared" si="114"/>
        <v>0</v>
      </c>
      <c r="J964" s="62">
        <f>J965</f>
        <v>0</v>
      </c>
    </row>
    <row r="965" spans="1:10" s="23" customFormat="1" hidden="1">
      <c r="A965" s="61" t="s">
        <v>140</v>
      </c>
      <c r="B965" s="159" t="s">
        <v>548</v>
      </c>
      <c r="C965" s="159" t="s">
        <v>422</v>
      </c>
      <c r="D965" s="217" t="s">
        <v>646</v>
      </c>
      <c r="E965" s="26" t="s">
        <v>141</v>
      </c>
      <c r="F965" s="152"/>
      <c r="H965" s="62"/>
      <c r="I965" s="62"/>
      <c r="J965" s="62"/>
    </row>
    <row r="966" spans="1:10" s="23" customFormat="1" ht="82.15" customHeight="1">
      <c r="A966" s="134" t="s">
        <v>572</v>
      </c>
      <c r="B966" s="133" t="s">
        <v>548</v>
      </c>
      <c r="C966" s="133" t="s">
        <v>422</v>
      </c>
      <c r="D966" s="232" t="s">
        <v>573</v>
      </c>
      <c r="E966" s="34"/>
      <c r="F966" s="250">
        <f>F967</f>
        <v>20.3</v>
      </c>
      <c r="H966" s="58">
        <f>H967</f>
        <v>20.3</v>
      </c>
      <c r="I966" s="58">
        <f>I967</f>
        <v>20.3</v>
      </c>
      <c r="J966" s="58">
        <f>J967</f>
        <v>20.3</v>
      </c>
    </row>
    <row r="967" spans="1:10" s="38" customFormat="1" ht="49.15" customHeight="1">
      <c r="A967" s="25" t="s">
        <v>574</v>
      </c>
      <c r="B967" s="159" t="s">
        <v>548</v>
      </c>
      <c r="C967" s="159" t="s">
        <v>422</v>
      </c>
      <c r="D967" s="217" t="s">
        <v>575</v>
      </c>
      <c r="E967" s="26"/>
      <c r="F967" s="152">
        <f>F968+F970</f>
        <v>20.3</v>
      </c>
      <c r="H967" s="62">
        <f>H968+H970</f>
        <v>20.3</v>
      </c>
      <c r="I967" s="62">
        <f>I968+I970</f>
        <v>20.3</v>
      </c>
      <c r="J967" s="62">
        <f>J968+J970</f>
        <v>20.3</v>
      </c>
    </row>
    <row r="968" spans="1:10" s="38" customFormat="1" ht="66" customHeight="1">
      <c r="A968" s="61" t="s">
        <v>29</v>
      </c>
      <c r="B968" s="159" t="s">
        <v>548</v>
      </c>
      <c r="C968" s="159" t="s">
        <v>422</v>
      </c>
      <c r="D968" s="217" t="s">
        <v>575</v>
      </c>
      <c r="E968" s="26" t="s">
        <v>49</v>
      </c>
      <c r="F968" s="152">
        <f>F969</f>
        <v>20.3</v>
      </c>
      <c r="H968" s="62">
        <f>H969</f>
        <v>20.3</v>
      </c>
      <c r="I968" s="62">
        <f>I969</f>
        <v>20.3</v>
      </c>
      <c r="J968" s="62">
        <f>J969</f>
        <v>20.3</v>
      </c>
    </row>
    <row r="969" spans="1:10" s="38" customFormat="1">
      <c r="A969" s="61" t="s">
        <v>140</v>
      </c>
      <c r="B969" s="159" t="s">
        <v>548</v>
      </c>
      <c r="C969" s="159" t="s">
        <v>422</v>
      </c>
      <c r="D969" s="217" t="s">
        <v>575</v>
      </c>
      <c r="E969" s="26" t="s">
        <v>141</v>
      </c>
      <c r="F969" s="152">
        <v>20.3</v>
      </c>
      <c r="H969" s="62">
        <v>20.3</v>
      </c>
      <c r="I969" s="62">
        <v>20.3</v>
      </c>
      <c r="J969" s="62">
        <v>20.3</v>
      </c>
    </row>
    <row r="970" spans="1:10" s="38" customFormat="1" hidden="1">
      <c r="A970" s="61" t="s">
        <v>150</v>
      </c>
      <c r="B970" s="159" t="s">
        <v>548</v>
      </c>
      <c r="C970" s="159" t="s">
        <v>422</v>
      </c>
      <c r="D970" s="217" t="s">
        <v>575</v>
      </c>
      <c r="E970" s="26" t="s">
        <v>149</v>
      </c>
      <c r="F970" s="152">
        <f>F971</f>
        <v>0</v>
      </c>
      <c r="H970" s="62">
        <f>H971</f>
        <v>0</v>
      </c>
      <c r="I970" s="62">
        <f>I971</f>
        <v>0</v>
      </c>
      <c r="J970" s="62">
        <f>J971</f>
        <v>0</v>
      </c>
    </row>
    <row r="971" spans="1:10" s="38" customFormat="1" hidden="1">
      <c r="A971" s="61" t="s">
        <v>35</v>
      </c>
      <c r="B971" s="159" t="s">
        <v>548</v>
      </c>
      <c r="C971" s="159" t="s">
        <v>422</v>
      </c>
      <c r="D971" s="217" t="s">
        <v>575</v>
      </c>
      <c r="E971" s="26" t="s">
        <v>151</v>
      </c>
      <c r="F971" s="152"/>
      <c r="H971" s="62"/>
      <c r="I971" s="62"/>
      <c r="J971" s="62"/>
    </row>
    <row r="972" spans="1:10" s="23" customFormat="1">
      <c r="A972" s="148" t="s">
        <v>421</v>
      </c>
      <c r="B972" s="175" t="s">
        <v>548</v>
      </c>
      <c r="C972" s="12" t="s">
        <v>422</v>
      </c>
      <c r="D972" s="21" t="s">
        <v>423</v>
      </c>
      <c r="E972" s="12"/>
      <c r="F972" s="173">
        <f>F973+F986</f>
        <v>19695.8</v>
      </c>
      <c r="H972" s="88">
        <f>H973</f>
        <v>17927.099999999999</v>
      </c>
      <c r="I972" s="88">
        <f>I973</f>
        <v>17927.099999999999</v>
      </c>
      <c r="J972" s="88">
        <f>J973+J986</f>
        <v>20832.900000000001</v>
      </c>
    </row>
    <row r="973" spans="1:10" s="23" customFormat="1" ht="31.5">
      <c r="A973" s="31" t="s">
        <v>136</v>
      </c>
      <c r="B973" s="159" t="s">
        <v>548</v>
      </c>
      <c r="C973" s="26" t="s">
        <v>422</v>
      </c>
      <c r="D973" s="27" t="s">
        <v>424</v>
      </c>
      <c r="E973" s="27"/>
      <c r="F973" s="152">
        <f>F974+F976+F978+F980+F982</f>
        <v>19689.899999999998</v>
      </c>
      <c r="H973" s="62">
        <f>H974+H976+H978+H980+H982+H986</f>
        <v>17927.099999999999</v>
      </c>
      <c r="I973" s="62">
        <f>I974+I976+I978+I980+I982+I986</f>
        <v>17927.099999999999</v>
      </c>
      <c r="J973" s="62">
        <f>J974+J976+J978+J980+J982</f>
        <v>20827</v>
      </c>
    </row>
    <row r="974" spans="1:10" s="23" customFormat="1" ht="64.900000000000006" customHeight="1">
      <c r="A974" s="61" t="s">
        <v>29</v>
      </c>
      <c r="B974" s="159" t="s">
        <v>548</v>
      </c>
      <c r="C974" s="26" t="s">
        <v>422</v>
      </c>
      <c r="D974" s="27" t="s">
        <v>424</v>
      </c>
      <c r="E974" s="27">
        <v>100</v>
      </c>
      <c r="F974" s="152">
        <f>F975</f>
        <v>13940.4</v>
      </c>
      <c r="H974" s="62">
        <f>H975</f>
        <v>12587.9</v>
      </c>
      <c r="I974" s="62">
        <f>I975</f>
        <v>12587.9</v>
      </c>
      <c r="J974" s="62">
        <f>J975</f>
        <v>13940.4</v>
      </c>
    </row>
    <row r="975" spans="1:10" s="23" customFormat="1">
      <c r="A975" s="61" t="s">
        <v>140</v>
      </c>
      <c r="B975" s="159" t="s">
        <v>548</v>
      </c>
      <c r="C975" s="26" t="s">
        <v>422</v>
      </c>
      <c r="D975" s="27" t="s">
        <v>424</v>
      </c>
      <c r="E975" s="27">
        <v>110</v>
      </c>
      <c r="F975" s="152">
        <v>13940.4</v>
      </c>
      <c r="H975" s="62">
        <v>12587.9</v>
      </c>
      <c r="I975" s="62">
        <v>12587.9</v>
      </c>
      <c r="J975" s="62">
        <v>13940.4</v>
      </c>
    </row>
    <row r="976" spans="1:10" s="23" customFormat="1" ht="31.5">
      <c r="A976" s="61" t="s">
        <v>31</v>
      </c>
      <c r="B976" s="159" t="s">
        <v>548</v>
      </c>
      <c r="C976" s="26" t="s">
        <v>422</v>
      </c>
      <c r="D976" s="27" t="s">
        <v>424</v>
      </c>
      <c r="E976" s="27">
        <v>200</v>
      </c>
      <c r="F976" s="152">
        <f>F977</f>
        <v>5297.9</v>
      </c>
      <c r="H976" s="62">
        <f>H977</f>
        <v>5333.6</v>
      </c>
      <c r="I976" s="62">
        <f>I977</f>
        <v>5333.6</v>
      </c>
      <c r="J976" s="62">
        <f>J977</f>
        <v>6435</v>
      </c>
    </row>
    <row r="977" spans="1:10" s="23" customFormat="1" ht="31.5">
      <c r="A977" s="61" t="s">
        <v>32</v>
      </c>
      <c r="B977" s="159" t="s">
        <v>548</v>
      </c>
      <c r="C977" s="26" t="s">
        <v>422</v>
      </c>
      <c r="D977" s="27" t="s">
        <v>424</v>
      </c>
      <c r="E977" s="27">
        <v>240</v>
      </c>
      <c r="F977" s="152">
        <f>7098.9-10-1791</f>
        <v>5297.9</v>
      </c>
      <c r="H977" s="62">
        <v>5333.6</v>
      </c>
      <c r="I977" s="62">
        <v>5333.6</v>
      </c>
      <c r="J977" s="62">
        <f>7098.9-10-653.9</f>
        <v>6435</v>
      </c>
    </row>
    <row r="978" spans="1:10" s="23" customFormat="1" hidden="1">
      <c r="A978" s="61" t="s">
        <v>33</v>
      </c>
      <c r="B978" s="159" t="s">
        <v>548</v>
      </c>
      <c r="C978" s="26" t="s">
        <v>422</v>
      </c>
      <c r="D978" s="27" t="s">
        <v>424</v>
      </c>
      <c r="E978" s="27">
        <v>300</v>
      </c>
      <c r="F978" s="152">
        <f>F979</f>
        <v>0</v>
      </c>
      <c r="H978" s="62">
        <f>H979</f>
        <v>0</v>
      </c>
      <c r="I978" s="62">
        <f>I979</f>
        <v>0</v>
      </c>
      <c r="J978" s="62">
        <f>J979</f>
        <v>0</v>
      </c>
    </row>
    <row r="979" spans="1:10" s="23" customFormat="1" hidden="1">
      <c r="A979" s="61" t="s">
        <v>157</v>
      </c>
      <c r="B979" s="159" t="s">
        <v>548</v>
      </c>
      <c r="C979" s="26" t="s">
        <v>422</v>
      </c>
      <c r="D979" s="27" t="s">
        <v>424</v>
      </c>
      <c r="E979" s="27">
        <v>360</v>
      </c>
      <c r="F979" s="152"/>
      <c r="H979" s="62"/>
      <c r="I979" s="62"/>
      <c r="J979" s="62"/>
    </row>
    <row r="980" spans="1:10" s="23" customFormat="1" ht="31.5" hidden="1">
      <c r="A980" s="60" t="s">
        <v>148</v>
      </c>
      <c r="B980" s="159" t="s">
        <v>548</v>
      </c>
      <c r="C980" s="26" t="s">
        <v>422</v>
      </c>
      <c r="D980" s="27" t="s">
        <v>424</v>
      </c>
      <c r="E980" s="27">
        <v>600</v>
      </c>
      <c r="F980" s="152">
        <f>F981</f>
        <v>0</v>
      </c>
      <c r="H980" s="62">
        <f>H981</f>
        <v>0</v>
      </c>
      <c r="I980" s="62">
        <f>I981</f>
        <v>0</v>
      </c>
      <c r="J980" s="62">
        <f>J981</f>
        <v>0</v>
      </c>
    </row>
    <row r="981" spans="1:10" s="23" customFormat="1" hidden="1">
      <c r="A981" s="60" t="s">
        <v>150</v>
      </c>
      <c r="B981" s="159" t="s">
        <v>548</v>
      </c>
      <c r="C981" s="26" t="s">
        <v>422</v>
      </c>
      <c r="D981" s="27" t="s">
        <v>424</v>
      </c>
      <c r="E981" s="27">
        <v>610</v>
      </c>
      <c r="F981" s="152"/>
      <c r="H981" s="62"/>
      <c r="I981" s="62"/>
      <c r="J981" s="62"/>
    </row>
    <row r="982" spans="1:10" s="23" customFormat="1">
      <c r="A982" s="61" t="s">
        <v>35</v>
      </c>
      <c r="B982" s="159" t="s">
        <v>548</v>
      </c>
      <c r="C982" s="26" t="s">
        <v>422</v>
      </c>
      <c r="D982" s="27" t="s">
        <v>424</v>
      </c>
      <c r="E982" s="159" t="s">
        <v>184</v>
      </c>
      <c r="F982" s="152">
        <f>F983+F984+F985</f>
        <v>451.6</v>
      </c>
      <c r="H982" s="62">
        <f>H983+H984+H985</f>
        <v>0</v>
      </c>
      <c r="I982" s="62">
        <f>I983+I984+I985</f>
        <v>0</v>
      </c>
      <c r="J982" s="62">
        <f>J983+J984+J985</f>
        <v>451.6</v>
      </c>
    </row>
    <row r="983" spans="1:10" s="23" customFormat="1" hidden="1">
      <c r="A983" s="61" t="s">
        <v>36</v>
      </c>
      <c r="B983" s="159" t="s">
        <v>548</v>
      </c>
      <c r="C983" s="26" t="s">
        <v>422</v>
      </c>
      <c r="D983" s="27" t="s">
        <v>424</v>
      </c>
      <c r="E983" s="159" t="s">
        <v>632</v>
      </c>
      <c r="F983" s="152"/>
      <c r="H983" s="62"/>
      <c r="I983" s="62"/>
      <c r="J983" s="62"/>
    </row>
    <row r="984" spans="1:10" s="23" customFormat="1">
      <c r="A984" s="61" t="s">
        <v>37</v>
      </c>
      <c r="B984" s="159" t="s">
        <v>548</v>
      </c>
      <c r="C984" s="26" t="s">
        <v>422</v>
      </c>
      <c r="D984" s="27" t="s">
        <v>424</v>
      </c>
      <c r="E984" s="159" t="s">
        <v>185</v>
      </c>
      <c r="F984" s="152">
        <f>447.5-5.9+10</f>
        <v>451.6</v>
      </c>
      <c r="H984" s="62"/>
      <c r="I984" s="62"/>
      <c r="J984" s="62">
        <f>447.5-5.9+10</f>
        <v>451.6</v>
      </c>
    </row>
    <row r="985" spans="1:10" s="23" customFormat="1" ht="15.75" hidden="1" customHeight="1">
      <c r="A985" s="61" t="s">
        <v>55</v>
      </c>
      <c r="B985" s="159" t="s">
        <v>548</v>
      </c>
      <c r="C985" s="26" t="s">
        <v>422</v>
      </c>
      <c r="D985" s="27" t="s">
        <v>424</v>
      </c>
      <c r="E985" s="159" t="s">
        <v>260</v>
      </c>
      <c r="F985" s="152">
        <f>10792.4-10792.4</f>
        <v>0</v>
      </c>
      <c r="H985" s="62">
        <f>10792.4-10792.4</f>
        <v>0</v>
      </c>
      <c r="I985" s="62">
        <f>10792.4-10792.4</f>
        <v>0</v>
      </c>
      <c r="J985" s="62">
        <f>10792.4-10792.4</f>
        <v>0</v>
      </c>
    </row>
    <row r="986" spans="1:10" s="23" customFormat="1" ht="49.9" customHeight="1">
      <c r="A986" s="61" t="s">
        <v>545</v>
      </c>
      <c r="B986" s="159" t="s">
        <v>548</v>
      </c>
      <c r="C986" s="26" t="s">
        <v>422</v>
      </c>
      <c r="D986" s="27" t="s">
        <v>647</v>
      </c>
      <c r="E986" s="159"/>
      <c r="F986" s="152">
        <f>F987+F989</f>
        <v>5.9</v>
      </c>
      <c r="H986" s="62">
        <f>H987+H989</f>
        <v>5.6</v>
      </c>
      <c r="I986" s="62">
        <f>I987+I989</f>
        <v>5.6</v>
      </c>
      <c r="J986" s="62">
        <f>J987+J989</f>
        <v>5.9</v>
      </c>
    </row>
    <row r="987" spans="1:10" s="23" customFormat="1">
      <c r="A987" s="61" t="s">
        <v>33</v>
      </c>
      <c r="B987" s="159" t="s">
        <v>548</v>
      </c>
      <c r="C987" s="26" t="s">
        <v>422</v>
      </c>
      <c r="D987" s="27" t="s">
        <v>647</v>
      </c>
      <c r="E987" s="159" t="s">
        <v>156</v>
      </c>
      <c r="F987" s="152">
        <f>F988</f>
        <v>5.9</v>
      </c>
      <c r="H987" s="62">
        <f>H988</f>
        <v>5.6</v>
      </c>
      <c r="I987" s="62">
        <f>I988</f>
        <v>5.6</v>
      </c>
      <c r="J987" s="62">
        <f>J988</f>
        <v>5.9</v>
      </c>
    </row>
    <row r="988" spans="1:10" s="23" customFormat="1">
      <c r="A988" s="61" t="s">
        <v>157</v>
      </c>
      <c r="B988" s="159" t="s">
        <v>548</v>
      </c>
      <c r="C988" s="26" t="s">
        <v>422</v>
      </c>
      <c r="D988" s="27" t="s">
        <v>647</v>
      </c>
      <c r="E988" s="159" t="s">
        <v>158</v>
      </c>
      <c r="F988" s="152">
        <v>5.9</v>
      </c>
      <c r="H988" s="62">
        <v>5.6</v>
      </c>
      <c r="I988" s="62">
        <v>5.6</v>
      </c>
      <c r="J988" s="62">
        <v>5.9</v>
      </c>
    </row>
    <row r="989" spans="1:10" s="23" customFormat="1" ht="15.75" hidden="1" customHeight="1">
      <c r="A989" s="61" t="s">
        <v>35</v>
      </c>
      <c r="B989" s="159" t="s">
        <v>548</v>
      </c>
      <c r="C989" s="26" t="s">
        <v>422</v>
      </c>
      <c r="D989" s="27" t="s">
        <v>647</v>
      </c>
      <c r="E989" s="159" t="s">
        <v>184</v>
      </c>
      <c r="F989" s="152">
        <f>F990</f>
        <v>0</v>
      </c>
      <c r="H989" s="62">
        <f>H990</f>
        <v>0</v>
      </c>
      <c r="I989" s="62">
        <f>I990</f>
        <v>0</v>
      </c>
      <c r="J989" s="62">
        <f>J990</f>
        <v>0</v>
      </c>
    </row>
    <row r="990" spans="1:10" s="23" customFormat="1" hidden="1">
      <c r="A990" s="61" t="s">
        <v>55</v>
      </c>
      <c r="B990" s="159" t="s">
        <v>548</v>
      </c>
      <c r="C990" s="26" t="s">
        <v>422</v>
      </c>
      <c r="D990" s="27" t="s">
        <v>647</v>
      </c>
      <c r="E990" s="26" t="s">
        <v>260</v>
      </c>
      <c r="F990" s="152">
        <f>3.8-3.8</f>
        <v>0</v>
      </c>
      <c r="H990" s="62">
        <f>3.8-3.8</f>
        <v>0</v>
      </c>
      <c r="I990" s="62">
        <f>3.8-3.8</f>
        <v>0</v>
      </c>
      <c r="J990" s="62">
        <f>3.8-3.8</f>
        <v>0</v>
      </c>
    </row>
    <row r="991" spans="1:10" s="23" customFormat="1" hidden="1">
      <c r="A991" s="131" t="s">
        <v>186</v>
      </c>
      <c r="B991" s="175" t="s">
        <v>548</v>
      </c>
      <c r="C991" s="12" t="s">
        <v>422</v>
      </c>
      <c r="D991" s="21" t="s">
        <v>187</v>
      </c>
      <c r="E991" s="12"/>
      <c r="F991" s="173">
        <f>F992+F999</f>
        <v>0</v>
      </c>
      <c r="H991" s="88">
        <f>H992+H999</f>
        <v>496</v>
      </c>
      <c r="I991" s="88">
        <f>I992+I999</f>
        <v>496</v>
      </c>
      <c r="J991" s="88">
        <f>J992+J999</f>
        <v>0</v>
      </c>
    </row>
    <row r="992" spans="1:10" s="3" customFormat="1" ht="33.75" hidden="1" customHeight="1">
      <c r="A992" s="151" t="s">
        <v>417</v>
      </c>
      <c r="B992" s="133" t="s">
        <v>548</v>
      </c>
      <c r="C992" s="26" t="s">
        <v>422</v>
      </c>
      <c r="D992" s="232" t="s">
        <v>579</v>
      </c>
      <c r="E992" s="34"/>
      <c r="F992" s="250">
        <f>F993+F995+F997</f>
        <v>0</v>
      </c>
      <c r="G992" s="157"/>
      <c r="H992" s="58">
        <f>H993+H995+H997</f>
        <v>496</v>
      </c>
      <c r="I992" s="58">
        <f>I993+I995+I997</f>
        <v>496</v>
      </c>
      <c r="J992" s="58">
        <f>J993+J995+J997</f>
        <v>0</v>
      </c>
    </row>
    <row r="993" spans="1:10" s="3" customFormat="1" ht="31.5" hidden="1">
      <c r="A993" s="61" t="s">
        <v>31</v>
      </c>
      <c r="B993" s="159" t="s">
        <v>548</v>
      </c>
      <c r="C993" s="26" t="s">
        <v>422</v>
      </c>
      <c r="D993" s="217" t="s">
        <v>579</v>
      </c>
      <c r="E993" s="26" t="s">
        <v>42</v>
      </c>
      <c r="F993" s="152">
        <f>F994</f>
        <v>0</v>
      </c>
      <c r="G993" s="157"/>
      <c r="H993" s="62">
        <f>H994</f>
        <v>0</v>
      </c>
      <c r="I993" s="62">
        <f>I994</f>
        <v>0</v>
      </c>
      <c r="J993" s="62">
        <f>J994</f>
        <v>0</v>
      </c>
    </row>
    <row r="994" spans="1:10" s="3" customFormat="1" ht="31.5" hidden="1">
      <c r="A994" s="61" t="s">
        <v>32</v>
      </c>
      <c r="B994" s="159" t="s">
        <v>548</v>
      </c>
      <c r="C994" s="26" t="s">
        <v>422</v>
      </c>
      <c r="D994" s="217" t="s">
        <v>579</v>
      </c>
      <c r="E994" s="26" t="s">
        <v>43</v>
      </c>
      <c r="F994" s="152"/>
      <c r="G994" s="157"/>
      <c r="H994" s="62"/>
      <c r="I994" s="62"/>
      <c r="J994" s="62"/>
    </row>
    <row r="995" spans="1:10" s="3" customFormat="1" hidden="1">
      <c r="A995" s="61" t="s">
        <v>33</v>
      </c>
      <c r="B995" s="159" t="s">
        <v>548</v>
      </c>
      <c r="C995" s="26" t="s">
        <v>422</v>
      </c>
      <c r="D995" s="217" t="s">
        <v>579</v>
      </c>
      <c r="E995" s="26" t="s">
        <v>156</v>
      </c>
      <c r="F995" s="152">
        <f>F996</f>
        <v>0</v>
      </c>
      <c r="G995" s="157"/>
      <c r="H995" s="62">
        <f>H996</f>
        <v>0</v>
      </c>
      <c r="I995" s="62">
        <f>I996</f>
        <v>0</v>
      </c>
      <c r="J995" s="62">
        <f>J996</f>
        <v>0</v>
      </c>
    </row>
    <row r="996" spans="1:10" s="3" customFormat="1" hidden="1">
      <c r="A996" s="61" t="s">
        <v>157</v>
      </c>
      <c r="B996" s="159" t="s">
        <v>548</v>
      </c>
      <c r="C996" s="26" t="s">
        <v>422</v>
      </c>
      <c r="D996" s="217" t="s">
        <v>579</v>
      </c>
      <c r="E996" s="26" t="s">
        <v>158</v>
      </c>
      <c r="F996" s="152"/>
      <c r="G996" s="157"/>
      <c r="H996" s="62"/>
      <c r="I996" s="62"/>
      <c r="J996" s="62"/>
    </row>
    <row r="997" spans="1:10" s="64" customFormat="1" hidden="1">
      <c r="A997" s="61" t="s">
        <v>35</v>
      </c>
      <c r="B997" s="159" t="s">
        <v>548</v>
      </c>
      <c r="C997" s="26" t="s">
        <v>422</v>
      </c>
      <c r="D997" s="217" t="s">
        <v>579</v>
      </c>
      <c r="E997" s="159" t="s">
        <v>184</v>
      </c>
      <c r="F997" s="152">
        <f>F998</f>
        <v>0</v>
      </c>
      <c r="H997" s="62">
        <f>H998</f>
        <v>496</v>
      </c>
      <c r="I997" s="62">
        <f>I998</f>
        <v>496</v>
      </c>
      <c r="J997" s="62">
        <f>J998</f>
        <v>0</v>
      </c>
    </row>
    <row r="998" spans="1:10" s="64" customFormat="1" hidden="1">
      <c r="A998" s="61" t="s">
        <v>55</v>
      </c>
      <c r="B998" s="159" t="s">
        <v>548</v>
      </c>
      <c r="C998" s="26" t="s">
        <v>422</v>
      </c>
      <c r="D998" s="217" t="s">
        <v>579</v>
      </c>
      <c r="E998" s="159" t="s">
        <v>260</v>
      </c>
      <c r="F998" s="152">
        <v>0</v>
      </c>
      <c r="H998" s="62">
        <v>496</v>
      </c>
      <c r="I998" s="62">
        <v>496</v>
      </c>
      <c r="J998" s="62">
        <v>0</v>
      </c>
    </row>
    <row r="999" spans="1:10" s="64" customFormat="1" ht="31.5" hidden="1">
      <c r="A999" s="151" t="s">
        <v>193</v>
      </c>
      <c r="B999" s="133" t="s">
        <v>548</v>
      </c>
      <c r="C999" s="26" t="s">
        <v>422</v>
      </c>
      <c r="D999" s="53" t="s">
        <v>194</v>
      </c>
      <c r="E999" s="133"/>
      <c r="F999" s="250">
        <f>F1000</f>
        <v>0</v>
      </c>
      <c r="H999" s="58">
        <f t="shared" ref="H999:J1000" si="115">H1000</f>
        <v>0</v>
      </c>
      <c r="I999" s="58">
        <f t="shared" si="115"/>
        <v>0</v>
      </c>
      <c r="J999" s="58">
        <f t="shared" si="115"/>
        <v>0</v>
      </c>
    </row>
    <row r="1000" spans="1:10" s="64" customFormat="1" ht="31.5" hidden="1">
      <c r="A1000" s="37" t="s">
        <v>31</v>
      </c>
      <c r="B1000" s="159" t="s">
        <v>548</v>
      </c>
      <c r="C1000" s="26" t="s">
        <v>422</v>
      </c>
      <c r="D1000" s="217" t="s">
        <v>194</v>
      </c>
      <c r="E1000" s="159" t="s">
        <v>42</v>
      </c>
      <c r="F1000" s="152">
        <f>F1001</f>
        <v>0</v>
      </c>
      <c r="H1000" s="62">
        <f t="shared" si="115"/>
        <v>0</v>
      </c>
      <c r="I1000" s="62">
        <f t="shared" si="115"/>
        <v>0</v>
      </c>
      <c r="J1000" s="62">
        <f t="shared" si="115"/>
        <v>0</v>
      </c>
    </row>
    <row r="1001" spans="1:10" s="64" customFormat="1" ht="31.5" hidden="1">
      <c r="A1001" s="37" t="s">
        <v>32</v>
      </c>
      <c r="B1001" s="159" t="s">
        <v>548</v>
      </c>
      <c r="C1001" s="26" t="s">
        <v>422</v>
      </c>
      <c r="D1001" s="217" t="s">
        <v>194</v>
      </c>
      <c r="E1001" s="159" t="s">
        <v>43</v>
      </c>
      <c r="F1001" s="152"/>
      <c r="H1001" s="62"/>
      <c r="I1001" s="62"/>
      <c r="J1001" s="62"/>
    </row>
    <row r="1002" spans="1:10" s="38" customFormat="1" hidden="1">
      <c r="A1002" s="51" t="s">
        <v>127</v>
      </c>
      <c r="B1002" s="175" t="s">
        <v>548</v>
      </c>
      <c r="C1002" s="175" t="s">
        <v>422</v>
      </c>
      <c r="D1002" s="175" t="s">
        <v>128</v>
      </c>
      <c r="E1002" s="176"/>
      <c r="F1002" s="110">
        <f>F1003</f>
        <v>0</v>
      </c>
      <c r="H1002" s="22">
        <f t="shared" ref="H1002:I1004" si="116">H1003</f>
        <v>0</v>
      </c>
      <c r="I1002" s="22">
        <f t="shared" si="116"/>
        <v>0</v>
      </c>
      <c r="J1002" s="22">
        <f>J1003</f>
        <v>0</v>
      </c>
    </row>
    <row r="1003" spans="1:10" s="38" customFormat="1" ht="31.5" hidden="1">
      <c r="A1003" s="37" t="s">
        <v>472</v>
      </c>
      <c r="B1003" s="159" t="s">
        <v>548</v>
      </c>
      <c r="C1003" s="159" t="s">
        <v>422</v>
      </c>
      <c r="D1003" s="159" t="s">
        <v>473</v>
      </c>
      <c r="E1003" s="217"/>
      <c r="F1003" s="71">
        <f>F1004</f>
        <v>0</v>
      </c>
      <c r="H1003" s="24">
        <f t="shared" si="116"/>
        <v>0</v>
      </c>
      <c r="I1003" s="24">
        <f t="shared" si="116"/>
        <v>0</v>
      </c>
      <c r="J1003" s="24">
        <f>J1004</f>
        <v>0</v>
      </c>
    </row>
    <row r="1004" spans="1:10" s="38" customFormat="1" ht="39.75" hidden="1" customHeight="1">
      <c r="A1004" s="37" t="s">
        <v>31</v>
      </c>
      <c r="B1004" s="159" t="s">
        <v>548</v>
      </c>
      <c r="C1004" s="159" t="s">
        <v>422</v>
      </c>
      <c r="D1004" s="159" t="s">
        <v>473</v>
      </c>
      <c r="E1004" s="217">
        <v>200</v>
      </c>
      <c r="F1004" s="71">
        <f>F1005</f>
        <v>0</v>
      </c>
      <c r="H1004" s="24">
        <f t="shared" si="116"/>
        <v>0</v>
      </c>
      <c r="I1004" s="24">
        <f t="shared" si="116"/>
        <v>0</v>
      </c>
      <c r="J1004" s="24">
        <f>J1005</f>
        <v>0</v>
      </c>
    </row>
    <row r="1005" spans="1:10" s="38" customFormat="1" ht="31.5" hidden="1">
      <c r="A1005" s="37" t="s">
        <v>32</v>
      </c>
      <c r="B1005" s="159" t="s">
        <v>548</v>
      </c>
      <c r="C1005" s="159" t="s">
        <v>422</v>
      </c>
      <c r="D1005" s="159" t="s">
        <v>473</v>
      </c>
      <c r="E1005" s="217">
        <v>240</v>
      </c>
      <c r="F1005" s="71"/>
      <c r="H1005" s="24"/>
      <c r="I1005" s="24"/>
      <c r="J1005" s="24"/>
    </row>
    <row r="1006" spans="1:10" s="23" customFormat="1">
      <c r="A1006" s="28" t="s">
        <v>648</v>
      </c>
      <c r="B1006" s="208" t="s">
        <v>548</v>
      </c>
      <c r="C1006" s="208" t="s">
        <v>426</v>
      </c>
      <c r="D1006" s="208"/>
      <c r="E1006" s="218"/>
      <c r="F1006" s="233">
        <f>F1007+F1013+F1024</f>
        <v>1910.9</v>
      </c>
      <c r="H1006" s="30">
        <f>H1007+H1013+H1024</f>
        <v>1878.4</v>
      </c>
      <c r="I1006" s="30">
        <f>I1007+I1013+I1024</f>
        <v>1878.4</v>
      </c>
      <c r="J1006" s="30">
        <f>J1007+J1013+J1024</f>
        <v>1910.9</v>
      </c>
    </row>
    <row r="1007" spans="1:10" s="49" customFormat="1" ht="31.5" hidden="1">
      <c r="A1007" s="63" t="s">
        <v>159</v>
      </c>
      <c r="B1007" s="227" t="s">
        <v>548</v>
      </c>
      <c r="C1007" s="227" t="s">
        <v>426</v>
      </c>
      <c r="D1007" s="228" t="s">
        <v>160</v>
      </c>
      <c r="E1007" s="41"/>
      <c r="F1007" s="173">
        <f>F1008</f>
        <v>0</v>
      </c>
      <c r="H1007" s="87">
        <f t="shared" ref="H1007:I1011" si="117">H1008</f>
        <v>0</v>
      </c>
      <c r="I1007" s="87">
        <f t="shared" si="117"/>
        <v>0</v>
      </c>
      <c r="J1007" s="87">
        <f>J1008</f>
        <v>0</v>
      </c>
    </row>
    <row r="1008" spans="1:10" s="49" customFormat="1" hidden="1">
      <c r="A1008" s="77" t="s">
        <v>161</v>
      </c>
      <c r="B1008" s="267" t="s">
        <v>548</v>
      </c>
      <c r="C1008" s="267" t="s">
        <v>426</v>
      </c>
      <c r="D1008" s="155" t="s">
        <v>162</v>
      </c>
      <c r="E1008" s="46"/>
      <c r="F1008" s="152">
        <f>F1009</f>
        <v>0</v>
      </c>
      <c r="H1008" s="107">
        <f t="shared" si="117"/>
        <v>0</v>
      </c>
      <c r="I1008" s="107">
        <f t="shared" si="117"/>
        <v>0</v>
      </c>
      <c r="J1008" s="107">
        <f>J1009</f>
        <v>0</v>
      </c>
    </row>
    <row r="1009" spans="1:10" s="49" customFormat="1" hidden="1">
      <c r="A1009" s="77" t="s">
        <v>163</v>
      </c>
      <c r="B1009" s="267" t="s">
        <v>548</v>
      </c>
      <c r="C1009" s="267" t="s">
        <v>426</v>
      </c>
      <c r="D1009" s="155" t="s">
        <v>164</v>
      </c>
      <c r="E1009" s="46"/>
      <c r="F1009" s="152">
        <f>F1010</f>
        <v>0</v>
      </c>
      <c r="H1009" s="107">
        <f t="shared" si="117"/>
        <v>0</v>
      </c>
      <c r="I1009" s="107">
        <f t="shared" si="117"/>
        <v>0</v>
      </c>
      <c r="J1009" s="107">
        <f>J1010</f>
        <v>0</v>
      </c>
    </row>
    <row r="1010" spans="1:10" s="49" customFormat="1" ht="31.5" hidden="1">
      <c r="A1010" s="117" t="s">
        <v>649</v>
      </c>
      <c r="B1010" s="267" t="s">
        <v>548</v>
      </c>
      <c r="C1010" s="267" t="s">
        <v>426</v>
      </c>
      <c r="D1010" s="155" t="s">
        <v>650</v>
      </c>
      <c r="E1010" s="46"/>
      <c r="F1010" s="152">
        <f>F1011</f>
        <v>0</v>
      </c>
      <c r="H1010" s="107">
        <f t="shared" si="117"/>
        <v>0</v>
      </c>
      <c r="I1010" s="107">
        <f t="shared" si="117"/>
        <v>0</v>
      </c>
      <c r="J1010" s="107">
        <f>J1011</f>
        <v>0</v>
      </c>
    </row>
    <row r="1011" spans="1:10" s="49" customFormat="1" hidden="1">
      <c r="A1011" s="117" t="s">
        <v>33</v>
      </c>
      <c r="B1011" s="267" t="s">
        <v>548</v>
      </c>
      <c r="C1011" s="267" t="s">
        <v>426</v>
      </c>
      <c r="D1011" s="155" t="s">
        <v>650</v>
      </c>
      <c r="E1011" s="46" t="s">
        <v>156</v>
      </c>
      <c r="F1011" s="152">
        <f>F1012</f>
        <v>0</v>
      </c>
      <c r="H1011" s="107">
        <f t="shared" si="117"/>
        <v>0</v>
      </c>
      <c r="I1011" s="107">
        <f t="shared" si="117"/>
        <v>0</v>
      </c>
      <c r="J1011" s="107">
        <f>J1012</f>
        <v>0</v>
      </c>
    </row>
    <row r="1012" spans="1:10" s="49" customFormat="1" hidden="1">
      <c r="A1012" s="117" t="s">
        <v>157</v>
      </c>
      <c r="B1012" s="267" t="s">
        <v>548</v>
      </c>
      <c r="C1012" s="267" t="s">
        <v>426</v>
      </c>
      <c r="D1012" s="155" t="s">
        <v>650</v>
      </c>
      <c r="E1012" s="46" t="s">
        <v>158</v>
      </c>
      <c r="F1012" s="152"/>
      <c r="H1012" s="107"/>
      <c r="I1012" s="107"/>
      <c r="J1012" s="107"/>
    </row>
    <row r="1013" spans="1:10" s="23" customFormat="1" ht="15.75" customHeight="1">
      <c r="A1013" s="11" t="s">
        <v>91</v>
      </c>
      <c r="B1013" s="175" t="s">
        <v>548</v>
      </c>
      <c r="C1013" s="12" t="s">
        <v>426</v>
      </c>
      <c r="D1013" s="21" t="s">
        <v>92</v>
      </c>
      <c r="E1013" s="21"/>
      <c r="F1013" s="173">
        <f>F1014</f>
        <v>1910.9</v>
      </c>
      <c r="H1013" s="88">
        <f t="shared" ref="H1013:I1015" si="118">H1014</f>
        <v>1590.4</v>
      </c>
      <c r="I1013" s="88">
        <f t="shared" si="118"/>
        <v>1590.4</v>
      </c>
      <c r="J1013" s="88">
        <f>J1014</f>
        <v>1910.9</v>
      </c>
    </row>
    <row r="1014" spans="1:10" s="23" customFormat="1" ht="31.5">
      <c r="A1014" s="31" t="s">
        <v>651</v>
      </c>
      <c r="B1014" s="159" t="s">
        <v>548</v>
      </c>
      <c r="C1014" s="26" t="s">
        <v>426</v>
      </c>
      <c r="D1014" s="27" t="s">
        <v>652</v>
      </c>
      <c r="E1014" s="27"/>
      <c r="F1014" s="152">
        <f>F1015</f>
        <v>1910.9</v>
      </c>
      <c r="H1014" s="62">
        <f t="shared" si="118"/>
        <v>1590.4</v>
      </c>
      <c r="I1014" s="62">
        <f t="shared" si="118"/>
        <v>1590.4</v>
      </c>
      <c r="J1014" s="62">
        <f>J1015</f>
        <v>1910.9</v>
      </c>
    </row>
    <row r="1015" spans="1:10" s="38" customFormat="1" ht="31.5">
      <c r="A1015" s="31" t="s">
        <v>653</v>
      </c>
      <c r="B1015" s="159" t="s">
        <v>548</v>
      </c>
      <c r="C1015" s="26" t="s">
        <v>426</v>
      </c>
      <c r="D1015" s="27" t="s">
        <v>654</v>
      </c>
      <c r="E1015" s="27"/>
      <c r="F1015" s="152">
        <f>F1016</f>
        <v>1910.9</v>
      </c>
      <c r="H1015" s="62">
        <f t="shared" si="118"/>
        <v>1590.4</v>
      </c>
      <c r="I1015" s="62">
        <f t="shared" si="118"/>
        <v>1590.4</v>
      </c>
      <c r="J1015" s="62">
        <f>J1016</f>
        <v>1910.9</v>
      </c>
    </row>
    <row r="1016" spans="1:10" s="23" customFormat="1" ht="15.75" customHeight="1">
      <c r="A1016" s="31" t="s">
        <v>655</v>
      </c>
      <c r="B1016" s="159" t="s">
        <v>548</v>
      </c>
      <c r="C1016" s="26" t="s">
        <v>426</v>
      </c>
      <c r="D1016" s="27" t="s">
        <v>656</v>
      </c>
      <c r="E1016" s="27"/>
      <c r="F1016" s="152">
        <f>F1017+F1019+F1022</f>
        <v>1910.9</v>
      </c>
      <c r="H1016" s="62">
        <f>H1017+H1019+H1022</f>
        <v>1590.4</v>
      </c>
      <c r="I1016" s="62">
        <f>I1017+I1019+I1022</f>
        <v>1590.4</v>
      </c>
      <c r="J1016" s="62">
        <f>J1017+J1019+J1022</f>
        <v>1910.9</v>
      </c>
    </row>
    <row r="1017" spans="1:10" s="23" customFormat="1" ht="15.75" customHeight="1">
      <c r="A1017" s="61" t="s">
        <v>31</v>
      </c>
      <c r="B1017" s="159" t="s">
        <v>548</v>
      </c>
      <c r="C1017" s="26" t="s">
        <v>426</v>
      </c>
      <c r="D1017" s="27" t="s">
        <v>656</v>
      </c>
      <c r="E1017" s="27">
        <v>200</v>
      </c>
      <c r="F1017" s="152">
        <f>F1018</f>
        <v>1315.9</v>
      </c>
      <c r="H1017" s="62">
        <f>H1018</f>
        <v>995.4</v>
      </c>
      <c r="I1017" s="62">
        <f>I1018</f>
        <v>995.4</v>
      </c>
      <c r="J1017" s="62">
        <f>J1018</f>
        <v>1315.9</v>
      </c>
    </row>
    <row r="1018" spans="1:10" s="23" customFormat="1" ht="15.75" customHeight="1">
      <c r="A1018" s="61" t="s">
        <v>32</v>
      </c>
      <c r="B1018" s="159" t="s">
        <v>548</v>
      </c>
      <c r="C1018" s="26" t="s">
        <v>426</v>
      </c>
      <c r="D1018" s="27" t="s">
        <v>656</v>
      </c>
      <c r="E1018" s="27">
        <v>240</v>
      </c>
      <c r="F1018" s="152">
        <f>995.4+320.5</f>
        <v>1315.9</v>
      </c>
      <c r="H1018" s="62">
        <v>995.4</v>
      </c>
      <c r="I1018" s="62">
        <v>995.4</v>
      </c>
      <c r="J1018" s="152">
        <f>995.4+320.5</f>
        <v>1315.9</v>
      </c>
    </row>
    <row r="1019" spans="1:10" s="23" customFormat="1" ht="15.75" customHeight="1">
      <c r="A1019" s="61" t="s">
        <v>33</v>
      </c>
      <c r="B1019" s="159" t="s">
        <v>548</v>
      </c>
      <c r="C1019" s="26" t="s">
        <v>426</v>
      </c>
      <c r="D1019" s="27" t="s">
        <v>656</v>
      </c>
      <c r="E1019" s="27">
        <v>300</v>
      </c>
      <c r="F1019" s="152">
        <f>F1020+F1021</f>
        <v>595</v>
      </c>
      <c r="H1019" s="62">
        <f>H1020+H1021</f>
        <v>595</v>
      </c>
      <c r="I1019" s="62">
        <f>I1020+I1021</f>
        <v>595</v>
      </c>
      <c r="J1019" s="62">
        <f>J1020+J1021</f>
        <v>595</v>
      </c>
    </row>
    <row r="1020" spans="1:10" s="23" customFormat="1" ht="31.5">
      <c r="A1020" s="61" t="s">
        <v>173</v>
      </c>
      <c r="B1020" s="159" t="s">
        <v>548</v>
      </c>
      <c r="C1020" s="26" t="s">
        <v>426</v>
      </c>
      <c r="D1020" s="27" t="s">
        <v>656</v>
      </c>
      <c r="E1020" s="27">
        <v>320</v>
      </c>
      <c r="F1020" s="152">
        <v>524.70000000000005</v>
      </c>
      <c r="H1020" s="62">
        <v>524.70000000000005</v>
      </c>
      <c r="I1020" s="62">
        <v>524.70000000000005</v>
      </c>
      <c r="J1020" s="62">
        <v>524.70000000000005</v>
      </c>
    </row>
    <row r="1021" spans="1:10" s="23" customFormat="1" ht="15.75" customHeight="1">
      <c r="A1021" s="61" t="s">
        <v>157</v>
      </c>
      <c r="B1021" s="159" t="s">
        <v>548</v>
      </c>
      <c r="C1021" s="26" t="s">
        <v>426</v>
      </c>
      <c r="D1021" s="27" t="s">
        <v>656</v>
      </c>
      <c r="E1021" s="27">
        <v>360</v>
      </c>
      <c r="F1021" s="152">
        <v>70.3</v>
      </c>
      <c r="H1021" s="62">
        <v>70.3</v>
      </c>
      <c r="I1021" s="62">
        <v>70.3</v>
      </c>
      <c r="J1021" s="62">
        <v>70.3</v>
      </c>
    </row>
    <row r="1022" spans="1:10" s="64" customFormat="1" hidden="1">
      <c r="A1022" s="61" t="s">
        <v>35</v>
      </c>
      <c r="B1022" s="159" t="s">
        <v>548</v>
      </c>
      <c r="C1022" s="26" t="s">
        <v>426</v>
      </c>
      <c r="D1022" s="27" t="s">
        <v>875</v>
      </c>
      <c r="E1022" s="26" t="s">
        <v>184</v>
      </c>
      <c r="F1022" s="152">
        <f>F1023</f>
        <v>0</v>
      </c>
      <c r="H1022" s="62">
        <f>H1023</f>
        <v>0</v>
      </c>
      <c r="I1022" s="62">
        <f>I1023</f>
        <v>0</v>
      </c>
      <c r="J1022" s="62">
        <f>J1023</f>
        <v>0</v>
      </c>
    </row>
    <row r="1023" spans="1:10" s="64" customFormat="1" hidden="1">
      <c r="A1023" s="61" t="s">
        <v>55</v>
      </c>
      <c r="B1023" s="159" t="s">
        <v>548</v>
      </c>
      <c r="C1023" s="26" t="s">
        <v>426</v>
      </c>
      <c r="D1023" s="27" t="s">
        <v>875</v>
      </c>
      <c r="E1023" s="26" t="s">
        <v>260</v>
      </c>
      <c r="F1023" s="152"/>
      <c r="H1023" s="62"/>
      <c r="I1023" s="62"/>
      <c r="J1023" s="62"/>
    </row>
    <row r="1024" spans="1:10" s="38" customFormat="1">
      <c r="A1024" s="148" t="s">
        <v>186</v>
      </c>
      <c r="B1024" s="175" t="s">
        <v>548</v>
      </c>
      <c r="C1024" s="175" t="s">
        <v>426</v>
      </c>
      <c r="D1024" s="176" t="s">
        <v>187</v>
      </c>
      <c r="E1024" s="12"/>
      <c r="F1024" s="173">
        <f>F1025+F1034</f>
        <v>0</v>
      </c>
      <c r="H1024" s="88">
        <f>H1025+H1034</f>
        <v>288</v>
      </c>
      <c r="I1024" s="88">
        <f>I1025+I1034</f>
        <v>288</v>
      </c>
      <c r="J1024" s="88">
        <f>J1025+J1034</f>
        <v>0</v>
      </c>
    </row>
    <row r="1025" spans="1:10" s="64" customFormat="1" ht="31.5">
      <c r="A1025" s="151" t="s">
        <v>417</v>
      </c>
      <c r="B1025" s="133" t="s">
        <v>548</v>
      </c>
      <c r="C1025" s="34" t="s">
        <v>426</v>
      </c>
      <c r="D1025" s="53" t="s">
        <v>579</v>
      </c>
      <c r="E1025" s="26"/>
      <c r="F1025" s="152">
        <f>F1026</f>
        <v>0</v>
      </c>
      <c r="H1025" s="62">
        <f>H1026</f>
        <v>288</v>
      </c>
      <c r="I1025" s="62">
        <f>I1026</f>
        <v>288</v>
      </c>
      <c r="J1025" s="62">
        <f>J1026</f>
        <v>0</v>
      </c>
    </row>
    <row r="1026" spans="1:10" s="157" customFormat="1" ht="31.5">
      <c r="A1026" s="156" t="s">
        <v>634</v>
      </c>
      <c r="B1026" s="159" t="s">
        <v>548</v>
      </c>
      <c r="C1026" s="26" t="s">
        <v>426</v>
      </c>
      <c r="D1026" s="217" t="s">
        <v>635</v>
      </c>
      <c r="E1026" s="26"/>
      <c r="F1026" s="152">
        <f>F1027+F1029+F1032</f>
        <v>0</v>
      </c>
      <c r="H1026" s="62">
        <f>H1027+H1029+H1032</f>
        <v>288</v>
      </c>
      <c r="I1026" s="62">
        <f>I1027+I1029+I1032</f>
        <v>288</v>
      </c>
      <c r="J1026" s="62">
        <f>J1027+J1029+J1032</f>
        <v>0</v>
      </c>
    </row>
    <row r="1027" spans="1:10" s="157" customFormat="1" ht="31.5" hidden="1">
      <c r="A1027" s="61" t="s">
        <v>31</v>
      </c>
      <c r="B1027" s="159" t="s">
        <v>548</v>
      </c>
      <c r="C1027" s="26" t="s">
        <v>426</v>
      </c>
      <c r="D1027" s="217" t="s">
        <v>657</v>
      </c>
      <c r="E1027" s="27">
        <v>200</v>
      </c>
      <c r="F1027" s="152">
        <f>F1028</f>
        <v>0</v>
      </c>
      <c r="H1027" s="62">
        <f>H1028</f>
        <v>0</v>
      </c>
      <c r="I1027" s="62">
        <f>I1028</f>
        <v>0</v>
      </c>
      <c r="J1027" s="62">
        <f>J1028</f>
        <v>0</v>
      </c>
    </row>
    <row r="1028" spans="1:10" s="157" customFormat="1" ht="31.5" hidden="1">
      <c r="A1028" s="61" t="s">
        <v>32</v>
      </c>
      <c r="B1028" s="159" t="s">
        <v>548</v>
      </c>
      <c r="C1028" s="26" t="s">
        <v>426</v>
      </c>
      <c r="D1028" s="217" t="s">
        <v>657</v>
      </c>
      <c r="E1028" s="27">
        <v>240</v>
      </c>
      <c r="F1028" s="152"/>
      <c r="H1028" s="62"/>
      <c r="I1028" s="62"/>
      <c r="J1028" s="62"/>
    </row>
    <row r="1029" spans="1:10" s="157" customFormat="1" hidden="1">
      <c r="A1029" s="61" t="s">
        <v>33</v>
      </c>
      <c r="B1029" s="159" t="s">
        <v>548</v>
      </c>
      <c r="C1029" s="26" t="s">
        <v>426</v>
      </c>
      <c r="D1029" s="217" t="s">
        <v>657</v>
      </c>
      <c r="E1029" s="27">
        <v>300</v>
      </c>
      <c r="F1029" s="152">
        <f>F1030+F1031</f>
        <v>0</v>
      </c>
      <c r="H1029" s="62">
        <f>H1030+H1031</f>
        <v>0</v>
      </c>
      <c r="I1029" s="62">
        <f>I1030+I1031</f>
        <v>0</v>
      </c>
      <c r="J1029" s="62">
        <f>J1030+J1031</f>
        <v>0</v>
      </c>
    </row>
    <row r="1030" spans="1:10" s="157" customFormat="1" ht="31.5" hidden="1">
      <c r="A1030" s="61" t="s">
        <v>173</v>
      </c>
      <c r="B1030" s="159" t="s">
        <v>548</v>
      </c>
      <c r="C1030" s="26" t="s">
        <v>426</v>
      </c>
      <c r="D1030" s="217" t="s">
        <v>657</v>
      </c>
      <c r="E1030" s="27">
        <v>320</v>
      </c>
      <c r="F1030" s="152"/>
      <c r="H1030" s="62"/>
      <c r="I1030" s="62"/>
      <c r="J1030" s="62"/>
    </row>
    <row r="1031" spans="1:10" s="157" customFormat="1" hidden="1">
      <c r="A1031" s="61" t="s">
        <v>157</v>
      </c>
      <c r="B1031" s="159" t="s">
        <v>548</v>
      </c>
      <c r="C1031" s="26" t="s">
        <v>426</v>
      </c>
      <c r="D1031" s="217" t="s">
        <v>657</v>
      </c>
      <c r="E1031" s="27">
        <v>360</v>
      </c>
      <c r="F1031" s="152"/>
      <c r="H1031" s="62"/>
      <c r="I1031" s="62"/>
      <c r="J1031" s="62"/>
    </row>
    <row r="1032" spans="1:10" s="64" customFormat="1">
      <c r="A1032" s="61" t="s">
        <v>35</v>
      </c>
      <c r="B1032" s="159" t="s">
        <v>548</v>
      </c>
      <c r="C1032" s="26" t="s">
        <v>426</v>
      </c>
      <c r="D1032" s="217" t="s">
        <v>657</v>
      </c>
      <c r="E1032" s="159" t="s">
        <v>184</v>
      </c>
      <c r="F1032" s="152">
        <f>F1033</f>
        <v>0</v>
      </c>
      <c r="H1032" s="62">
        <f>H1033</f>
        <v>288</v>
      </c>
      <c r="I1032" s="62">
        <f>I1033</f>
        <v>288</v>
      </c>
      <c r="J1032" s="62">
        <f>J1033</f>
        <v>0</v>
      </c>
    </row>
    <row r="1033" spans="1:10" s="64" customFormat="1">
      <c r="A1033" s="61" t="s">
        <v>55</v>
      </c>
      <c r="B1033" s="159" t="s">
        <v>548</v>
      </c>
      <c r="C1033" s="26" t="s">
        <v>426</v>
      </c>
      <c r="D1033" s="217" t="s">
        <v>657</v>
      </c>
      <c r="E1033" s="159" t="s">
        <v>260</v>
      </c>
      <c r="F1033" s="152">
        <v>0</v>
      </c>
      <c r="H1033" s="62">
        <v>288</v>
      </c>
      <c r="I1033" s="62">
        <v>288</v>
      </c>
      <c r="J1033" s="62">
        <v>0</v>
      </c>
    </row>
    <row r="1034" spans="1:10" s="64" customFormat="1" ht="47.25" hidden="1">
      <c r="A1034" s="33" t="s">
        <v>876</v>
      </c>
      <c r="B1034" s="133" t="s">
        <v>548</v>
      </c>
      <c r="C1034" s="133" t="s">
        <v>426</v>
      </c>
      <c r="D1034" s="232" t="s">
        <v>200</v>
      </c>
      <c r="E1034" s="133"/>
      <c r="F1034" s="250">
        <f>F1035</f>
        <v>0</v>
      </c>
      <c r="H1034" s="58">
        <f t="shared" ref="H1034:J1035" si="119">H1035</f>
        <v>0</v>
      </c>
      <c r="I1034" s="58">
        <f t="shared" si="119"/>
        <v>0</v>
      </c>
      <c r="J1034" s="58">
        <f t="shared" si="119"/>
        <v>0</v>
      </c>
    </row>
    <row r="1035" spans="1:10" s="64" customFormat="1" ht="78.75" hidden="1">
      <c r="A1035" s="61" t="s">
        <v>29</v>
      </c>
      <c r="B1035" s="159" t="s">
        <v>548</v>
      </c>
      <c r="C1035" s="26" t="s">
        <v>426</v>
      </c>
      <c r="D1035" s="217" t="s">
        <v>200</v>
      </c>
      <c r="E1035" s="159" t="s">
        <v>49</v>
      </c>
      <c r="F1035" s="152">
        <f>F1036</f>
        <v>0</v>
      </c>
      <c r="H1035" s="62">
        <f t="shared" si="119"/>
        <v>0</v>
      </c>
      <c r="I1035" s="62">
        <f t="shared" si="119"/>
        <v>0</v>
      </c>
      <c r="J1035" s="62">
        <f t="shared" si="119"/>
        <v>0</v>
      </c>
    </row>
    <row r="1036" spans="1:10" s="64" customFormat="1" hidden="1">
      <c r="A1036" s="61" t="s">
        <v>140</v>
      </c>
      <c r="B1036" s="159" t="s">
        <v>548</v>
      </c>
      <c r="C1036" s="26" t="s">
        <v>426</v>
      </c>
      <c r="D1036" s="217" t="s">
        <v>200</v>
      </c>
      <c r="E1036" s="159" t="s">
        <v>141</v>
      </c>
      <c r="F1036" s="152"/>
      <c r="H1036" s="62"/>
      <c r="I1036" s="62"/>
      <c r="J1036" s="62"/>
    </row>
    <row r="1037" spans="1:10" s="3" customFormat="1">
      <c r="A1037" s="28" t="s">
        <v>658</v>
      </c>
      <c r="B1037" s="208" t="s">
        <v>548</v>
      </c>
      <c r="C1037" s="208" t="s">
        <v>659</v>
      </c>
      <c r="D1037" s="208"/>
      <c r="E1037" s="218"/>
      <c r="F1037" s="233">
        <f>F1042+F1054</f>
        <v>6242.6</v>
      </c>
      <c r="G1037" s="157"/>
      <c r="H1037" s="30">
        <f>H1042+H1054</f>
        <v>5582.4000000000005</v>
      </c>
      <c r="I1037" s="30">
        <f>I1042+I1054</f>
        <v>5582.4000000000005</v>
      </c>
      <c r="J1037" s="30">
        <f>J1042+J1054</f>
        <v>6360.6</v>
      </c>
    </row>
    <row r="1038" spans="1:10" s="3" customFormat="1" ht="22.5" hidden="1" customHeight="1">
      <c r="A1038" s="81" t="s">
        <v>74</v>
      </c>
      <c r="B1038" s="208" t="s">
        <v>548</v>
      </c>
      <c r="C1038" s="29" t="s">
        <v>659</v>
      </c>
      <c r="D1038" s="208" t="s">
        <v>38</v>
      </c>
      <c r="E1038" s="29"/>
      <c r="F1038" s="209">
        <f>F1039</f>
        <v>0</v>
      </c>
      <c r="G1038" s="157"/>
      <c r="H1038" s="56">
        <f>H1039</f>
        <v>0</v>
      </c>
      <c r="I1038" s="56">
        <f>I1039</f>
        <v>0</v>
      </c>
      <c r="J1038" s="56">
        <f>J1039</f>
        <v>0</v>
      </c>
    </row>
    <row r="1039" spans="1:10" s="38" customFormat="1" ht="31.5" hidden="1" customHeight="1">
      <c r="A1039" s="31" t="s">
        <v>263</v>
      </c>
      <c r="B1039" s="159" t="s">
        <v>548</v>
      </c>
      <c r="C1039" s="26" t="s">
        <v>659</v>
      </c>
      <c r="D1039" s="159" t="s">
        <v>41</v>
      </c>
      <c r="E1039" s="26"/>
      <c r="F1039" s="152">
        <f>F1040+F1041</f>
        <v>0</v>
      </c>
      <c r="H1039" s="62">
        <f>H1040+H1041</f>
        <v>0</v>
      </c>
      <c r="I1039" s="62">
        <f>I1040+I1041</f>
        <v>0</v>
      </c>
      <c r="J1039" s="62">
        <f>J1040+J1041</f>
        <v>0</v>
      </c>
    </row>
    <row r="1040" spans="1:10" s="38" customFormat="1" ht="15.75" hidden="1" customHeight="1">
      <c r="A1040" s="25" t="s">
        <v>660</v>
      </c>
      <c r="B1040" s="159" t="s">
        <v>548</v>
      </c>
      <c r="C1040" s="159" t="s">
        <v>659</v>
      </c>
      <c r="D1040" s="159" t="s">
        <v>661</v>
      </c>
      <c r="E1040" s="159" t="s">
        <v>662</v>
      </c>
      <c r="F1040" s="152"/>
      <c r="H1040" s="62"/>
      <c r="I1040" s="62"/>
      <c r="J1040" s="62"/>
    </row>
    <row r="1041" spans="1:10" s="3" customFormat="1" ht="17.25" hidden="1" customHeight="1">
      <c r="A1041" s="61" t="s">
        <v>394</v>
      </c>
      <c r="B1041" s="159" t="s">
        <v>548</v>
      </c>
      <c r="C1041" s="159" t="s">
        <v>659</v>
      </c>
      <c r="D1041" s="159" t="s">
        <v>41</v>
      </c>
      <c r="E1041" s="159" t="s">
        <v>453</v>
      </c>
      <c r="F1041" s="152"/>
      <c r="G1041" s="157"/>
      <c r="H1041" s="62"/>
      <c r="I1041" s="62"/>
      <c r="J1041" s="62"/>
    </row>
    <row r="1042" spans="1:10" s="157" customFormat="1" ht="63">
      <c r="A1042" s="60" t="s">
        <v>663</v>
      </c>
      <c r="B1042" s="159" t="s">
        <v>548</v>
      </c>
      <c r="C1042" s="26" t="s">
        <v>659</v>
      </c>
      <c r="D1042" s="159" t="s">
        <v>24</v>
      </c>
      <c r="E1042" s="27"/>
      <c r="F1042" s="152">
        <f>F1043</f>
        <v>6242.6</v>
      </c>
      <c r="H1042" s="62">
        <f>H1043</f>
        <v>5507.4000000000005</v>
      </c>
      <c r="I1042" s="62">
        <f>I1043</f>
        <v>5507.4000000000005</v>
      </c>
      <c r="J1042" s="62">
        <f>J1043</f>
        <v>6360.6</v>
      </c>
    </row>
    <row r="1043" spans="1:10" s="157" customFormat="1">
      <c r="A1043" s="25" t="s">
        <v>27</v>
      </c>
      <c r="B1043" s="159" t="s">
        <v>548</v>
      </c>
      <c r="C1043" s="159" t="s">
        <v>659</v>
      </c>
      <c r="D1043" s="159" t="s">
        <v>28</v>
      </c>
      <c r="E1043" s="27"/>
      <c r="F1043" s="152">
        <f>F1044+F1047+F1049+F1052</f>
        <v>6242.6</v>
      </c>
      <c r="H1043" s="62">
        <f>H1044+H1047+H1049+H1052</f>
        <v>5507.4000000000005</v>
      </c>
      <c r="I1043" s="62">
        <f>I1044+I1047+I1049+I1052</f>
        <v>5507.4000000000005</v>
      </c>
      <c r="J1043" s="62">
        <f>J1044+J1047+J1049+J1052</f>
        <v>6360.6</v>
      </c>
    </row>
    <row r="1044" spans="1:10" s="3" customFormat="1" ht="35.25" customHeight="1">
      <c r="A1044" s="61" t="s">
        <v>29</v>
      </c>
      <c r="B1044" s="159" t="s">
        <v>548</v>
      </c>
      <c r="C1044" s="26" t="s">
        <v>659</v>
      </c>
      <c r="D1044" s="27" t="s">
        <v>28</v>
      </c>
      <c r="E1044" s="26" t="s">
        <v>49</v>
      </c>
      <c r="F1044" s="152">
        <f>F1045+F1046</f>
        <v>5691.6</v>
      </c>
      <c r="G1044" s="157"/>
      <c r="H1044" s="62">
        <f>H1045+H1046</f>
        <v>4901.1000000000004</v>
      </c>
      <c r="I1044" s="62">
        <f>I1045+I1046</f>
        <v>4901.1000000000004</v>
      </c>
      <c r="J1044" s="62">
        <f>J1045+J1046</f>
        <v>5691.6</v>
      </c>
    </row>
    <row r="1045" spans="1:10" s="3" customFormat="1" hidden="1">
      <c r="A1045" s="61" t="s">
        <v>140</v>
      </c>
      <c r="B1045" s="159" t="s">
        <v>548</v>
      </c>
      <c r="C1045" s="26" t="s">
        <v>659</v>
      </c>
      <c r="D1045" s="27" t="s">
        <v>52</v>
      </c>
      <c r="E1045" s="26" t="s">
        <v>141</v>
      </c>
      <c r="F1045" s="152"/>
      <c r="G1045" s="157"/>
      <c r="H1045" s="62"/>
      <c r="I1045" s="62"/>
      <c r="J1045" s="62"/>
    </row>
    <row r="1046" spans="1:10" s="3" customFormat="1" ht="31.5" customHeight="1">
      <c r="A1046" s="37" t="s">
        <v>30</v>
      </c>
      <c r="B1046" s="159" t="s">
        <v>548</v>
      </c>
      <c r="C1046" s="26" t="s">
        <v>659</v>
      </c>
      <c r="D1046" s="27" t="s">
        <v>28</v>
      </c>
      <c r="E1046" s="26" t="s">
        <v>50</v>
      </c>
      <c r="F1046" s="152">
        <v>5691.6</v>
      </c>
      <c r="G1046" s="157"/>
      <c r="H1046" s="62">
        <v>4901.1000000000004</v>
      </c>
      <c r="I1046" s="62">
        <v>4901.1000000000004</v>
      </c>
      <c r="J1046" s="62">
        <v>5691.6</v>
      </c>
    </row>
    <row r="1047" spans="1:10" s="3" customFormat="1" ht="31.5">
      <c r="A1047" s="61" t="s">
        <v>31</v>
      </c>
      <c r="B1047" s="159" t="s">
        <v>548</v>
      </c>
      <c r="C1047" s="26" t="s">
        <v>659</v>
      </c>
      <c r="D1047" s="27" t="s">
        <v>28</v>
      </c>
      <c r="E1047" s="26" t="s">
        <v>42</v>
      </c>
      <c r="F1047" s="152">
        <f>F1048</f>
        <v>547.9</v>
      </c>
      <c r="G1047" s="157"/>
      <c r="H1047" s="62">
        <f>H1048</f>
        <v>606.29999999999995</v>
      </c>
      <c r="I1047" s="62">
        <f>I1048</f>
        <v>606.29999999999995</v>
      </c>
      <c r="J1047" s="62">
        <f>J1048</f>
        <v>665.9</v>
      </c>
    </row>
    <row r="1048" spans="1:10" s="23" customFormat="1" ht="31.5">
      <c r="A1048" s="61" t="s">
        <v>32</v>
      </c>
      <c r="B1048" s="159" t="s">
        <v>548</v>
      </c>
      <c r="C1048" s="26" t="s">
        <v>659</v>
      </c>
      <c r="D1048" s="27" t="s">
        <v>28</v>
      </c>
      <c r="E1048" s="26" t="s">
        <v>43</v>
      </c>
      <c r="F1048" s="152">
        <f>733.8-185.9</f>
        <v>547.9</v>
      </c>
      <c r="H1048" s="62">
        <v>606.29999999999995</v>
      </c>
      <c r="I1048" s="62">
        <v>606.29999999999995</v>
      </c>
      <c r="J1048" s="62">
        <f>733.8-67.9</f>
        <v>665.9</v>
      </c>
    </row>
    <row r="1049" spans="1:10" s="23" customFormat="1" hidden="1">
      <c r="A1049" s="61" t="s">
        <v>33</v>
      </c>
      <c r="B1049" s="159" t="s">
        <v>548</v>
      </c>
      <c r="C1049" s="26" t="s">
        <v>659</v>
      </c>
      <c r="D1049" s="27" t="s">
        <v>28</v>
      </c>
      <c r="E1049" s="26" t="s">
        <v>156</v>
      </c>
      <c r="F1049" s="152">
        <f>F1050+F1051</f>
        <v>0</v>
      </c>
      <c r="H1049" s="62">
        <f>H1050+H1051</f>
        <v>0</v>
      </c>
      <c r="I1049" s="62">
        <f>I1050+I1051</f>
        <v>0</v>
      </c>
      <c r="J1049" s="62">
        <f>J1050+J1051</f>
        <v>0</v>
      </c>
    </row>
    <row r="1050" spans="1:10" s="23" customFormat="1" ht="31.5" hidden="1">
      <c r="A1050" s="61" t="s">
        <v>173</v>
      </c>
      <c r="B1050" s="159" t="s">
        <v>548</v>
      </c>
      <c r="C1050" s="26" t="s">
        <v>659</v>
      </c>
      <c r="D1050" s="27" t="s">
        <v>28</v>
      </c>
      <c r="E1050" s="26" t="s">
        <v>487</v>
      </c>
      <c r="F1050" s="152"/>
      <c r="H1050" s="62"/>
      <c r="I1050" s="62"/>
      <c r="J1050" s="62"/>
    </row>
    <row r="1051" spans="1:10" s="23" customFormat="1" hidden="1">
      <c r="A1051" s="268" t="s">
        <v>157</v>
      </c>
      <c r="B1051" s="159" t="s">
        <v>548</v>
      </c>
      <c r="C1051" s="26" t="s">
        <v>659</v>
      </c>
      <c r="D1051" s="27" t="s">
        <v>28</v>
      </c>
      <c r="E1051" s="26" t="s">
        <v>158</v>
      </c>
      <c r="F1051" s="152">
        <f>37.5-37.5</f>
        <v>0</v>
      </c>
      <c r="H1051" s="62">
        <f>37.5-37.5</f>
        <v>0</v>
      </c>
      <c r="I1051" s="62">
        <f>37.5-37.5</f>
        <v>0</v>
      </c>
      <c r="J1051" s="62">
        <f>37.5-37.5</f>
        <v>0</v>
      </c>
    </row>
    <row r="1052" spans="1:10" s="38" customFormat="1">
      <c r="A1052" s="61" t="s">
        <v>35</v>
      </c>
      <c r="B1052" s="159" t="s">
        <v>548</v>
      </c>
      <c r="C1052" s="26" t="s">
        <v>659</v>
      </c>
      <c r="D1052" s="27" t="s">
        <v>28</v>
      </c>
      <c r="E1052" s="26" t="s">
        <v>184</v>
      </c>
      <c r="F1052" s="152">
        <f>F1053</f>
        <v>3.1</v>
      </c>
      <c r="H1052" s="62">
        <f>H1053</f>
        <v>0</v>
      </c>
      <c r="I1052" s="62">
        <f>I1053</f>
        <v>0</v>
      </c>
      <c r="J1052" s="62">
        <f>J1053</f>
        <v>3.1</v>
      </c>
    </row>
    <row r="1053" spans="1:10" s="38" customFormat="1">
      <c r="A1053" s="61" t="s">
        <v>37</v>
      </c>
      <c r="B1053" s="159" t="s">
        <v>548</v>
      </c>
      <c r="C1053" s="26" t="s">
        <v>659</v>
      </c>
      <c r="D1053" s="27" t="s">
        <v>28</v>
      </c>
      <c r="E1053" s="26" t="s">
        <v>185</v>
      </c>
      <c r="F1053" s="152">
        <v>3.1</v>
      </c>
      <c r="H1053" s="62"/>
      <c r="I1053" s="62"/>
      <c r="J1053" s="62">
        <v>3.1</v>
      </c>
    </row>
    <row r="1054" spans="1:10" s="38" customFormat="1" hidden="1">
      <c r="A1054" s="148" t="s">
        <v>186</v>
      </c>
      <c r="B1054" s="175" t="s">
        <v>548</v>
      </c>
      <c r="C1054" s="175" t="s">
        <v>659</v>
      </c>
      <c r="D1054" s="176" t="s">
        <v>187</v>
      </c>
      <c r="E1054" s="12"/>
      <c r="F1054" s="173">
        <f>F1055+F1063</f>
        <v>0</v>
      </c>
      <c r="H1054" s="88">
        <f>H1055+H1063</f>
        <v>75</v>
      </c>
      <c r="I1054" s="88">
        <f>I1055+I1063</f>
        <v>75</v>
      </c>
      <c r="J1054" s="88">
        <f>J1055+J1063</f>
        <v>0</v>
      </c>
    </row>
    <row r="1055" spans="1:10" s="64" customFormat="1" ht="31.5" hidden="1">
      <c r="A1055" s="151" t="s">
        <v>417</v>
      </c>
      <c r="B1055" s="133" t="s">
        <v>548</v>
      </c>
      <c r="C1055" s="26" t="s">
        <v>659</v>
      </c>
      <c r="D1055" s="53" t="s">
        <v>579</v>
      </c>
      <c r="E1055" s="26"/>
      <c r="F1055" s="250">
        <f>F1056+F1058+F1061</f>
        <v>0</v>
      </c>
      <c r="H1055" s="58">
        <f>H1056+H1058+H1061</f>
        <v>75</v>
      </c>
      <c r="I1055" s="58">
        <f>I1056+I1058+I1061</f>
        <v>75</v>
      </c>
      <c r="J1055" s="58">
        <f>J1056+J1058+J1061</f>
        <v>0</v>
      </c>
    </row>
    <row r="1056" spans="1:10" s="64" customFormat="1" ht="31.5" hidden="1">
      <c r="A1056" s="61" t="s">
        <v>31</v>
      </c>
      <c r="B1056" s="159" t="s">
        <v>548</v>
      </c>
      <c r="C1056" s="26" t="s">
        <v>659</v>
      </c>
      <c r="D1056" s="217" t="s">
        <v>579</v>
      </c>
      <c r="E1056" s="26" t="s">
        <v>42</v>
      </c>
      <c r="F1056" s="152">
        <f>F1057</f>
        <v>0</v>
      </c>
      <c r="H1056" s="62">
        <f>H1057</f>
        <v>0</v>
      </c>
      <c r="I1056" s="62">
        <f>I1057</f>
        <v>0</v>
      </c>
      <c r="J1056" s="62">
        <f>J1057</f>
        <v>0</v>
      </c>
    </row>
    <row r="1057" spans="1:10" s="64" customFormat="1" ht="31.5" hidden="1">
      <c r="A1057" s="61" t="s">
        <v>32</v>
      </c>
      <c r="B1057" s="159" t="s">
        <v>548</v>
      </c>
      <c r="C1057" s="26" t="s">
        <v>659</v>
      </c>
      <c r="D1057" s="217" t="s">
        <v>579</v>
      </c>
      <c r="E1057" s="26" t="s">
        <v>43</v>
      </c>
      <c r="F1057" s="152"/>
      <c r="H1057" s="62"/>
      <c r="I1057" s="62"/>
      <c r="J1057" s="62"/>
    </row>
    <row r="1058" spans="1:10" s="64" customFormat="1" hidden="1">
      <c r="A1058" s="61" t="s">
        <v>33</v>
      </c>
      <c r="B1058" s="159" t="s">
        <v>548</v>
      </c>
      <c r="C1058" s="26" t="s">
        <v>659</v>
      </c>
      <c r="D1058" s="217" t="s">
        <v>579</v>
      </c>
      <c r="E1058" s="26" t="s">
        <v>156</v>
      </c>
      <c r="F1058" s="152">
        <f>F1059</f>
        <v>0</v>
      </c>
      <c r="H1058" s="62">
        <f>H1059</f>
        <v>0</v>
      </c>
      <c r="I1058" s="62">
        <f>I1059</f>
        <v>0</v>
      </c>
      <c r="J1058" s="62">
        <f>J1059</f>
        <v>0</v>
      </c>
    </row>
    <row r="1059" spans="1:10" s="64" customFormat="1" hidden="1">
      <c r="A1059" s="61" t="s">
        <v>34</v>
      </c>
      <c r="B1059" s="159" t="s">
        <v>548</v>
      </c>
      <c r="C1059" s="26" t="s">
        <v>659</v>
      </c>
      <c r="D1059" s="217" t="s">
        <v>579</v>
      </c>
      <c r="E1059" s="26" t="s">
        <v>633</v>
      </c>
      <c r="F1059" s="152"/>
      <c r="H1059" s="62"/>
      <c r="I1059" s="62"/>
      <c r="J1059" s="62"/>
    </row>
    <row r="1060" spans="1:10" s="64" customFormat="1" hidden="1">
      <c r="A1060" s="61" t="s">
        <v>157</v>
      </c>
      <c r="B1060" s="159" t="s">
        <v>548</v>
      </c>
      <c r="C1060" s="26" t="s">
        <v>659</v>
      </c>
      <c r="D1060" s="217" t="s">
        <v>579</v>
      </c>
      <c r="E1060" s="26" t="s">
        <v>158</v>
      </c>
      <c r="F1060" s="152"/>
      <c r="H1060" s="62"/>
      <c r="I1060" s="62"/>
      <c r="J1060" s="62"/>
    </row>
    <row r="1061" spans="1:10" s="64" customFormat="1" hidden="1">
      <c r="A1061" s="61" t="s">
        <v>35</v>
      </c>
      <c r="B1061" s="159" t="s">
        <v>548</v>
      </c>
      <c r="C1061" s="26" t="s">
        <v>659</v>
      </c>
      <c r="D1061" s="217" t="s">
        <v>579</v>
      </c>
      <c r="E1061" s="159" t="s">
        <v>184</v>
      </c>
      <c r="F1061" s="152">
        <f>F1062</f>
        <v>0</v>
      </c>
      <c r="H1061" s="62">
        <f>H1062</f>
        <v>75</v>
      </c>
      <c r="I1061" s="62">
        <f>I1062</f>
        <v>75</v>
      </c>
      <c r="J1061" s="62">
        <f>J1062</f>
        <v>0</v>
      </c>
    </row>
    <row r="1062" spans="1:10" s="64" customFormat="1" hidden="1">
      <c r="A1062" s="61" t="s">
        <v>55</v>
      </c>
      <c r="B1062" s="159" t="s">
        <v>548</v>
      </c>
      <c r="C1062" s="26" t="s">
        <v>659</v>
      </c>
      <c r="D1062" s="217" t="s">
        <v>579</v>
      </c>
      <c r="E1062" s="159" t="s">
        <v>260</v>
      </c>
      <c r="F1062" s="152">
        <v>0</v>
      </c>
      <c r="H1062" s="62">
        <v>75</v>
      </c>
      <c r="I1062" s="62">
        <v>75</v>
      </c>
      <c r="J1062" s="62">
        <v>0</v>
      </c>
    </row>
    <row r="1063" spans="1:10" s="64" customFormat="1" ht="31.5" hidden="1">
      <c r="A1063" s="158" t="s">
        <v>874</v>
      </c>
      <c r="B1063" s="133" t="s">
        <v>548</v>
      </c>
      <c r="C1063" s="133" t="s">
        <v>659</v>
      </c>
      <c r="D1063" s="133" t="s">
        <v>192</v>
      </c>
      <c r="E1063" s="232"/>
      <c r="F1063" s="36">
        <f>F1064+F1066+F1068</f>
        <v>0</v>
      </c>
      <c r="H1063" s="36">
        <f>H1064+H1066+H1068</f>
        <v>0</v>
      </c>
      <c r="I1063" s="36">
        <f>I1064+I1066+I1068</f>
        <v>0</v>
      </c>
      <c r="J1063" s="36">
        <f>J1064+J1066+J1068</f>
        <v>0</v>
      </c>
    </row>
    <row r="1064" spans="1:10" s="64" customFormat="1" ht="78.75" hidden="1">
      <c r="A1064" s="61" t="s">
        <v>29</v>
      </c>
      <c r="B1064" s="159" t="s">
        <v>548</v>
      </c>
      <c r="C1064" s="26" t="s">
        <v>659</v>
      </c>
      <c r="D1064" s="159" t="s">
        <v>192</v>
      </c>
      <c r="E1064" s="217">
        <v>100</v>
      </c>
      <c r="F1064" s="24">
        <f>F1065</f>
        <v>0</v>
      </c>
      <c r="H1064" s="24">
        <f>H1065</f>
        <v>0</v>
      </c>
      <c r="I1064" s="24">
        <f>I1065</f>
        <v>0</v>
      </c>
      <c r="J1064" s="24">
        <f>J1065</f>
        <v>0</v>
      </c>
    </row>
    <row r="1065" spans="1:10" s="64" customFormat="1" hidden="1">
      <c r="A1065" s="61" t="s">
        <v>140</v>
      </c>
      <c r="B1065" s="159" t="s">
        <v>548</v>
      </c>
      <c r="C1065" s="26" t="s">
        <v>659</v>
      </c>
      <c r="D1065" s="159" t="s">
        <v>192</v>
      </c>
      <c r="E1065" s="217">
        <v>110</v>
      </c>
      <c r="F1065" s="24"/>
      <c r="H1065" s="24"/>
      <c r="I1065" s="24"/>
      <c r="J1065" s="24"/>
    </row>
    <row r="1066" spans="1:10" s="64" customFormat="1" ht="31.5" hidden="1">
      <c r="A1066" s="61" t="s">
        <v>31</v>
      </c>
      <c r="B1066" s="159" t="s">
        <v>548</v>
      </c>
      <c r="C1066" s="26" t="s">
        <v>659</v>
      </c>
      <c r="D1066" s="159" t="s">
        <v>192</v>
      </c>
      <c r="E1066" s="217">
        <v>200</v>
      </c>
      <c r="F1066" s="24">
        <f>F1067</f>
        <v>0</v>
      </c>
      <c r="H1066" s="24">
        <f>H1067</f>
        <v>0</v>
      </c>
      <c r="I1066" s="24">
        <f>I1067</f>
        <v>0</v>
      </c>
      <c r="J1066" s="24">
        <f>J1067</f>
        <v>0</v>
      </c>
    </row>
    <row r="1067" spans="1:10" s="64" customFormat="1" ht="31.5" hidden="1">
      <c r="A1067" s="61" t="s">
        <v>32</v>
      </c>
      <c r="B1067" s="159" t="s">
        <v>548</v>
      </c>
      <c r="C1067" s="26" t="s">
        <v>659</v>
      </c>
      <c r="D1067" s="159" t="s">
        <v>192</v>
      </c>
      <c r="E1067" s="217">
        <v>240</v>
      </c>
      <c r="F1067" s="24"/>
      <c r="H1067" s="24"/>
      <c r="I1067" s="24"/>
      <c r="J1067" s="24"/>
    </row>
    <row r="1068" spans="1:10" s="64" customFormat="1" hidden="1">
      <c r="A1068" s="37" t="s">
        <v>35</v>
      </c>
      <c r="B1068" s="159" t="s">
        <v>548</v>
      </c>
      <c r="C1068" s="26" t="s">
        <v>659</v>
      </c>
      <c r="D1068" s="159" t="s">
        <v>192</v>
      </c>
      <c r="E1068" s="217">
        <v>800</v>
      </c>
      <c r="F1068" s="24">
        <f>F1069</f>
        <v>0</v>
      </c>
      <c r="H1068" s="24">
        <f>H1069</f>
        <v>0</v>
      </c>
      <c r="I1068" s="24">
        <f>I1069</f>
        <v>0</v>
      </c>
      <c r="J1068" s="24">
        <f>J1069</f>
        <v>0</v>
      </c>
    </row>
    <row r="1069" spans="1:10" s="64" customFormat="1" hidden="1">
      <c r="A1069" s="37" t="s">
        <v>55</v>
      </c>
      <c r="B1069" s="159" t="s">
        <v>548</v>
      </c>
      <c r="C1069" s="26" t="s">
        <v>659</v>
      </c>
      <c r="D1069" s="159" t="s">
        <v>192</v>
      </c>
      <c r="E1069" s="217">
        <v>870</v>
      </c>
      <c r="F1069" s="24"/>
      <c r="H1069" s="24"/>
      <c r="I1069" s="24"/>
      <c r="J1069" s="24"/>
    </row>
    <row r="1070" spans="1:10" s="38" customFormat="1">
      <c r="A1070" s="51" t="s">
        <v>503</v>
      </c>
      <c r="B1070" s="175" t="s">
        <v>548</v>
      </c>
      <c r="C1070" s="12" t="s">
        <v>504</v>
      </c>
      <c r="D1070" s="175"/>
      <c r="E1070" s="176"/>
      <c r="F1070" s="22">
        <f t="shared" ref="F1070:J1074" si="120">F1071</f>
        <v>146.80000000000001</v>
      </c>
      <c r="G1070" s="22">
        <f t="shared" si="120"/>
        <v>35.5</v>
      </c>
      <c r="H1070" s="22">
        <f t="shared" si="120"/>
        <v>143.69999999999999</v>
      </c>
      <c r="I1070" s="22">
        <f t="shared" si="120"/>
        <v>144.69999999999999</v>
      </c>
      <c r="J1070" s="22">
        <f t="shared" si="120"/>
        <v>146.80000000000001</v>
      </c>
    </row>
    <row r="1071" spans="1:10" s="64" customFormat="1">
      <c r="A1071" s="114" t="s">
        <v>537</v>
      </c>
      <c r="B1071" s="257" t="s">
        <v>548</v>
      </c>
      <c r="C1071" s="91" t="s">
        <v>538</v>
      </c>
      <c r="D1071" s="91"/>
      <c r="E1071" s="217"/>
      <c r="F1071" s="30">
        <f t="shared" si="120"/>
        <v>146.80000000000001</v>
      </c>
      <c r="G1071" s="30">
        <f t="shared" si="120"/>
        <v>35.5</v>
      </c>
      <c r="H1071" s="30">
        <f t="shared" si="120"/>
        <v>143.69999999999999</v>
      </c>
      <c r="I1071" s="30">
        <f t="shared" si="120"/>
        <v>144.69999999999999</v>
      </c>
      <c r="J1071" s="30">
        <f t="shared" si="120"/>
        <v>146.80000000000001</v>
      </c>
    </row>
    <row r="1072" spans="1:10" s="174" customFormat="1" ht="47.25">
      <c r="A1072" s="108" t="s">
        <v>515</v>
      </c>
      <c r="B1072" s="225" t="s">
        <v>548</v>
      </c>
      <c r="C1072" s="109" t="s">
        <v>538</v>
      </c>
      <c r="D1072" s="237" t="s">
        <v>516</v>
      </c>
      <c r="E1072" s="109"/>
      <c r="F1072" s="173">
        <f t="shared" si="120"/>
        <v>146.80000000000001</v>
      </c>
      <c r="G1072" s="173">
        <f t="shared" si="120"/>
        <v>35.5</v>
      </c>
      <c r="H1072" s="173">
        <f t="shared" si="120"/>
        <v>143.69999999999999</v>
      </c>
      <c r="I1072" s="173">
        <f t="shared" si="120"/>
        <v>144.69999999999999</v>
      </c>
      <c r="J1072" s="173">
        <f t="shared" si="120"/>
        <v>146.80000000000001</v>
      </c>
    </row>
    <row r="1073" spans="1:10" s="174" customFormat="1" ht="31.5">
      <c r="A1073" s="68" t="s">
        <v>539</v>
      </c>
      <c r="B1073" s="181" t="s">
        <v>548</v>
      </c>
      <c r="C1073" s="69" t="s">
        <v>538</v>
      </c>
      <c r="D1073" s="182" t="s">
        <v>540</v>
      </c>
      <c r="E1073" s="69"/>
      <c r="F1073" s="152">
        <f t="shared" si="120"/>
        <v>146.80000000000001</v>
      </c>
      <c r="G1073" s="152">
        <f t="shared" si="120"/>
        <v>35.5</v>
      </c>
      <c r="H1073" s="152">
        <f t="shared" si="120"/>
        <v>143.69999999999999</v>
      </c>
      <c r="I1073" s="152">
        <f t="shared" si="120"/>
        <v>144.69999999999999</v>
      </c>
      <c r="J1073" s="152">
        <f t="shared" si="120"/>
        <v>146.80000000000001</v>
      </c>
    </row>
    <row r="1074" spans="1:10" s="174" customFormat="1" ht="63">
      <c r="A1074" s="68" t="s">
        <v>541</v>
      </c>
      <c r="B1074" s="181" t="s">
        <v>548</v>
      </c>
      <c r="C1074" s="69" t="s">
        <v>538</v>
      </c>
      <c r="D1074" s="182" t="s">
        <v>542</v>
      </c>
      <c r="E1074" s="69"/>
      <c r="F1074" s="152">
        <f t="shared" si="120"/>
        <v>146.80000000000001</v>
      </c>
      <c r="G1074" s="152">
        <f t="shared" si="120"/>
        <v>35.5</v>
      </c>
      <c r="H1074" s="152">
        <f t="shared" si="120"/>
        <v>143.69999999999999</v>
      </c>
      <c r="I1074" s="152">
        <f t="shared" si="120"/>
        <v>144.69999999999999</v>
      </c>
      <c r="J1074" s="152">
        <f t="shared" si="120"/>
        <v>146.80000000000001</v>
      </c>
    </row>
    <row r="1075" spans="1:10" s="174" customFormat="1" ht="173.25">
      <c r="A1075" s="259" t="s">
        <v>543</v>
      </c>
      <c r="B1075" s="181" t="s">
        <v>548</v>
      </c>
      <c r="C1075" s="69" t="s">
        <v>538</v>
      </c>
      <c r="D1075" s="182" t="s">
        <v>544</v>
      </c>
      <c r="E1075" s="69"/>
      <c r="F1075" s="152">
        <f>F1076+F1080+F1082</f>
        <v>146.80000000000001</v>
      </c>
      <c r="G1075" s="152">
        <f>G1076+G1080+G1082</f>
        <v>35.5</v>
      </c>
      <c r="H1075" s="152">
        <f>H1076+H1080+H1082</f>
        <v>143.69999999999999</v>
      </c>
      <c r="I1075" s="152">
        <f>I1076+I1080+I1082</f>
        <v>144.69999999999999</v>
      </c>
      <c r="J1075" s="152">
        <f>J1076+J1080+J1082</f>
        <v>146.80000000000001</v>
      </c>
    </row>
    <row r="1076" spans="1:10" s="113" customFormat="1" ht="68.45" customHeight="1">
      <c r="A1076" s="263" t="s">
        <v>29</v>
      </c>
      <c r="B1076" s="181" t="s">
        <v>548</v>
      </c>
      <c r="C1076" s="181" t="s">
        <v>538</v>
      </c>
      <c r="D1076" s="182" t="s">
        <v>544</v>
      </c>
      <c r="E1076" s="69" t="s">
        <v>49</v>
      </c>
      <c r="F1076" s="152">
        <f>F1077</f>
        <v>18.600000000000001</v>
      </c>
      <c r="H1076" s="152">
        <f>H1077</f>
        <v>20</v>
      </c>
      <c r="I1076" s="152">
        <f>I1077</f>
        <v>20</v>
      </c>
      <c r="J1076" s="152">
        <f>J1077</f>
        <v>18.600000000000001</v>
      </c>
    </row>
    <row r="1077" spans="1:10" s="113" customFormat="1">
      <c r="A1077" s="263" t="s">
        <v>140</v>
      </c>
      <c r="B1077" s="181" t="s">
        <v>548</v>
      </c>
      <c r="C1077" s="181" t="s">
        <v>538</v>
      </c>
      <c r="D1077" s="182" t="s">
        <v>544</v>
      </c>
      <c r="E1077" s="69" t="s">
        <v>141</v>
      </c>
      <c r="F1077" s="152">
        <v>18.600000000000001</v>
      </c>
      <c r="H1077" s="152">
        <v>20</v>
      </c>
      <c r="I1077" s="152">
        <v>20</v>
      </c>
      <c r="J1077" s="152">
        <v>18.600000000000001</v>
      </c>
    </row>
    <row r="1078" spans="1:10" s="113" customFormat="1" ht="31.5" hidden="1">
      <c r="A1078" s="263" t="s">
        <v>31</v>
      </c>
      <c r="B1078" s="181" t="s">
        <v>548</v>
      </c>
      <c r="C1078" s="181" t="s">
        <v>538</v>
      </c>
      <c r="D1078" s="182" t="s">
        <v>544</v>
      </c>
      <c r="E1078" s="69" t="s">
        <v>42</v>
      </c>
      <c r="F1078" s="152">
        <f>F1079</f>
        <v>0</v>
      </c>
      <c r="H1078" s="152">
        <f>H1079</f>
        <v>0</v>
      </c>
      <c r="I1078" s="152">
        <f>I1079</f>
        <v>0</v>
      </c>
      <c r="J1078" s="152">
        <f>J1079</f>
        <v>0</v>
      </c>
    </row>
    <row r="1079" spans="1:10" s="113" customFormat="1" ht="31.5" hidden="1">
      <c r="A1079" s="263" t="s">
        <v>32</v>
      </c>
      <c r="B1079" s="181" t="s">
        <v>548</v>
      </c>
      <c r="C1079" s="181" t="s">
        <v>538</v>
      </c>
      <c r="D1079" s="182" t="s">
        <v>544</v>
      </c>
      <c r="E1079" s="69" t="s">
        <v>43</v>
      </c>
      <c r="F1079" s="152">
        <f>12-12</f>
        <v>0</v>
      </c>
      <c r="H1079" s="152">
        <f>12-12</f>
        <v>0</v>
      </c>
      <c r="I1079" s="152">
        <f>12-12</f>
        <v>0</v>
      </c>
      <c r="J1079" s="152">
        <f>12-12</f>
        <v>0</v>
      </c>
    </row>
    <row r="1080" spans="1:10" s="113" customFormat="1">
      <c r="A1080" s="263" t="s">
        <v>33</v>
      </c>
      <c r="B1080" s="181" t="s">
        <v>548</v>
      </c>
      <c r="C1080" s="181" t="s">
        <v>538</v>
      </c>
      <c r="D1080" s="182" t="s">
        <v>544</v>
      </c>
      <c r="E1080" s="69" t="s">
        <v>156</v>
      </c>
      <c r="F1080" s="152">
        <f>F1081</f>
        <v>93.7</v>
      </c>
      <c r="H1080" s="152">
        <f>H1081</f>
        <v>87.2</v>
      </c>
      <c r="I1080" s="152">
        <f>I1081</f>
        <v>87.2</v>
      </c>
      <c r="J1080" s="152">
        <f>J1081</f>
        <v>93.7</v>
      </c>
    </row>
    <row r="1081" spans="1:10" s="113" customFormat="1">
      <c r="A1081" s="263" t="s">
        <v>157</v>
      </c>
      <c r="B1081" s="181" t="s">
        <v>548</v>
      </c>
      <c r="C1081" s="181" t="s">
        <v>538</v>
      </c>
      <c r="D1081" s="182" t="s">
        <v>544</v>
      </c>
      <c r="E1081" s="69" t="s">
        <v>158</v>
      </c>
      <c r="F1081" s="152">
        <v>93.7</v>
      </c>
      <c r="H1081" s="152">
        <v>87.2</v>
      </c>
      <c r="I1081" s="152">
        <v>87.2</v>
      </c>
      <c r="J1081" s="152">
        <v>93.7</v>
      </c>
    </row>
    <row r="1082" spans="1:10" s="174" customFormat="1">
      <c r="A1082" s="61" t="s">
        <v>35</v>
      </c>
      <c r="B1082" s="181" t="s">
        <v>548</v>
      </c>
      <c r="C1082" s="69" t="s">
        <v>538</v>
      </c>
      <c r="D1082" s="182" t="s">
        <v>544</v>
      </c>
      <c r="E1082" s="159" t="s">
        <v>184</v>
      </c>
      <c r="F1082" s="152">
        <f>F1083</f>
        <v>34.5</v>
      </c>
      <c r="G1082" s="152">
        <f>G1083</f>
        <v>35.5</v>
      </c>
      <c r="H1082" s="152">
        <f>H1083</f>
        <v>36.5</v>
      </c>
      <c r="I1082" s="152">
        <f>I1083</f>
        <v>37.5</v>
      </c>
      <c r="J1082" s="152">
        <f>J1083</f>
        <v>34.5</v>
      </c>
    </row>
    <row r="1083" spans="1:10" s="174" customFormat="1">
      <c r="A1083" s="61" t="s">
        <v>55</v>
      </c>
      <c r="B1083" s="181" t="s">
        <v>548</v>
      </c>
      <c r="C1083" s="69" t="s">
        <v>538</v>
      </c>
      <c r="D1083" s="182" t="s">
        <v>544</v>
      </c>
      <c r="E1083" s="159" t="s">
        <v>260</v>
      </c>
      <c r="F1083" s="152">
        <v>34.5</v>
      </c>
      <c r="G1083" s="152">
        <v>35.5</v>
      </c>
      <c r="H1083" s="152">
        <v>36.5</v>
      </c>
      <c r="I1083" s="152">
        <v>37.5</v>
      </c>
      <c r="J1083" s="152">
        <v>34.5</v>
      </c>
    </row>
    <row r="1084" spans="1:10" s="19" customFormat="1" ht="31.5" hidden="1" customHeight="1">
      <c r="A1084" s="138" t="s">
        <v>667</v>
      </c>
      <c r="B1084" s="17">
        <v>907</v>
      </c>
      <c r="C1084" s="139"/>
      <c r="D1084" s="139"/>
      <c r="E1084" s="139"/>
      <c r="F1084" s="18">
        <f>F1085</f>
        <v>0</v>
      </c>
      <c r="G1084" s="216"/>
      <c r="H1084" s="18">
        <f t="shared" ref="H1084:I1086" si="121">H1085</f>
        <v>0</v>
      </c>
      <c r="I1084" s="18">
        <f t="shared" si="121"/>
        <v>0</v>
      </c>
      <c r="J1084" s="18">
        <f>J1085</f>
        <v>0</v>
      </c>
    </row>
    <row r="1085" spans="1:10" s="3" customFormat="1" ht="15.75" hidden="1" customHeight="1">
      <c r="A1085" s="81" t="s">
        <v>668</v>
      </c>
      <c r="B1085" s="269">
        <v>907</v>
      </c>
      <c r="C1085" s="208" t="s">
        <v>669</v>
      </c>
      <c r="D1085" s="29"/>
      <c r="E1085" s="161"/>
      <c r="F1085" s="162">
        <f>F1086</f>
        <v>0</v>
      </c>
      <c r="G1085" s="157"/>
      <c r="H1085" s="162">
        <f t="shared" si="121"/>
        <v>0</v>
      </c>
      <c r="I1085" s="162">
        <f t="shared" si="121"/>
        <v>0</v>
      </c>
      <c r="J1085" s="162">
        <f>J1086</f>
        <v>0</v>
      </c>
    </row>
    <row r="1086" spans="1:10" s="3" customFormat="1" hidden="1">
      <c r="A1086" s="131" t="s">
        <v>670</v>
      </c>
      <c r="B1086" s="175">
        <v>907</v>
      </c>
      <c r="C1086" s="12" t="s">
        <v>669</v>
      </c>
      <c r="D1086" s="12" t="s">
        <v>671</v>
      </c>
      <c r="E1086" s="12"/>
      <c r="F1086" s="88">
        <f>F1087</f>
        <v>0</v>
      </c>
      <c r="G1086" s="157"/>
      <c r="H1086" s="88">
        <f t="shared" si="121"/>
        <v>0</v>
      </c>
      <c r="I1086" s="88">
        <f t="shared" si="121"/>
        <v>0</v>
      </c>
      <c r="J1086" s="88">
        <f>J1087</f>
        <v>0</v>
      </c>
    </row>
    <row r="1087" spans="1:10" s="3" customFormat="1" ht="31.5" hidden="1">
      <c r="A1087" s="61" t="s">
        <v>31</v>
      </c>
      <c r="B1087" s="159">
        <v>907</v>
      </c>
      <c r="C1087" s="26" t="s">
        <v>669</v>
      </c>
      <c r="D1087" s="26" t="s">
        <v>671</v>
      </c>
      <c r="E1087" s="26"/>
      <c r="F1087" s="62">
        <f>F1088+F1091</f>
        <v>0</v>
      </c>
      <c r="G1087" s="157"/>
      <c r="H1087" s="62">
        <f>H1088+H1091</f>
        <v>0</v>
      </c>
      <c r="I1087" s="62">
        <f>I1088+I1091</f>
        <v>0</v>
      </c>
      <c r="J1087" s="62">
        <f>J1088+J1091</f>
        <v>0</v>
      </c>
    </row>
    <row r="1088" spans="1:10" s="3" customFormat="1" ht="31.5" hidden="1">
      <c r="A1088" s="61" t="s">
        <v>672</v>
      </c>
      <c r="B1088" s="159">
        <v>907</v>
      </c>
      <c r="C1088" s="26" t="s">
        <v>669</v>
      </c>
      <c r="D1088" s="26" t="s">
        <v>673</v>
      </c>
      <c r="E1088" s="26"/>
      <c r="F1088" s="62">
        <f>F1089</f>
        <v>0</v>
      </c>
      <c r="G1088" s="157"/>
      <c r="H1088" s="62">
        <f t="shared" ref="H1088:J1089" si="122">H1089</f>
        <v>0</v>
      </c>
      <c r="I1088" s="62">
        <f t="shared" si="122"/>
        <v>0</v>
      </c>
      <c r="J1088" s="62">
        <f t="shared" si="122"/>
        <v>0</v>
      </c>
    </row>
    <row r="1089" spans="1:10" s="3" customFormat="1" ht="31.5" hidden="1">
      <c r="A1089" s="61" t="s">
        <v>31</v>
      </c>
      <c r="B1089" s="159">
        <v>907</v>
      </c>
      <c r="C1089" s="26" t="s">
        <v>669</v>
      </c>
      <c r="D1089" s="26" t="s">
        <v>673</v>
      </c>
      <c r="E1089" s="26" t="s">
        <v>42</v>
      </c>
      <c r="F1089" s="62">
        <f>F1090</f>
        <v>0</v>
      </c>
      <c r="G1089" s="157"/>
      <c r="H1089" s="62">
        <f t="shared" si="122"/>
        <v>0</v>
      </c>
      <c r="I1089" s="62">
        <f t="shared" si="122"/>
        <v>0</v>
      </c>
      <c r="J1089" s="62">
        <f t="shared" si="122"/>
        <v>0</v>
      </c>
    </row>
    <row r="1090" spans="1:10" s="3" customFormat="1" ht="31.5" hidden="1">
      <c r="A1090" s="61" t="s">
        <v>32</v>
      </c>
      <c r="B1090" s="159">
        <v>907</v>
      </c>
      <c r="C1090" s="26" t="s">
        <v>669</v>
      </c>
      <c r="D1090" s="26" t="s">
        <v>673</v>
      </c>
      <c r="E1090" s="26" t="s">
        <v>43</v>
      </c>
      <c r="F1090" s="62"/>
      <c r="G1090" s="157"/>
      <c r="H1090" s="62"/>
      <c r="I1090" s="62"/>
      <c r="J1090" s="62"/>
    </row>
    <row r="1091" spans="1:10" s="3" customFormat="1" ht="18" hidden="1" customHeight="1">
      <c r="A1091" s="61" t="s">
        <v>674</v>
      </c>
      <c r="B1091" s="159">
        <v>907</v>
      </c>
      <c r="C1091" s="26" t="s">
        <v>669</v>
      </c>
      <c r="D1091" s="26" t="s">
        <v>675</v>
      </c>
      <c r="E1091" s="26"/>
      <c r="F1091" s="62">
        <f>F1092</f>
        <v>0</v>
      </c>
      <c r="G1091" s="157"/>
      <c r="H1091" s="62">
        <f t="shared" ref="H1091:J1092" si="123">H1092</f>
        <v>0</v>
      </c>
      <c r="I1091" s="62">
        <f t="shared" si="123"/>
        <v>0</v>
      </c>
      <c r="J1091" s="62">
        <f t="shared" si="123"/>
        <v>0</v>
      </c>
    </row>
    <row r="1092" spans="1:10" s="3" customFormat="1" ht="31.5" hidden="1">
      <c r="A1092" s="61" t="s">
        <v>31</v>
      </c>
      <c r="B1092" s="159">
        <v>907</v>
      </c>
      <c r="C1092" s="26" t="s">
        <v>669</v>
      </c>
      <c r="D1092" s="26" t="s">
        <v>675</v>
      </c>
      <c r="E1092" s="26" t="s">
        <v>42</v>
      </c>
      <c r="F1092" s="62">
        <f>F1093</f>
        <v>0</v>
      </c>
      <c r="G1092" s="157"/>
      <c r="H1092" s="62">
        <f t="shared" si="123"/>
        <v>0</v>
      </c>
      <c r="I1092" s="62">
        <f t="shared" si="123"/>
        <v>0</v>
      </c>
      <c r="J1092" s="62">
        <f t="shared" si="123"/>
        <v>0</v>
      </c>
    </row>
    <row r="1093" spans="1:10" s="3" customFormat="1" ht="31.5" hidden="1">
      <c r="A1093" s="61" t="s">
        <v>32</v>
      </c>
      <c r="B1093" s="159">
        <v>907</v>
      </c>
      <c r="C1093" s="26" t="s">
        <v>669</v>
      </c>
      <c r="D1093" s="26" t="s">
        <v>675</v>
      </c>
      <c r="E1093" s="26" t="s">
        <v>43</v>
      </c>
      <c r="F1093" s="62"/>
      <c r="G1093" s="157"/>
      <c r="H1093" s="62"/>
      <c r="I1093" s="62"/>
      <c r="J1093" s="62"/>
    </row>
    <row r="1094" spans="1:10" s="19" customFormat="1" ht="31.5">
      <c r="A1094" s="138" t="s">
        <v>676</v>
      </c>
      <c r="B1094" s="17" t="s">
        <v>677</v>
      </c>
      <c r="C1094" s="139"/>
      <c r="D1094" s="139"/>
      <c r="E1094" s="139"/>
      <c r="F1094" s="18">
        <f>F1095+F1123+F1131+F1143+F1193+F1270+F1281+F1316+F1321</f>
        <v>49165.999999999993</v>
      </c>
      <c r="G1094" s="18">
        <f t="shared" ref="G1094:J1094" si="124">G1095+G1123+G1131+G1143+G1193+G1270+G1281+G1316+G1321</f>
        <v>0</v>
      </c>
      <c r="H1094" s="18" t="e">
        <f t="shared" si="124"/>
        <v>#REF!</v>
      </c>
      <c r="I1094" s="18" t="e">
        <f t="shared" si="124"/>
        <v>#REF!</v>
      </c>
      <c r="J1094" s="18">
        <f t="shared" si="124"/>
        <v>44282.399999999994</v>
      </c>
    </row>
    <row r="1095" spans="1:10" s="23" customFormat="1">
      <c r="A1095" s="20" t="s">
        <v>11</v>
      </c>
      <c r="B1095" s="21">
        <v>992</v>
      </c>
      <c r="C1095" s="12" t="s">
        <v>12</v>
      </c>
      <c r="D1095" s="21"/>
      <c r="E1095" s="21"/>
      <c r="F1095" s="13">
        <f>F1096++F1106+F1115</f>
        <v>8319.5</v>
      </c>
      <c r="H1095" s="13">
        <f>H1096++H1106+H1115</f>
        <v>7916.5</v>
      </c>
      <c r="I1095" s="13">
        <f>I1096++I1106+I1115</f>
        <v>7916.5</v>
      </c>
      <c r="J1095" s="13">
        <f>J1096++J1106+J1115</f>
        <v>8376.2000000000007</v>
      </c>
    </row>
    <row r="1096" spans="1:10" s="3" customFormat="1" ht="47.25">
      <c r="A1096" s="28" t="s">
        <v>44</v>
      </c>
      <c r="B1096" s="208" t="s">
        <v>677</v>
      </c>
      <c r="C1096" s="208" t="s">
        <v>45</v>
      </c>
      <c r="D1096" s="208"/>
      <c r="E1096" s="218"/>
      <c r="F1096" s="30">
        <f>F1097</f>
        <v>5448.4999999999991</v>
      </c>
      <c r="G1096" s="157"/>
      <c r="H1096" s="30">
        <f t="shared" ref="H1096:I1098" si="125">H1097</f>
        <v>5157.5</v>
      </c>
      <c r="I1096" s="30">
        <f t="shared" si="125"/>
        <v>5157.5</v>
      </c>
      <c r="J1096" s="30">
        <f>J1097</f>
        <v>5505.2</v>
      </c>
    </row>
    <row r="1097" spans="1:10" s="23" customFormat="1" ht="63">
      <c r="A1097" s="20" t="s">
        <v>17</v>
      </c>
      <c r="B1097" s="175" t="s">
        <v>677</v>
      </c>
      <c r="C1097" s="175" t="s">
        <v>45</v>
      </c>
      <c r="D1097" s="175" t="s">
        <v>24</v>
      </c>
      <c r="E1097" s="176"/>
      <c r="F1097" s="22">
        <f>F1098</f>
        <v>5448.4999999999991</v>
      </c>
      <c r="H1097" s="22">
        <f t="shared" si="125"/>
        <v>5157.5</v>
      </c>
      <c r="I1097" s="22">
        <f t="shared" si="125"/>
        <v>5157.5</v>
      </c>
      <c r="J1097" s="22">
        <f>J1098</f>
        <v>5505.2</v>
      </c>
    </row>
    <row r="1098" spans="1:10" s="38" customFormat="1">
      <c r="A1098" s="25" t="s">
        <v>27</v>
      </c>
      <c r="B1098" s="159" t="s">
        <v>677</v>
      </c>
      <c r="C1098" s="159" t="s">
        <v>45</v>
      </c>
      <c r="D1098" s="159" t="s">
        <v>28</v>
      </c>
      <c r="E1098" s="217"/>
      <c r="F1098" s="24">
        <f>F1099</f>
        <v>5448.4999999999991</v>
      </c>
      <c r="H1098" s="24">
        <f t="shared" si="125"/>
        <v>5157.5</v>
      </c>
      <c r="I1098" s="24">
        <f t="shared" si="125"/>
        <v>5157.5</v>
      </c>
      <c r="J1098" s="24">
        <f>J1099</f>
        <v>5505.2</v>
      </c>
    </row>
    <row r="1099" spans="1:10" s="23" customFormat="1" ht="31.5">
      <c r="A1099" s="52" t="s">
        <v>678</v>
      </c>
      <c r="B1099" s="133" t="s">
        <v>677</v>
      </c>
      <c r="C1099" s="133" t="s">
        <v>45</v>
      </c>
      <c r="D1099" s="133" t="s">
        <v>679</v>
      </c>
      <c r="E1099" s="232"/>
      <c r="F1099" s="36">
        <f>F1100+F1102+F1104</f>
        <v>5448.4999999999991</v>
      </c>
      <c r="H1099" s="36">
        <f>H1100+H1102+H1104</f>
        <v>5157.5</v>
      </c>
      <c r="I1099" s="36">
        <f>I1100+I1102+I1104</f>
        <v>5157.5</v>
      </c>
      <c r="J1099" s="36">
        <f>J1100+J1102+J1104</f>
        <v>5505.2</v>
      </c>
    </row>
    <row r="1100" spans="1:10" s="38" customFormat="1" ht="78.75">
      <c r="A1100" s="37" t="s">
        <v>29</v>
      </c>
      <c r="B1100" s="159" t="s">
        <v>677</v>
      </c>
      <c r="C1100" s="159" t="s">
        <v>45</v>
      </c>
      <c r="D1100" s="159" t="s">
        <v>679</v>
      </c>
      <c r="E1100" s="217">
        <v>100</v>
      </c>
      <c r="F1100" s="24">
        <f>F1101</f>
        <v>5183.3999999999996</v>
      </c>
      <c r="H1100" s="24">
        <f>H1101</f>
        <v>4766</v>
      </c>
      <c r="I1100" s="24">
        <f>I1101</f>
        <v>4766</v>
      </c>
      <c r="J1100" s="24">
        <f>J1101</f>
        <v>5183.3999999999996</v>
      </c>
    </row>
    <row r="1101" spans="1:10" s="23" customFormat="1" ht="31.5">
      <c r="A1101" s="37" t="s">
        <v>30</v>
      </c>
      <c r="B1101" s="159" t="s">
        <v>677</v>
      </c>
      <c r="C1101" s="159" t="s">
        <v>45</v>
      </c>
      <c r="D1101" s="159" t="s">
        <v>679</v>
      </c>
      <c r="E1101" s="217">
        <v>120</v>
      </c>
      <c r="F1101" s="24">
        <v>5183.3999999999996</v>
      </c>
      <c r="H1101" s="24">
        <v>4766</v>
      </c>
      <c r="I1101" s="24">
        <v>4766</v>
      </c>
      <c r="J1101" s="24">
        <v>5183.3999999999996</v>
      </c>
    </row>
    <row r="1102" spans="1:10" s="3" customFormat="1" ht="31.5">
      <c r="A1102" s="37" t="s">
        <v>31</v>
      </c>
      <c r="B1102" s="159" t="s">
        <v>677</v>
      </c>
      <c r="C1102" s="159" t="s">
        <v>45</v>
      </c>
      <c r="D1102" s="159" t="s">
        <v>679</v>
      </c>
      <c r="E1102" s="217">
        <v>200</v>
      </c>
      <c r="F1102" s="24">
        <f>F1103</f>
        <v>261.39999999999998</v>
      </c>
      <c r="G1102" s="157"/>
      <c r="H1102" s="24">
        <f>H1103</f>
        <v>391.5</v>
      </c>
      <c r="I1102" s="24">
        <f>I1103</f>
        <v>391.5</v>
      </c>
      <c r="J1102" s="24">
        <f>J1103</f>
        <v>318.10000000000002</v>
      </c>
    </row>
    <row r="1103" spans="1:10" s="3" customFormat="1" ht="31.5">
      <c r="A1103" s="37" t="s">
        <v>32</v>
      </c>
      <c r="B1103" s="159" t="s">
        <v>677</v>
      </c>
      <c r="C1103" s="159" t="s">
        <v>45</v>
      </c>
      <c r="D1103" s="159" t="s">
        <v>679</v>
      </c>
      <c r="E1103" s="217">
        <v>240</v>
      </c>
      <c r="F1103" s="24">
        <f>350.8-89.4</f>
        <v>261.39999999999998</v>
      </c>
      <c r="G1103" s="157"/>
      <c r="H1103" s="24">
        <v>391.5</v>
      </c>
      <c r="I1103" s="24">
        <v>391.5</v>
      </c>
      <c r="J1103" s="24">
        <f>350.8-32.7</f>
        <v>318.10000000000002</v>
      </c>
    </row>
    <row r="1104" spans="1:10" s="3" customFormat="1">
      <c r="A1104" s="31" t="s">
        <v>35</v>
      </c>
      <c r="B1104" s="159" t="s">
        <v>677</v>
      </c>
      <c r="C1104" s="159" t="s">
        <v>45</v>
      </c>
      <c r="D1104" s="159" t="s">
        <v>679</v>
      </c>
      <c r="E1104" s="217">
        <v>800</v>
      </c>
      <c r="F1104" s="24">
        <f>F1105</f>
        <v>3.7</v>
      </c>
      <c r="G1104" s="157"/>
      <c r="H1104" s="24">
        <f>H1105</f>
        <v>0</v>
      </c>
      <c r="I1104" s="24">
        <f>I1105</f>
        <v>0</v>
      </c>
      <c r="J1104" s="24">
        <f>J1105</f>
        <v>3.7</v>
      </c>
    </row>
    <row r="1105" spans="1:11" s="3" customFormat="1">
      <c r="A1105" s="37" t="s">
        <v>37</v>
      </c>
      <c r="B1105" s="159" t="s">
        <v>677</v>
      </c>
      <c r="C1105" s="159" t="s">
        <v>45</v>
      </c>
      <c r="D1105" s="159" t="s">
        <v>679</v>
      </c>
      <c r="E1105" s="217">
        <v>850</v>
      </c>
      <c r="F1105" s="24">
        <v>3.7</v>
      </c>
      <c r="G1105" s="157"/>
      <c r="H1105" s="24"/>
      <c r="I1105" s="24"/>
      <c r="J1105" s="24">
        <v>3.7</v>
      </c>
    </row>
    <row r="1106" spans="1:11" s="3" customFormat="1">
      <c r="A1106" s="81" t="s">
        <v>74</v>
      </c>
      <c r="B1106" s="29" t="s">
        <v>677</v>
      </c>
      <c r="C1106" s="29" t="s">
        <v>680</v>
      </c>
      <c r="D1106" s="29" t="s">
        <v>10</v>
      </c>
      <c r="E1106" s="29" t="s">
        <v>10</v>
      </c>
      <c r="F1106" s="130">
        <f>F1107</f>
        <v>2450</v>
      </c>
      <c r="G1106" s="157"/>
      <c r="H1106" s="130">
        <f t="shared" ref="H1106:J1107" si="126">H1107</f>
        <v>2350</v>
      </c>
      <c r="I1106" s="130">
        <f t="shared" si="126"/>
        <v>2350</v>
      </c>
      <c r="J1106" s="130">
        <f t="shared" si="126"/>
        <v>2450</v>
      </c>
    </row>
    <row r="1107" spans="1:11" s="3" customFormat="1">
      <c r="A1107" s="11" t="s">
        <v>74</v>
      </c>
      <c r="B1107" s="12" t="s">
        <v>677</v>
      </c>
      <c r="C1107" s="12" t="s">
        <v>680</v>
      </c>
      <c r="D1107" s="12" t="s">
        <v>152</v>
      </c>
      <c r="E1107" s="12" t="s">
        <v>10</v>
      </c>
      <c r="F1107" s="88">
        <f>F1108</f>
        <v>2450</v>
      </c>
      <c r="G1107" s="157"/>
      <c r="H1107" s="88">
        <f t="shared" si="126"/>
        <v>2350</v>
      </c>
      <c r="I1107" s="88">
        <f t="shared" si="126"/>
        <v>2350</v>
      </c>
      <c r="J1107" s="88">
        <f t="shared" si="126"/>
        <v>2450</v>
      </c>
    </row>
    <row r="1108" spans="1:11" s="3" customFormat="1">
      <c r="A1108" s="31" t="s">
        <v>39</v>
      </c>
      <c r="B1108" s="26" t="s">
        <v>677</v>
      </c>
      <c r="C1108" s="26" t="s">
        <v>680</v>
      </c>
      <c r="D1108" s="26" t="s">
        <v>153</v>
      </c>
      <c r="E1108" s="26" t="s">
        <v>10</v>
      </c>
      <c r="F1108" s="59">
        <f>F1109+F1112</f>
        <v>2450</v>
      </c>
      <c r="G1108" s="157"/>
      <c r="H1108" s="59">
        <f>H1109+H1112</f>
        <v>2350</v>
      </c>
      <c r="I1108" s="59">
        <f>I1109+I1112</f>
        <v>2350</v>
      </c>
      <c r="J1108" s="59">
        <f>J1109+J1112</f>
        <v>2450</v>
      </c>
    </row>
    <row r="1109" spans="1:11" s="3" customFormat="1" ht="31.5">
      <c r="A1109" s="57" t="s">
        <v>263</v>
      </c>
      <c r="B1109" s="34" t="s">
        <v>677</v>
      </c>
      <c r="C1109" s="34" t="s">
        <v>680</v>
      </c>
      <c r="D1109" s="34" t="s">
        <v>155</v>
      </c>
      <c r="E1109" s="34"/>
      <c r="F1109" s="163">
        <f>F1110</f>
        <v>2200</v>
      </c>
      <c r="G1109" s="157"/>
      <c r="H1109" s="163">
        <f t="shared" ref="H1109:J1110" si="127">H1110</f>
        <v>2100</v>
      </c>
      <c r="I1109" s="163">
        <f t="shared" si="127"/>
        <v>2100</v>
      </c>
      <c r="J1109" s="163">
        <f t="shared" si="127"/>
        <v>2200</v>
      </c>
    </row>
    <row r="1110" spans="1:11" s="64" customFormat="1">
      <c r="A1110" s="31" t="s">
        <v>35</v>
      </c>
      <c r="B1110" s="26" t="s">
        <v>677</v>
      </c>
      <c r="C1110" s="26" t="s">
        <v>680</v>
      </c>
      <c r="D1110" s="26" t="s">
        <v>155</v>
      </c>
      <c r="E1110" s="26" t="s">
        <v>184</v>
      </c>
      <c r="F1110" s="59">
        <f>F1111</f>
        <v>2200</v>
      </c>
      <c r="H1110" s="59">
        <f t="shared" si="127"/>
        <v>2100</v>
      </c>
      <c r="I1110" s="59">
        <f t="shared" si="127"/>
        <v>2100</v>
      </c>
      <c r="J1110" s="59">
        <f t="shared" si="127"/>
        <v>2200</v>
      </c>
    </row>
    <row r="1111" spans="1:11" s="23" customFormat="1">
      <c r="A1111" s="31" t="s">
        <v>55</v>
      </c>
      <c r="B1111" s="26" t="s">
        <v>677</v>
      </c>
      <c r="C1111" s="26" t="s">
        <v>680</v>
      </c>
      <c r="D1111" s="26" t="s">
        <v>155</v>
      </c>
      <c r="E1111" s="26" t="s">
        <v>260</v>
      </c>
      <c r="F1111" s="59">
        <v>2200</v>
      </c>
      <c r="H1111" s="59">
        <v>2100</v>
      </c>
      <c r="I1111" s="59">
        <v>2100</v>
      </c>
      <c r="J1111" s="203">
        <f>2200-821.3+821.3</f>
        <v>2200</v>
      </c>
      <c r="K1111" s="23">
        <v>821.3</v>
      </c>
    </row>
    <row r="1112" spans="1:11" s="38" customFormat="1" ht="47.25">
      <c r="A1112" s="57" t="s">
        <v>268</v>
      </c>
      <c r="B1112" s="34" t="s">
        <v>677</v>
      </c>
      <c r="C1112" s="34" t="s">
        <v>680</v>
      </c>
      <c r="D1112" s="34" t="s">
        <v>349</v>
      </c>
      <c r="E1112" s="34"/>
      <c r="F1112" s="163">
        <f>F1113</f>
        <v>250</v>
      </c>
      <c r="H1112" s="163">
        <f t="shared" ref="H1112:J1113" si="128">H1113</f>
        <v>250</v>
      </c>
      <c r="I1112" s="163">
        <f t="shared" si="128"/>
        <v>250</v>
      </c>
      <c r="J1112" s="163">
        <f t="shared" si="128"/>
        <v>250</v>
      </c>
    </row>
    <row r="1113" spans="1:11" s="38" customFormat="1">
      <c r="A1113" s="31" t="s">
        <v>35</v>
      </c>
      <c r="B1113" s="26" t="s">
        <v>677</v>
      </c>
      <c r="C1113" s="26" t="s">
        <v>680</v>
      </c>
      <c r="D1113" s="26" t="s">
        <v>349</v>
      </c>
      <c r="E1113" s="26" t="s">
        <v>184</v>
      </c>
      <c r="F1113" s="59">
        <f>F1114</f>
        <v>250</v>
      </c>
      <c r="H1113" s="59">
        <f t="shared" si="128"/>
        <v>250</v>
      </c>
      <c r="I1113" s="59">
        <f t="shared" si="128"/>
        <v>250</v>
      </c>
      <c r="J1113" s="59">
        <f t="shared" si="128"/>
        <v>250</v>
      </c>
    </row>
    <row r="1114" spans="1:11" s="38" customFormat="1">
      <c r="A1114" s="31" t="s">
        <v>55</v>
      </c>
      <c r="B1114" s="26" t="s">
        <v>677</v>
      </c>
      <c r="C1114" s="26" t="s">
        <v>680</v>
      </c>
      <c r="D1114" s="26" t="s">
        <v>349</v>
      </c>
      <c r="E1114" s="26" t="s">
        <v>260</v>
      </c>
      <c r="F1114" s="59">
        <v>250</v>
      </c>
      <c r="H1114" s="59">
        <v>250</v>
      </c>
      <c r="I1114" s="59">
        <v>250</v>
      </c>
      <c r="J1114" s="59">
        <v>250</v>
      </c>
    </row>
    <row r="1115" spans="1:11" s="38" customFormat="1">
      <c r="A1115" s="81" t="s">
        <v>131</v>
      </c>
      <c r="B1115" s="29" t="s">
        <v>677</v>
      </c>
      <c r="C1115" s="29" t="s">
        <v>132</v>
      </c>
      <c r="D1115" s="29"/>
      <c r="E1115" s="29"/>
      <c r="F1115" s="162">
        <f>F1116</f>
        <v>421</v>
      </c>
      <c r="H1115" s="162">
        <f t="shared" ref="H1115:I1119" si="129">H1116</f>
        <v>409</v>
      </c>
      <c r="I1115" s="162">
        <f t="shared" si="129"/>
        <v>409</v>
      </c>
      <c r="J1115" s="162">
        <f>J1116</f>
        <v>421</v>
      </c>
    </row>
    <row r="1116" spans="1:11" s="38" customFormat="1">
      <c r="A1116" s="20" t="s">
        <v>161</v>
      </c>
      <c r="B1116" s="175" t="s">
        <v>677</v>
      </c>
      <c r="C1116" s="175" t="s">
        <v>132</v>
      </c>
      <c r="D1116" s="175" t="s">
        <v>162</v>
      </c>
      <c r="E1116" s="29"/>
      <c r="F1116" s="162">
        <f>F1117</f>
        <v>421</v>
      </c>
      <c r="H1116" s="162">
        <f t="shared" si="129"/>
        <v>409</v>
      </c>
      <c r="I1116" s="162">
        <f t="shared" si="129"/>
        <v>409</v>
      </c>
      <c r="J1116" s="162">
        <f>J1117</f>
        <v>421</v>
      </c>
    </row>
    <row r="1117" spans="1:11" s="23" customFormat="1">
      <c r="A1117" s="25" t="s">
        <v>163</v>
      </c>
      <c r="B1117" s="159" t="s">
        <v>677</v>
      </c>
      <c r="C1117" s="159" t="s">
        <v>132</v>
      </c>
      <c r="D1117" s="159" t="s">
        <v>164</v>
      </c>
      <c r="E1117" s="29"/>
      <c r="F1117" s="163">
        <f>F1118</f>
        <v>421</v>
      </c>
      <c r="H1117" s="163">
        <f t="shared" si="129"/>
        <v>409</v>
      </c>
      <c r="I1117" s="163">
        <f t="shared" si="129"/>
        <v>409</v>
      </c>
      <c r="J1117" s="163">
        <f>J1118</f>
        <v>421</v>
      </c>
    </row>
    <row r="1118" spans="1:11" s="38" customFormat="1">
      <c r="A1118" s="37" t="s">
        <v>681</v>
      </c>
      <c r="B1118" s="159" t="s">
        <v>677</v>
      </c>
      <c r="C1118" s="159" t="s">
        <v>132</v>
      </c>
      <c r="D1118" s="159" t="s">
        <v>175</v>
      </c>
      <c r="E1118" s="217"/>
      <c r="F1118" s="24">
        <f>F1119</f>
        <v>421</v>
      </c>
      <c r="H1118" s="24">
        <f t="shared" si="129"/>
        <v>409</v>
      </c>
      <c r="I1118" s="24">
        <f t="shared" si="129"/>
        <v>409</v>
      </c>
      <c r="J1118" s="24">
        <f>J1119</f>
        <v>421</v>
      </c>
    </row>
    <row r="1119" spans="1:11" s="38" customFormat="1" ht="31.5">
      <c r="A1119" s="37" t="s">
        <v>31</v>
      </c>
      <c r="B1119" s="159" t="s">
        <v>677</v>
      </c>
      <c r="C1119" s="159" t="s">
        <v>132</v>
      </c>
      <c r="D1119" s="159" t="s">
        <v>175</v>
      </c>
      <c r="E1119" s="217">
        <v>200</v>
      </c>
      <c r="F1119" s="59">
        <f>F1120</f>
        <v>421</v>
      </c>
      <c r="H1119" s="59">
        <f t="shared" si="129"/>
        <v>409</v>
      </c>
      <c r="I1119" s="59">
        <f t="shared" si="129"/>
        <v>409</v>
      </c>
      <c r="J1119" s="59">
        <f>J1120</f>
        <v>421</v>
      </c>
    </row>
    <row r="1120" spans="1:11" s="38" customFormat="1" ht="31.5">
      <c r="A1120" s="37" t="s">
        <v>32</v>
      </c>
      <c r="B1120" s="159" t="s">
        <v>677</v>
      </c>
      <c r="C1120" s="159" t="s">
        <v>132</v>
      </c>
      <c r="D1120" s="159" t="s">
        <v>175</v>
      </c>
      <c r="E1120" s="217">
        <v>240</v>
      </c>
      <c r="F1120" s="59">
        <v>421</v>
      </c>
      <c r="H1120" s="59">
        <v>409</v>
      </c>
      <c r="I1120" s="59">
        <v>409</v>
      </c>
      <c r="J1120" s="59">
        <v>421</v>
      </c>
    </row>
    <row r="1121" spans="1:10" s="38" customFormat="1" hidden="1">
      <c r="A1121" s="31" t="s">
        <v>35</v>
      </c>
      <c r="B1121" s="159" t="s">
        <v>677</v>
      </c>
      <c r="C1121" s="159" t="s">
        <v>132</v>
      </c>
      <c r="D1121" s="159" t="s">
        <v>164</v>
      </c>
      <c r="E1121" s="26" t="s">
        <v>184</v>
      </c>
      <c r="F1121" s="59">
        <f>F1122</f>
        <v>0</v>
      </c>
      <c r="H1121" s="59">
        <f>H1122</f>
        <v>0</v>
      </c>
      <c r="I1121" s="59">
        <f>I1122</f>
        <v>0</v>
      </c>
      <c r="J1121" s="59">
        <f>J1122</f>
        <v>0</v>
      </c>
    </row>
    <row r="1122" spans="1:10" s="38" customFormat="1" hidden="1">
      <c r="A1122" s="31" t="s">
        <v>55</v>
      </c>
      <c r="B1122" s="159" t="s">
        <v>677</v>
      </c>
      <c r="C1122" s="159" t="s">
        <v>132</v>
      </c>
      <c r="D1122" s="159" t="s">
        <v>164</v>
      </c>
      <c r="E1122" s="26" t="s">
        <v>260</v>
      </c>
      <c r="F1122" s="59"/>
      <c r="H1122" s="59"/>
      <c r="I1122" s="59"/>
      <c r="J1122" s="59"/>
    </row>
    <row r="1123" spans="1:10" s="23" customFormat="1">
      <c r="A1123" s="20" t="s">
        <v>205</v>
      </c>
      <c r="B1123" s="21" t="s">
        <v>677</v>
      </c>
      <c r="C1123" s="12" t="s">
        <v>206</v>
      </c>
      <c r="D1123" s="21"/>
      <c r="E1123" s="21"/>
      <c r="F1123" s="13">
        <f t="shared" ref="F1123:J1129" si="130">F1124</f>
        <v>815.8</v>
      </c>
      <c r="H1123" s="13">
        <f t="shared" si="130"/>
        <v>0</v>
      </c>
      <c r="I1123" s="13">
        <f t="shared" si="130"/>
        <v>0</v>
      </c>
      <c r="J1123" s="13">
        <f t="shared" si="130"/>
        <v>828.8</v>
      </c>
    </row>
    <row r="1124" spans="1:10" s="38" customFormat="1" ht="16.5" customHeight="1">
      <c r="A1124" s="28" t="s">
        <v>682</v>
      </c>
      <c r="B1124" s="208" t="s">
        <v>677</v>
      </c>
      <c r="C1124" s="208" t="s">
        <v>683</v>
      </c>
      <c r="D1124" s="208"/>
      <c r="E1124" s="218"/>
      <c r="F1124" s="30">
        <f t="shared" si="130"/>
        <v>815.8</v>
      </c>
      <c r="H1124" s="30">
        <f t="shared" si="130"/>
        <v>0</v>
      </c>
      <c r="I1124" s="30">
        <f t="shared" si="130"/>
        <v>0</v>
      </c>
      <c r="J1124" s="30">
        <f t="shared" si="130"/>
        <v>828.8</v>
      </c>
    </row>
    <row r="1125" spans="1:10" s="3" customFormat="1" ht="63">
      <c r="A1125" s="31" t="s">
        <v>684</v>
      </c>
      <c r="B1125" s="26" t="s">
        <v>677</v>
      </c>
      <c r="C1125" s="26" t="s">
        <v>683</v>
      </c>
      <c r="D1125" s="26" t="s">
        <v>685</v>
      </c>
      <c r="E1125" s="26"/>
      <c r="F1125" s="59">
        <f t="shared" si="130"/>
        <v>815.8</v>
      </c>
      <c r="G1125" s="157"/>
      <c r="H1125" s="59">
        <f t="shared" si="130"/>
        <v>0</v>
      </c>
      <c r="I1125" s="59">
        <f t="shared" si="130"/>
        <v>0</v>
      </c>
      <c r="J1125" s="59">
        <f t="shared" si="130"/>
        <v>828.8</v>
      </c>
    </row>
    <row r="1126" spans="1:10" s="38" customFormat="1" ht="31.5" customHeight="1">
      <c r="A1126" s="31" t="s">
        <v>686</v>
      </c>
      <c r="B1126" s="26" t="s">
        <v>677</v>
      </c>
      <c r="C1126" s="26" t="s">
        <v>683</v>
      </c>
      <c r="D1126" s="26" t="s">
        <v>687</v>
      </c>
      <c r="E1126" s="26"/>
      <c r="F1126" s="59">
        <f t="shared" si="130"/>
        <v>815.8</v>
      </c>
      <c r="H1126" s="59">
        <f t="shared" si="130"/>
        <v>0</v>
      </c>
      <c r="I1126" s="59">
        <f t="shared" si="130"/>
        <v>0</v>
      </c>
      <c r="J1126" s="59">
        <f t="shared" si="130"/>
        <v>828.8</v>
      </c>
    </row>
    <row r="1127" spans="1:10" s="38" customFormat="1" ht="94.5">
      <c r="A1127" s="31" t="s">
        <v>688</v>
      </c>
      <c r="B1127" s="26" t="s">
        <v>677</v>
      </c>
      <c r="C1127" s="26" t="s">
        <v>683</v>
      </c>
      <c r="D1127" s="26" t="s">
        <v>689</v>
      </c>
      <c r="E1127" s="26"/>
      <c r="F1127" s="59">
        <f>F1128</f>
        <v>815.8</v>
      </c>
      <c r="H1127" s="59">
        <f t="shared" si="130"/>
        <v>0</v>
      </c>
      <c r="I1127" s="59">
        <f t="shared" si="130"/>
        <v>0</v>
      </c>
      <c r="J1127" s="59">
        <f>J1128</f>
        <v>828.8</v>
      </c>
    </row>
    <row r="1128" spans="1:10" s="38" customFormat="1" ht="31.5">
      <c r="A1128" s="31" t="s">
        <v>690</v>
      </c>
      <c r="B1128" s="26" t="s">
        <v>677</v>
      </c>
      <c r="C1128" s="26" t="s">
        <v>683</v>
      </c>
      <c r="D1128" s="26" t="s">
        <v>691</v>
      </c>
      <c r="E1128" s="26"/>
      <c r="F1128" s="59">
        <f>F1129</f>
        <v>815.8</v>
      </c>
      <c r="H1128" s="59">
        <f t="shared" si="130"/>
        <v>0</v>
      </c>
      <c r="I1128" s="59">
        <f t="shared" si="130"/>
        <v>0</v>
      </c>
      <c r="J1128" s="59">
        <f>J1129</f>
        <v>828.8</v>
      </c>
    </row>
    <row r="1129" spans="1:10" s="38" customFormat="1" ht="21" customHeight="1">
      <c r="A1129" s="31" t="s">
        <v>692</v>
      </c>
      <c r="B1129" s="26" t="s">
        <v>677</v>
      </c>
      <c r="C1129" s="26" t="s">
        <v>683</v>
      </c>
      <c r="D1129" s="26" t="s">
        <v>691</v>
      </c>
      <c r="E1129" s="26" t="s">
        <v>135</v>
      </c>
      <c r="F1129" s="59">
        <f t="shared" si="130"/>
        <v>815.8</v>
      </c>
      <c r="H1129" s="59">
        <f t="shared" si="130"/>
        <v>0</v>
      </c>
      <c r="I1129" s="59">
        <f t="shared" si="130"/>
        <v>0</v>
      </c>
      <c r="J1129" s="59">
        <f t="shared" si="130"/>
        <v>828.8</v>
      </c>
    </row>
    <row r="1130" spans="1:10" s="3" customFormat="1">
      <c r="A1130" s="31" t="s">
        <v>693</v>
      </c>
      <c r="B1130" s="26" t="s">
        <v>677</v>
      </c>
      <c r="C1130" s="26" t="s">
        <v>683</v>
      </c>
      <c r="D1130" s="26" t="s">
        <v>691</v>
      </c>
      <c r="E1130" s="26" t="s">
        <v>694</v>
      </c>
      <c r="F1130" s="59">
        <v>815.8</v>
      </c>
      <c r="G1130" s="157"/>
      <c r="H1130" s="59"/>
      <c r="I1130" s="59"/>
      <c r="J1130" s="59">
        <v>828.8</v>
      </c>
    </row>
    <row r="1131" spans="1:10" s="23" customFormat="1" ht="31.5">
      <c r="A1131" s="20" t="s">
        <v>695</v>
      </c>
      <c r="B1131" s="21" t="s">
        <v>677</v>
      </c>
      <c r="C1131" s="12" t="s">
        <v>214</v>
      </c>
      <c r="D1131" s="21"/>
      <c r="E1131" s="21"/>
      <c r="F1131" s="13">
        <f>F1132</f>
        <v>400</v>
      </c>
      <c r="H1131" s="13" t="e">
        <f>H1132</f>
        <v>#REF!</v>
      </c>
      <c r="I1131" s="13" t="e">
        <f>I1132</f>
        <v>#REF!</v>
      </c>
      <c r="J1131" s="13">
        <f>J1132</f>
        <v>400</v>
      </c>
    </row>
    <row r="1132" spans="1:10" s="3" customFormat="1" ht="47.25">
      <c r="A1132" s="28" t="s">
        <v>215</v>
      </c>
      <c r="B1132" s="208" t="s">
        <v>677</v>
      </c>
      <c r="C1132" s="208" t="s">
        <v>216</v>
      </c>
      <c r="D1132" s="208"/>
      <c r="E1132" s="218"/>
      <c r="F1132" s="30">
        <f>F1133+F1137</f>
        <v>400</v>
      </c>
      <c r="G1132" s="157"/>
      <c r="H1132" s="30" t="e">
        <f>H1133+H1137+#REF!</f>
        <v>#REF!</v>
      </c>
      <c r="I1132" s="30" t="e">
        <f>I1133+I1137+#REF!</f>
        <v>#REF!</v>
      </c>
      <c r="J1132" s="30">
        <f>J1133+J1137</f>
        <v>400</v>
      </c>
    </row>
    <row r="1133" spans="1:10" s="3" customFormat="1" hidden="1">
      <c r="A1133" s="28" t="s">
        <v>39</v>
      </c>
      <c r="B1133" s="208" t="s">
        <v>677</v>
      </c>
      <c r="C1133" s="208" t="s">
        <v>216</v>
      </c>
      <c r="D1133" s="208" t="s">
        <v>40</v>
      </c>
      <c r="E1133" s="218"/>
      <c r="F1133" s="30">
        <f>F1134</f>
        <v>0</v>
      </c>
      <c r="G1133" s="157"/>
      <c r="H1133" s="30">
        <f t="shared" ref="H1133:I1135" si="131">H1134</f>
        <v>0</v>
      </c>
      <c r="I1133" s="30">
        <f t="shared" si="131"/>
        <v>0</v>
      </c>
      <c r="J1133" s="30">
        <f>J1134</f>
        <v>0</v>
      </c>
    </row>
    <row r="1134" spans="1:10" s="3" customFormat="1" ht="31.5" hidden="1">
      <c r="A1134" s="57" t="s">
        <v>263</v>
      </c>
      <c r="B1134" s="26" t="s">
        <v>677</v>
      </c>
      <c r="C1134" s="26" t="s">
        <v>216</v>
      </c>
      <c r="D1134" s="133" t="s">
        <v>41</v>
      </c>
      <c r="E1134" s="218"/>
      <c r="F1134" s="30">
        <f>F1135</f>
        <v>0</v>
      </c>
      <c r="G1134" s="157"/>
      <c r="H1134" s="30">
        <f t="shared" si="131"/>
        <v>0</v>
      </c>
      <c r="I1134" s="30">
        <f t="shared" si="131"/>
        <v>0</v>
      </c>
      <c r="J1134" s="30">
        <f>J1135</f>
        <v>0</v>
      </c>
    </row>
    <row r="1135" spans="1:10" s="3" customFormat="1" hidden="1">
      <c r="A1135" s="31" t="s">
        <v>692</v>
      </c>
      <c r="B1135" s="159" t="s">
        <v>677</v>
      </c>
      <c r="C1135" s="159" t="s">
        <v>216</v>
      </c>
      <c r="D1135" s="159" t="s">
        <v>41</v>
      </c>
      <c r="E1135" s="217">
        <v>500</v>
      </c>
      <c r="F1135" s="24">
        <f>F1136</f>
        <v>0</v>
      </c>
      <c r="G1135" s="157"/>
      <c r="H1135" s="24">
        <f t="shared" si="131"/>
        <v>0</v>
      </c>
      <c r="I1135" s="24">
        <f t="shared" si="131"/>
        <v>0</v>
      </c>
      <c r="J1135" s="24">
        <f>J1136</f>
        <v>0</v>
      </c>
    </row>
    <row r="1136" spans="1:10" s="3" customFormat="1" hidden="1">
      <c r="A1136" s="31" t="s">
        <v>696</v>
      </c>
      <c r="B1136" s="159" t="s">
        <v>677</v>
      </c>
      <c r="C1136" s="159" t="s">
        <v>216</v>
      </c>
      <c r="D1136" s="159" t="s">
        <v>41</v>
      </c>
      <c r="E1136" s="217">
        <v>540</v>
      </c>
      <c r="F1136" s="24"/>
      <c r="G1136" s="157"/>
      <c r="H1136" s="24"/>
      <c r="I1136" s="24"/>
      <c r="J1136" s="24"/>
    </row>
    <row r="1137" spans="1:10" s="3" customFormat="1" ht="47.25">
      <c r="A1137" s="11" t="s">
        <v>217</v>
      </c>
      <c r="B1137" s="12" t="s">
        <v>677</v>
      </c>
      <c r="C1137" s="12" t="s">
        <v>216</v>
      </c>
      <c r="D1137" s="12" t="s">
        <v>218</v>
      </c>
      <c r="E1137" s="12"/>
      <c r="F1137" s="164">
        <f>F1138</f>
        <v>400</v>
      </c>
      <c r="G1137" s="157"/>
      <c r="H1137" s="164">
        <f>H1138</f>
        <v>400</v>
      </c>
      <c r="I1137" s="164">
        <f>I1138</f>
        <v>400</v>
      </c>
      <c r="J1137" s="164">
        <f>J1138</f>
        <v>400</v>
      </c>
    </row>
    <row r="1138" spans="1:10" s="3" customFormat="1" ht="47.25">
      <c r="A1138" s="31" t="s">
        <v>219</v>
      </c>
      <c r="B1138" s="26" t="s">
        <v>677</v>
      </c>
      <c r="C1138" s="26" t="s">
        <v>216</v>
      </c>
      <c r="D1138" s="26" t="s">
        <v>220</v>
      </c>
      <c r="E1138" s="26"/>
      <c r="F1138" s="59">
        <f>F1139+F1141</f>
        <v>400</v>
      </c>
      <c r="G1138" s="157"/>
      <c r="H1138" s="59">
        <f>H1139+H1141</f>
        <v>400</v>
      </c>
      <c r="I1138" s="59">
        <f>I1139+I1141</f>
        <v>400</v>
      </c>
      <c r="J1138" s="59">
        <f>J1139+J1141</f>
        <v>400</v>
      </c>
    </row>
    <row r="1139" spans="1:10" s="3" customFormat="1" hidden="1">
      <c r="A1139" s="31" t="s">
        <v>692</v>
      </c>
      <c r="B1139" s="26" t="s">
        <v>677</v>
      </c>
      <c r="C1139" s="26" t="s">
        <v>216</v>
      </c>
      <c r="D1139" s="26" t="s">
        <v>220</v>
      </c>
      <c r="E1139" s="26" t="s">
        <v>135</v>
      </c>
      <c r="F1139" s="59">
        <f>F1140</f>
        <v>0</v>
      </c>
      <c r="G1139" s="157"/>
      <c r="H1139" s="59">
        <f>H1140</f>
        <v>0</v>
      </c>
      <c r="I1139" s="59">
        <f>I1140</f>
        <v>0</v>
      </c>
      <c r="J1139" s="59">
        <f>J1140</f>
        <v>0</v>
      </c>
    </row>
    <row r="1140" spans="1:10" s="3" customFormat="1" hidden="1">
      <c r="A1140" s="31" t="s">
        <v>696</v>
      </c>
      <c r="B1140" s="26" t="s">
        <v>677</v>
      </c>
      <c r="C1140" s="26" t="s">
        <v>216</v>
      </c>
      <c r="D1140" s="26" t="s">
        <v>220</v>
      </c>
      <c r="E1140" s="26" t="s">
        <v>697</v>
      </c>
      <c r="F1140" s="59"/>
      <c r="G1140" s="157"/>
      <c r="H1140" s="59"/>
      <c r="I1140" s="59"/>
      <c r="J1140" s="59"/>
    </row>
    <row r="1141" spans="1:10" s="3" customFormat="1">
      <c r="A1141" s="31" t="s">
        <v>35</v>
      </c>
      <c r="B1141" s="26" t="s">
        <v>677</v>
      </c>
      <c r="C1141" s="26" t="s">
        <v>216</v>
      </c>
      <c r="D1141" s="26" t="s">
        <v>220</v>
      </c>
      <c r="E1141" s="26" t="s">
        <v>184</v>
      </c>
      <c r="F1141" s="59">
        <f>F1142</f>
        <v>400</v>
      </c>
      <c r="G1141" s="157"/>
      <c r="H1141" s="59">
        <f>H1142</f>
        <v>400</v>
      </c>
      <c r="I1141" s="59">
        <f>I1142</f>
        <v>400</v>
      </c>
      <c r="J1141" s="59">
        <f>J1142</f>
        <v>400</v>
      </c>
    </row>
    <row r="1142" spans="1:10" s="3" customFormat="1">
      <c r="A1142" s="31" t="s">
        <v>55</v>
      </c>
      <c r="B1142" s="26" t="s">
        <v>677</v>
      </c>
      <c r="C1142" s="26" t="s">
        <v>216</v>
      </c>
      <c r="D1142" s="26" t="s">
        <v>220</v>
      </c>
      <c r="E1142" s="26" t="s">
        <v>260</v>
      </c>
      <c r="F1142" s="168">
        <v>400</v>
      </c>
      <c r="G1142" s="157"/>
      <c r="H1142" s="59">
        <v>400</v>
      </c>
      <c r="I1142" s="59">
        <v>400</v>
      </c>
      <c r="J1142" s="168">
        <v>400</v>
      </c>
    </row>
    <row r="1143" spans="1:10" s="23" customFormat="1" hidden="1">
      <c r="A1143" s="20" t="s">
        <v>223</v>
      </c>
      <c r="B1143" s="21" t="s">
        <v>677</v>
      </c>
      <c r="C1143" s="12" t="s">
        <v>224</v>
      </c>
      <c r="D1143" s="21"/>
      <c r="E1143" s="21"/>
      <c r="F1143" s="13">
        <f>F1144+F1169</f>
        <v>0</v>
      </c>
      <c r="H1143" s="13" t="e">
        <f>H1144+H1169</f>
        <v>#REF!</v>
      </c>
      <c r="I1143" s="13" t="e">
        <f>I1144+I1169</f>
        <v>#REF!</v>
      </c>
      <c r="J1143" s="13">
        <f>J1144+J1169</f>
        <v>0</v>
      </c>
    </row>
    <row r="1144" spans="1:10" s="23" customFormat="1" hidden="1">
      <c r="A1144" s="28" t="s">
        <v>266</v>
      </c>
      <c r="B1144" s="208" t="s">
        <v>677</v>
      </c>
      <c r="C1144" s="208" t="s">
        <v>267</v>
      </c>
      <c r="D1144" s="208"/>
      <c r="E1144" s="218"/>
      <c r="F1144" s="30">
        <f>F1145+F1157+F1160</f>
        <v>0</v>
      </c>
      <c r="H1144" s="30" t="e">
        <f>#REF!+H1145+H1157+H1160</f>
        <v>#REF!</v>
      </c>
      <c r="I1144" s="30" t="e">
        <f>#REF!+I1145+I1157+I1160</f>
        <v>#REF!</v>
      </c>
      <c r="J1144" s="30">
        <f>J1145+J1157+J1160</f>
        <v>0</v>
      </c>
    </row>
    <row r="1145" spans="1:10" s="23" customFormat="1" ht="31.5" hidden="1">
      <c r="A1145" s="11" t="s">
        <v>270</v>
      </c>
      <c r="B1145" s="12" t="s">
        <v>677</v>
      </c>
      <c r="C1145" s="12" t="s">
        <v>267</v>
      </c>
      <c r="D1145" s="21" t="s">
        <v>271</v>
      </c>
      <c r="E1145" s="21"/>
      <c r="F1145" s="164">
        <f>F1146</f>
        <v>0</v>
      </c>
      <c r="H1145" s="164">
        <f>H1146</f>
        <v>0</v>
      </c>
      <c r="I1145" s="164">
        <f>I1146</f>
        <v>0</v>
      </c>
      <c r="J1145" s="164">
        <f>J1146</f>
        <v>0</v>
      </c>
    </row>
    <row r="1146" spans="1:10" s="23" customFormat="1" ht="31.5" hidden="1">
      <c r="A1146" s="31" t="s">
        <v>272</v>
      </c>
      <c r="B1146" s="159" t="s">
        <v>677</v>
      </c>
      <c r="C1146" s="26" t="s">
        <v>267</v>
      </c>
      <c r="D1146" s="27" t="s">
        <v>273</v>
      </c>
      <c r="E1146" s="27"/>
      <c r="F1146" s="59">
        <f>F1147+F1151</f>
        <v>0</v>
      </c>
      <c r="H1146" s="59">
        <f>H1147+H1151</f>
        <v>0</v>
      </c>
      <c r="I1146" s="59">
        <f>I1147+I1151</f>
        <v>0</v>
      </c>
      <c r="J1146" s="59">
        <f>J1147+J1151</f>
        <v>0</v>
      </c>
    </row>
    <row r="1147" spans="1:10" s="23" customFormat="1" ht="47.25" hidden="1">
      <c r="A1147" s="31" t="s">
        <v>706</v>
      </c>
      <c r="B1147" s="159" t="s">
        <v>677</v>
      </c>
      <c r="C1147" s="26" t="s">
        <v>267</v>
      </c>
      <c r="D1147" s="27" t="s">
        <v>707</v>
      </c>
      <c r="E1147" s="27"/>
      <c r="F1147" s="59">
        <f>F1148</f>
        <v>0</v>
      </c>
      <c r="H1147" s="59">
        <f t="shared" ref="H1147:I1149" si="132">H1148</f>
        <v>0</v>
      </c>
      <c r="I1147" s="59">
        <f t="shared" si="132"/>
        <v>0</v>
      </c>
      <c r="J1147" s="59">
        <f>J1148</f>
        <v>0</v>
      </c>
    </row>
    <row r="1148" spans="1:10" s="23" customFormat="1" ht="78.75" hidden="1">
      <c r="A1148" s="31" t="s">
        <v>708</v>
      </c>
      <c r="B1148" s="159" t="s">
        <v>677</v>
      </c>
      <c r="C1148" s="26" t="s">
        <v>267</v>
      </c>
      <c r="D1148" s="27" t="s">
        <v>709</v>
      </c>
      <c r="E1148" s="27"/>
      <c r="F1148" s="59">
        <f>F1149</f>
        <v>0</v>
      </c>
      <c r="H1148" s="59">
        <f t="shared" si="132"/>
        <v>0</v>
      </c>
      <c r="I1148" s="59">
        <f t="shared" si="132"/>
        <v>0</v>
      </c>
      <c r="J1148" s="59">
        <f>J1149</f>
        <v>0</v>
      </c>
    </row>
    <row r="1149" spans="1:10" s="23" customFormat="1" hidden="1">
      <c r="A1149" s="31" t="s">
        <v>692</v>
      </c>
      <c r="B1149" s="159" t="s">
        <v>677</v>
      </c>
      <c r="C1149" s="26" t="s">
        <v>267</v>
      </c>
      <c r="D1149" s="27" t="s">
        <v>709</v>
      </c>
      <c r="E1149" s="27">
        <v>500</v>
      </c>
      <c r="F1149" s="59">
        <f>F1150</f>
        <v>0</v>
      </c>
      <c r="H1149" s="59">
        <f t="shared" si="132"/>
        <v>0</v>
      </c>
      <c r="I1149" s="59">
        <f t="shared" si="132"/>
        <v>0</v>
      </c>
      <c r="J1149" s="59">
        <f>J1150</f>
        <v>0</v>
      </c>
    </row>
    <row r="1150" spans="1:10" s="23" customFormat="1" hidden="1">
      <c r="A1150" s="31" t="s">
        <v>696</v>
      </c>
      <c r="B1150" s="159" t="s">
        <v>677</v>
      </c>
      <c r="C1150" s="26" t="s">
        <v>267</v>
      </c>
      <c r="D1150" s="27" t="s">
        <v>709</v>
      </c>
      <c r="E1150" s="27">
        <v>540</v>
      </c>
      <c r="F1150" s="59">
        <f>17768.4-17768.4</f>
        <v>0</v>
      </c>
      <c r="H1150" s="59">
        <f>17768.4-17768.4</f>
        <v>0</v>
      </c>
      <c r="I1150" s="59">
        <f>17768.4-17768.4</f>
        <v>0</v>
      </c>
      <c r="J1150" s="59">
        <f>17768.4-17768.4</f>
        <v>0</v>
      </c>
    </row>
    <row r="1151" spans="1:10" s="23" customFormat="1" ht="47.25" hidden="1">
      <c r="A1151" s="31" t="s">
        <v>274</v>
      </c>
      <c r="B1151" s="159" t="s">
        <v>677</v>
      </c>
      <c r="C1151" s="26" t="s">
        <v>267</v>
      </c>
      <c r="D1151" s="27" t="s">
        <v>275</v>
      </c>
      <c r="E1151" s="27"/>
      <c r="F1151" s="59">
        <f>F1152</f>
        <v>0</v>
      </c>
      <c r="H1151" s="59">
        <f t="shared" ref="H1151:I1153" si="133">H1152</f>
        <v>0</v>
      </c>
      <c r="I1151" s="59">
        <f t="shared" si="133"/>
        <v>0</v>
      </c>
      <c r="J1151" s="59">
        <f>J1152</f>
        <v>0</v>
      </c>
    </row>
    <row r="1152" spans="1:10" s="23" customFormat="1" ht="47.25" hidden="1">
      <c r="A1152" s="31" t="s">
        <v>276</v>
      </c>
      <c r="B1152" s="159" t="s">
        <v>677</v>
      </c>
      <c r="C1152" s="26" t="s">
        <v>267</v>
      </c>
      <c r="D1152" s="27" t="s">
        <v>877</v>
      </c>
      <c r="E1152" s="27"/>
      <c r="F1152" s="59">
        <f>F1153</f>
        <v>0</v>
      </c>
      <c r="H1152" s="59">
        <f t="shared" si="133"/>
        <v>0</v>
      </c>
      <c r="I1152" s="59">
        <f t="shared" si="133"/>
        <v>0</v>
      </c>
      <c r="J1152" s="59">
        <f>J1153</f>
        <v>0</v>
      </c>
    </row>
    <row r="1153" spans="1:10" s="23" customFormat="1" hidden="1">
      <c r="A1153" s="31" t="s">
        <v>692</v>
      </c>
      <c r="B1153" s="159" t="s">
        <v>677</v>
      </c>
      <c r="C1153" s="26" t="s">
        <v>267</v>
      </c>
      <c r="D1153" s="27" t="s">
        <v>877</v>
      </c>
      <c r="E1153" s="27">
        <v>500</v>
      </c>
      <c r="F1153" s="59">
        <f>F1154</f>
        <v>0</v>
      </c>
      <c r="H1153" s="59">
        <f t="shared" si="133"/>
        <v>0</v>
      </c>
      <c r="I1153" s="59">
        <f t="shared" si="133"/>
        <v>0</v>
      </c>
      <c r="J1153" s="59">
        <f>J1154</f>
        <v>0</v>
      </c>
    </row>
    <row r="1154" spans="1:10" s="23" customFormat="1" hidden="1">
      <c r="A1154" s="31" t="s">
        <v>696</v>
      </c>
      <c r="B1154" s="159" t="s">
        <v>677</v>
      </c>
      <c r="C1154" s="26" t="s">
        <v>267</v>
      </c>
      <c r="D1154" s="27" t="s">
        <v>877</v>
      </c>
      <c r="E1154" s="27">
        <v>540</v>
      </c>
      <c r="F1154" s="59">
        <v>0</v>
      </c>
      <c r="H1154" s="59"/>
      <c r="I1154" s="59"/>
      <c r="J1154" s="59">
        <v>0</v>
      </c>
    </row>
    <row r="1155" spans="1:10" s="23" customFormat="1" hidden="1">
      <c r="A1155" s="31" t="s">
        <v>35</v>
      </c>
      <c r="B1155" s="159" t="s">
        <v>677</v>
      </c>
      <c r="C1155" s="26" t="s">
        <v>267</v>
      </c>
      <c r="D1155" s="27" t="s">
        <v>877</v>
      </c>
      <c r="E1155" s="27">
        <v>800</v>
      </c>
      <c r="F1155" s="59">
        <f>F1156</f>
        <v>0</v>
      </c>
      <c r="H1155" s="59">
        <f>H1156</f>
        <v>0</v>
      </c>
      <c r="I1155" s="59">
        <f>I1156</f>
        <v>0</v>
      </c>
      <c r="J1155" s="59">
        <f>J1156</f>
        <v>0</v>
      </c>
    </row>
    <row r="1156" spans="1:10" s="23" customFormat="1" hidden="1">
      <c r="A1156" s="31" t="s">
        <v>55</v>
      </c>
      <c r="B1156" s="159" t="s">
        <v>677</v>
      </c>
      <c r="C1156" s="26" t="s">
        <v>267</v>
      </c>
      <c r="D1156" s="27" t="s">
        <v>877</v>
      </c>
      <c r="E1156" s="27">
        <v>870</v>
      </c>
      <c r="F1156" s="59"/>
      <c r="H1156" s="59"/>
      <c r="I1156" s="59"/>
      <c r="J1156" s="59"/>
    </row>
    <row r="1157" spans="1:10" s="23" customFormat="1" ht="47.25" hidden="1">
      <c r="A1157" s="11" t="s">
        <v>219</v>
      </c>
      <c r="B1157" s="12" t="s">
        <v>677</v>
      </c>
      <c r="C1157" s="12" t="s">
        <v>267</v>
      </c>
      <c r="D1157" s="12" t="s">
        <v>221</v>
      </c>
      <c r="E1157" s="21"/>
      <c r="F1157" s="164">
        <f>F1158</f>
        <v>0</v>
      </c>
      <c r="H1157" s="164">
        <f t="shared" ref="H1157:J1158" si="134">H1158</f>
        <v>0</v>
      </c>
      <c r="I1157" s="164">
        <f t="shared" si="134"/>
        <v>0</v>
      </c>
      <c r="J1157" s="164">
        <f t="shared" si="134"/>
        <v>0</v>
      </c>
    </row>
    <row r="1158" spans="1:10" s="23" customFormat="1" hidden="1">
      <c r="A1158" s="31" t="s">
        <v>692</v>
      </c>
      <c r="B1158" s="26" t="s">
        <v>677</v>
      </c>
      <c r="C1158" s="26" t="s">
        <v>267</v>
      </c>
      <c r="D1158" s="26" t="s">
        <v>221</v>
      </c>
      <c r="E1158" s="26" t="s">
        <v>135</v>
      </c>
      <c r="F1158" s="59">
        <f>F1159</f>
        <v>0</v>
      </c>
      <c r="H1158" s="59">
        <f t="shared" si="134"/>
        <v>0</v>
      </c>
      <c r="I1158" s="59">
        <f t="shared" si="134"/>
        <v>0</v>
      </c>
      <c r="J1158" s="59">
        <f t="shared" si="134"/>
        <v>0</v>
      </c>
    </row>
    <row r="1159" spans="1:10" s="23" customFormat="1" hidden="1">
      <c r="A1159" s="31" t="s">
        <v>696</v>
      </c>
      <c r="B1159" s="26" t="s">
        <v>677</v>
      </c>
      <c r="C1159" s="26" t="s">
        <v>267</v>
      </c>
      <c r="D1159" s="26" t="s">
        <v>221</v>
      </c>
      <c r="E1159" s="26" t="s">
        <v>697</v>
      </c>
      <c r="F1159" s="59"/>
      <c r="H1159" s="59"/>
      <c r="I1159" s="59"/>
      <c r="J1159" s="59"/>
    </row>
    <row r="1160" spans="1:10" s="3" customFormat="1" hidden="1">
      <c r="A1160" s="20" t="s">
        <v>186</v>
      </c>
      <c r="B1160" s="175" t="s">
        <v>677</v>
      </c>
      <c r="C1160" s="175" t="s">
        <v>267</v>
      </c>
      <c r="D1160" s="175" t="s">
        <v>187</v>
      </c>
      <c r="E1160" s="176"/>
      <c r="F1160" s="22">
        <f>F1161+F1166</f>
        <v>0</v>
      </c>
      <c r="G1160" s="157"/>
      <c r="H1160" s="22">
        <f>H1161+H1166</f>
        <v>0</v>
      </c>
      <c r="I1160" s="22">
        <f>I1161+I1166</f>
        <v>0</v>
      </c>
      <c r="J1160" s="22">
        <f>J1161+J1166</f>
        <v>0</v>
      </c>
    </row>
    <row r="1161" spans="1:10" s="3" customFormat="1" ht="47.25" hidden="1">
      <c r="A1161" s="57" t="s">
        <v>286</v>
      </c>
      <c r="B1161" s="133" t="s">
        <v>677</v>
      </c>
      <c r="C1161" s="133" t="s">
        <v>267</v>
      </c>
      <c r="D1161" s="133" t="s">
        <v>287</v>
      </c>
      <c r="E1161" s="232"/>
      <c r="F1161" s="36">
        <f>F1162</f>
        <v>0</v>
      </c>
      <c r="G1161" s="157"/>
      <c r="H1161" s="36">
        <f t="shared" ref="H1161:I1164" si="135">H1162</f>
        <v>0</v>
      </c>
      <c r="I1161" s="36">
        <f t="shared" si="135"/>
        <v>0</v>
      </c>
      <c r="J1161" s="36">
        <f>J1162</f>
        <v>0</v>
      </c>
    </row>
    <row r="1162" spans="1:10" s="3" customFormat="1" ht="63" hidden="1">
      <c r="A1162" s="25" t="s">
        <v>878</v>
      </c>
      <c r="B1162" s="159" t="s">
        <v>677</v>
      </c>
      <c r="C1162" s="159" t="s">
        <v>267</v>
      </c>
      <c r="D1162" s="159" t="s">
        <v>289</v>
      </c>
      <c r="E1162" s="217"/>
      <c r="F1162" s="24">
        <f>F1163</f>
        <v>0</v>
      </c>
      <c r="G1162" s="157"/>
      <c r="H1162" s="24">
        <f t="shared" si="135"/>
        <v>0</v>
      </c>
      <c r="I1162" s="24">
        <f t="shared" si="135"/>
        <v>0</v>
      </c>
      <c r="J1162" s="24">
        <f>J1163</f>
        <v>0</v>
      </c>
    </row>
    <row r="1163" spans="1:10" s="3" customFormat="1" ht="31.5" hidden="1">
      <c r="A1163" s="25" t="s">
        <v>290</v>
      </c>
      <c r="B1163" s="159" t="s">
        <v>677</v>
      </c>
      <c r="C1163" s="159" t="s">
        <v>267</v>
      </c>
      <c r="D1163" s="26" t="s">
        <v>292</v>
      </c>
      <c r="E1163" s="217"/>
      <c r="F1163" s="24">
        <f>F1164</f>
        <v>0</v>
      </c>
      <c r="G1163" s="157"/>
      <c r="H1163" s="24">
        <f t="shared" si="135"/>
        <v>0</v>
      </c>
      <c r="I1163" s="24">
        <f t="shared" si="135"/>
        <v>0</v>
      </c>
      <c r="J1163" s="24">
        <f>J1164</f>
        <v>0</v>
      </c>
    </row>
    <row r="1164" spans="1:10" s="3" customFormat="1" hidden="1">
      <c r="A1164" s="31" t="s">
        <v>692</v>
      </c>
      <c r="B1164" s="159" t="s">
        <v>677</v>
      </c>
      <c r="C1164" s="159" t="s">
        <v>267</v>
      </c>
      <c r="D1164" s="26" t="s">
        <v>292</v>
      </c>
      <c r="E1164" s="27">
        <v>500</v>
      </c>
      <c r="F1164" s="24">
        <f>F1165</f>
        <v>0</v>
      </c>
      <c r="G1164" s="157"/>
      <c r="H1164" s="24">
        <f t="shared" si="135"/>
        <v>0</v>
      </c>
      <c r="I1164" s="24">
        <f t="shared" si="135"/>
        <v>0</v>
      </c>
      <c r="J1164" s="24">
        <f>J1165</f>
        <v>0</v>
      </c>
    </row>
    <row r="1165" spans="1:10" s="23" customFormat="1" hidden="1">
      <c r="A1165" s="31" t="s">
        <v>696</v>
      </c>
      <c r="B1165" s="159" t="s">
        <v>677</v>
      </c>
      <c r="C1165" s="159" t="s">
        <v>267</v>
      </c>
      <c r="D1165" s="26" t="s">
        <v>292</v>
      </c>
      <c r="E1165" s="27">
        <v>540</v>
      </c>
      <c r="F1165" s="24">
        <v>0</v>
      </c>
      <c r="H1165" s="24"/>
      <c r="I1165" s="24"/>
      <c r="J1165" s="24">
        <v>0</v>
      </c>
    </row>
    <row r="1166" spans="1:10" s="23" customFormat="1" ht="47.25" hidden="1">
      <c r="A1166" s="31" t="s">
        <v>718</v>
      </c>
      <c r="B1166" s="26" t="s">
        <v>677</v>
      </c>
      <c r="C1166" s="26" t="s">
        <v>267</v>
      </c>
      <c r="D1166" s="26" t="s">
        <v>719</v>
      </c>
      <c r="E1166" s="27"/>
      <c r="F1166" s="55">
        <f>F1167</f>
        <v>0</v>
      </c>
      <c r="H1166" s="55">
        <f t="shared" ref="H1166:J1167" si="136">H1167</f>
        <v>0</v>
      </c>
      <c r="I1166" s="55">
        <f t="shared" si="136"/>
        <v>0</v>
      </c>
      <c r="J1166" s="55">
        <f t="shared" si="136"/>
        <v>0</v>
      </c>
    </row>
    <row r="1167" spans="1:10" s="23" customFormat="1" hidden="1">
      <c r="A1167" s="31" t="s">
        <v>692</v>
      </c>
      <c r="B1167" s="26" t="s">
        <v>677</v>
      </c>
      <c r="C1167" s="26" t="s">
        <v>267</v>
      </c>
      <c r="D1167" s="26" t="s">
        <v>719</v>
      </c>
      <c r="E1167" s="27">
        <v>500</v>
      </c>
      <c r="F1167" s="55">
        <f>F1168</f>
        <v>0</v>
      </c>
      <c r="H1167" s="55">
        <f t="shared" si="136"/>
        <v>0</v>
      </c>
      <c r="I1167" s="55">
        <f t="shared" si="136"/>
        <v>0</v>
      </c>
      <c r="J1167" s="55">
        <f t="shared" si="136"/>
        <v>0</v>
      </c>
    </row>
    <row r="1168" spans="1:10" s="23" customFormat="1" hidden="1">
      <c r="A1168" s="31" t="s">
        <v>696</v>
      </c>
      <c r="B1168" s="26" t="s">
        <v>677</v>
      </c>
      <c r="C1168" s="26" t="s">
        <v>267</v>
      </c>
      <c r="D1168" s="26" t="s">
        <v>719</v>
      </c>
      <c r="E1168" s="27">
        <v>540</v>
      </c>
      <c r="F1168" s="55">
        <f>310.9-310.9</f>
        <v>0</v>
      </c>
      <c r="H1168" s="55">
        <f>310.9-310.9</f>
        <v>0</v>
      </c>
      <c r="I1168" s="55">
        <f>310.9-310.9</f>
        <v>0</v>
      </c>
      <c r="J1168" s="55">
        <f>310.9-310.9</f>
        <v>0</v>
      </c>
    </row>
    <row r="1169" spans="1:10" s="23" customFormat="1" hidden="1">
      <c r="A1169" s="11" t="s">
        <v>293</v>
      </c>
      <c r="B1169" s="12" t="s">
        <v>677</v>
      </c>
      <c r="C1169" s="12" t="s">
        <v>294</v>
      </c>
      <c r="D1169" s="12"/>
      <c r="E1169" s="21"/>
      <c r="F1169" s="13">
        <f>F1170+F1181</f>
        <v>0</v>
      </c>
      <c r="H1169" s="13">
        <f>H1170+H1181</f>
        <v>0</v>
      </c>
      <c r="I1169" s="13">
        <f>I1170+I1181</f>
        <v>0</v>
      </c>
      <c r="J1169" s="13">
        <f>J1170+J1181</f>
        <v>0</v>
      </c>
    </row>
    <row r="1170" spans="1:10" s="49" customFormat="1" ht="47.25" hidden="1">
      <c r="A1170" s="89" t="s">
        <v>312</v>
      </c>
      <c r="B1170" s="227" t="s">
        <v>677</v>
      </c>
      <c r="C1170" s="227" t="s">
        <v>294</v>
      </c>
      <c r="D1170" s="41" t="s">
        <v>110</v>
      </c>
      <c r="E1170" s="41"/>
      <c r="F1170" s="87">
        <f>F1171</f>
        <v>0</v>
      </c>
      <c r="H1170" s="87">
        <f t="shared" ref="H1170:J1171" si="137">H1171</f>
        <v>0</v>
      </c>
      <c r="I1170" s="87">
        <f t="shared" si="137"/>
        <v>0</v>
      </c>
      <c r="J1170" s="87">
        <f t="shared" si="137"/>
        <v>0</v>
      </c>
    </row>
    <row r="1171" spans="1:10" s="23" customFormat="1" ht="31.5" hidden="1">
      <c r="A1171" s="37" t="s">
        <v>313</v>
      </c>
      <c r="B1171" s="159" t="s">
        <v>677</v>
      </c>
      <c r="C1171" s="159" t="s">
        <v>294</v>
      </c>
      <c r="D1171" s="26" t="s">
        <v>314</v>
      </c>
      <c r="E1171" s="26"/>
      <c r="F1171" s="62">
        <f>F1172</f>
        <v>0</v>
      </c>
      <c r="H1171" s="62">
        <f t="shared" si="137"/>
        <v>0</v>
      </c>
      <c r="I1171" s="62">
        <f t="shared" si="137"/>
        <v>0</v>
      </c>
      <c r="J1171" s="62">
        <f t="shared" si="137"/>
        <v>0</v>
      </c>
    </row>
    <row r="1172" spans="1:10" s="23" customFormat="1" ht="47.25" hidden="1">
      <c r="A1172" s="37" t="s">
        <v>315</v>
      </c>
      <c r="B1172" s="159" t="s">
        <v>677</v>
      </c>
      <c r="C1172" s="159" t="s">
        <v>294</v>
      </c>
      <c r="D1172" s="26" t="s">
        <v>316</v>
      </c>
      <c r="E1172" s="26"/>
      <c r="F1172" s="62">
        <f>F1173+F1176</f>
        <v>0</v>
      </c>
      <c r="H1172" s="62">
        <f>H1173+H1176</f>
        <v>0</v>
      </c>
      <c r="I1172" s="62">
        <f>I1173+I1176</f>
        <v>0</v>
      </c>
      <c r="J1172" s="62">
        <f>J1173+J1176</f>
        <v>0</v>
      </c>
    </row>
    <row r="1173" spans="1:10" s="23" customFormat="1" ht="31.5" hidden="1">
      <c r="A1173" s="37" t="s">
        <v>317</v>
      </c>
      <c r="B1173" s="159" t="s">
        <v>677</v>
      </c>
      <c r="C1173" s="159" t="s">
        <v>294</v>
      </c>
      <c r="D1173" s="26" t="s">
        <v>851</v>
      </c>
      <c r="E1173" s="26"/>
      <c r="F1173" s="62">
        <f>F1174</f>
        <v>0</v>
      </c>
      <c r="H1173" s="62">
        <f t="shared" ref="H1173:J1174" si="138">H1174</f>
        <v>0</v>
      </c>
      <c r="I1173" s="62">
        <f t="shared" si="138"/>
        <v>0</v>
      </c>
      <c r="J1173" s="62">
        <f t="shared" si="138"/>
        <v>0</v>
      </c>
    </row>
    <row r="1174" spans="1:10" s="23" customFormat="1" hidden="1">
      <c r="A1174" s="31" t="s">
        <v>692</v>
      </c>
      <c r="B1174" s="159" t="s">
        <v>677</v>
      </c>
      <c r="C1174" s="159" t="s">
        <v>294</v>
      </c>
      <c r="D1174" s="26" t="s">
        <v>851</v>
      </c>
      <c r="E1174" s="26" t="s">
        <v>135</v>
      </c>
      <c r="F1174" s="62">
        <f>F1175</f>
        <v>0</v>
      </c>
      <c r="H1174" s="62">
        <f t="shared" si="138"/>
        <v>0</v>
      </c>
      <c r="I1174" s="62">
        <f t="shared" si="138"/>
        <v>0</v>
      </c>
      <c r="J1174" s="62">
        <f t="shared" si="138"/>
        <v>0</v>
      </c>
    </row>
    <row r="1175" spans="1:10" s="23" customFormat="1" hidden="1">
      <c r="A1175" s="31" t="s">
        <v>696</v>
      </c>
      <c r="B1175" s="159" t="s">
        <v>677</v>
      </c>
      <c r="C1175" s="159" t="s">
        <v>294</v>
      </c>
      <c r="D1175" s="26" t="s">
        <v>851</v>
      </c>
      <c r="E1175" s="26" t="s">
        <v>697</v>
      </c>
      <c r="F1175" s="62"/>
      <c r="H1175" s="62"/>
      <c r="I1175" s="62"/>
      <c r="J1175" s="62"/>
    </row>
    <row r="1176" spans="1:10" s="23" customFormat="1" ht="47.25" hidden="1">
      <c r="A1176" s="37" t="s">
        <v>319</v>
      </c>
      <c r="B1176" s="159" t="s">
        <v>677</v>
      </c>
      <c r="C1176" s="159" t="s">
        <v>294</v>
      </c>
      <c r="D1176" s="26" t="s">
        <v>852</v>
      </c>
      <c r="E1176" s="26"/>
      <c r="F1176" s="62">
        <f>F1177+F1179</f>
        <v>0</v>
      </c>
      <c r="H1176" s="62">
        <f>H1177+H1179</f>
        <v>0</v>
      </c>
      <c r="I1176" s="62">
        <f>I1177+I1179</f>
        <v>0</v>
      </c>
      <c r="J1176" s="62">
        <f>J1177+J1179</f>
        <v>0</v>
      </c>
    </row>
    <row r="1177" spans="1:10" s="23" customFormat="1" hidden="1">
      <c r="A1177" s="31" t="s">
        <v>692</v>
      </c>
      <c r="B1177" s="159" t="s">
        <v>677</v>
      </c>
      <c r="C1177" s="159" t="s">
        <v>294</v>
      </c>
      <c r="D1177" s="26" t="s">
        <v>852</v>
      </c>
      <c r="E1177" s="26" t="s">
        <v>135</v>
      </c>
      <c r="F1177" s="62">
        <f>F1178</f>
        <v>0</v>
      </c>
      <c r="H1177" s="62">
        <f>H1178</f>
        <v>0</v>
      </c>
      <c r="I1177" s="62">
        <f>I1178</f>
        <v>0</v>
      </c>
      <c r="J1177" s="62">
        <f>J1178</f>
        <v>0</v>
      </c>
    </row>
    <row r="1178" spans="1:10" s="23" customFormat="1" hidden="1">
      <c r="A1178" s="31" t="s">
        <v>696</v>
      </c>
      <c r="B1178" s="159" t="s">
        <v>677</v>
      </c>
      <c r="C1178" s="159" t="s">
        <v>294</v>
      </c>
      <c r="D1178" s="26" t="s">
        <v>852</v>
      </c>
      <c r="E1178" s="26" t="s">
        <v>697</v>
      </c>
      <c r="F1178" s="62"/>
      <c r="H1178" s="62"/>
      <c r="I1178" s="62"/>
      <c r="J1178" s="62"/>
    </row>
    <row r="1179" spans="1:10" s="23" customFormat="1" hidden="1">
      <c r="A1179" s="61" t="s">
        <v>35</v>
      </c>
      <c r="B1179" s="159" t="s">
        <v>677</v>
      </c>
      <c r="C1179" s="159" t="s">
        <v>294</v>
      </c>
      <c r="D1179" s="26" t="s">
        <v>852</v>
      </c>
      <c r="E1179" s="26" t="s">
        <v>184</v>
      </c>
      <c r="F1179" s="62">
        <f>F1180</f>
        <v>0</v>
      </c>
      <c r="H1179" s="62">
        <f>H1180</f>
        <v>0</v>
      </c>
      <c r="I1179" s="62">
        <f>I1180</f>
        <v>0</v>
      </c>
      <c r="J1179" s="62">
        <f>J1180</f>
        <v>0</v>
      </c>
    </row>
    <row r="1180" spans="1:10" s="23" customFormat="1" hidden="1">
      <c r="A1180" s="61" t="s">
        <v>55</v>
      </c>
      <c r="B1180" s="159" t="s">
        <v>677</v>
      </c>
      <c r="C1180" s="159" t="s">
        <v>294</v>
      </c>
      <c r="D1180" s="26" t="s">
        <v>852</v>
      </c>
      <c r="E1180" s="26" t="s">
        <v>260</v>
      </c>
      <c r="F1180" s="62"/>
      <c r="H1180" s="62"/>
      <c r="I1180" s="62"/>
      <c r="J1180" s="62"/>
    </row>
    <row r="1181" spans="1:10" s="38" customFormat="1" ht="31.5" hidden="1">
      <c r="A1181" s="20" t="s">
        <v>321</v>
      </c>
      <c r="B1181" s="175" t="s">
        <v>677</v>
      </c>
      <c r="C1181" s="175" t="s">
        <v>294</v>
      </c>
      <c r="D1181" s="175" t="s">
        <v>322</v>
      </c>
      <c r="E1181" s="176"/>
      <c r="F1181" s="22">
        <f>F1182</f>
        <v>0</v>
      </c>
      <c r="H1181" s="22">
        <f>H1182</f>
        <v>0</v>
      </c>
      <c r="I1181" s="22">
        <f>I1182</f>
        <v>0</v>
      </c>
      <c r="J1181" s="22">
        <f>J1182</f>
        <v>0</v>
      </c>
    </row>
    <row r="1182" spans="1:10" s="23" customFormat="1" ht="31.5" hidden="1">
      <c r="A1182" s="25" t="s">
        <v>325</v>
      </c>
      <c r="B1182" s="159" t="s">
        <v>677</v>
      </c>
      <c r="C1182" s="159" t="s">
        <v>294</v>
      </c>
      <c r="D1182" s="159" t="s">
        <v>326</v>
      </c>
      <c r="E1182" s="217"/>
      <c r="F1182" s="24">
        <f>F1183+F1188</f>
        <v>0</v>
      </c>
      <c r="H1182" s="24">
        <f>H1183+H1188</f>
        <v>0</v>
      </c>
      <c r="I1182" s="24">
        <f>I1183+I1188</f>
        <v>0</v>
      </c>
      <c r="J1182" s="24">
        <f>J1183+J1188</f>
        <v>0</v>
      </c>
    </row>
    <row r="1183" spans="1:10" s="23" customFormat="1" ht="49.5" hidden="1" customHeight="1">
      <c r="A1183" s="25" t="s">
        <v>327</v>
      </c>
      <c r="B1183" s="159" t="s">
        <v>677</v>
      </c>
      <c r="C1183" s="159" t="s">
        <v>294</v>
      </c>
      <c r="D1183" s="159" t="s">
        <v>328</v>
      </c>
      <c r="E1183" s="217"/>
      <c r="F1183" s="24">
        <f>F1184+F1186</f>
        <v>0</v>
      </c>
      <c r="H1183" s="24">
        <f>H1184+H1186</f>
        <v>0</v>
      </c>
      <c r="I1183" s="24">
        <f>I1184+I1186</f>
        <v>0</v>
      </c>
      <c r="J1183" s="24">
        <f>J1184+J1186</f>
        <v>0</v>
      </c>
    </row>
    <row r="1184" spans="1:10" s="23" customFormat="1" hidden="1">
      <c r="A1184" s="31" t="s">
        <v>692</v>
      </c>
      <c r="B1184" s="159" t="s">
        <v>677</v>
      </c>
      <c r="C1184" s="159" t="s">
        <v>294</v>
      </c>
      <c r="D1184" s="159" t="s">
        <v>328</v>
      </c>
      <c r="E1184" s="217">
        <v>500</v>
      </c>
      <c r="F1184" s="24">
        <f>F1185</f>
        <v>0</v>
      </c>
      <c r="H1184" s="24">
        <f>H1185</f>
        <v>0</v>
      </c>
      <c r="I1184" s="24">
        <f>I1185</f>
        <v>0</v>
      </c>
      <c r="J1184" s="24">
        <f>J1185</f>
        <v>0</v>
      </c>
    </row>
    <row r="1185" spans="1:10" s="23" customFormat="1" hidden="1">
      <c r="A1185" s="31" t="s">
        <v>696</v>
      </c>
      <c r="B1185" s="159" t="s">
        <v>677</v>
      </c>
      <c r="C1185" s="159" t="s">
        <v>294</v>
      </c>
      <c r="D1185" s="159" t="s">
        <v>328</v>
      </c>
      <c r="E1185" s="217">
        <v>540</v>
      </c>
      <c r="F1185" s="24"/>
      <c r="H1185" s="24"/>
      <c r="I1185" s="24"/>
      <c r="J1185" s="24"/>
    </row>
    <row r="1186" spans="1:10" s="23" customFormat="1" hidden="1">
      <c r="A1186" s="61" t="s">
        <v>35</v>
      </c>
      <c r="B1186" s="159" t="s">
        <v>677</v>
      </c>
      <c r="C1186" s="159" t="s">
        <v>294</v>
      </c>
      <c r="D1186" s="159" t="s">
        <v>328</v>
      </c>
      <c r="E1186" s="217">
        <v>800</v>
      </c>
      <c r="F1186" s="24">
        <f>F1187</f>
        <v>0</v>
      </c>
      <c r="H1186" s="24">
        <f>H1187</f>
        <v>0</v>
      </c>
      <c r="I1186" s="24">
        <f>I1187</f>
        <v>0</v>
      </c>
      <c r="J1186" s="24">
        <f>J1187</f>
        <v>0</v>
      </c>
    </row>
    <row r="1187" spans="1:10" s="23" customFormat="1" hidden="1">
      <c r="A1187" s="61" t="s">
        <v>55</v>
      </c>
      <c r="B1187" s="159" t="s">
        <v>677</v>
      </c>
      <c r="C1187" s="159" t="s">
        <v>294</v>
      </c>
      <c r="D1187" s="159" t="s">
        <v>328</v>
      </c>
      <c r="E1187" s="217">
        <v>870</v>
      </c>
      <c r="F1187" s="24"/>
      <c r="H1187" s="24"/>
      <c r="I1187" s="24"/>
      <c r="J1187" s="24"/>
    </row>
    <row r="1188" spans="1:10" s="23" customFormat="1" ht="63" hidden="1">
      <c r="A1188" s="25" t="s">
        <v>329</v>
      </c>
      <c r="B1188" s="159" t="s">
        <v>677</v>
      </c>
      <c r="C1188" s="159" t="s">
        <v>294</v>
      </c>
      <c r="D1188" s="159" t="s">
        <v>330</v>
      </c>
      <c r="E1188" s="217"/>
      <c r="F1188" s="24">
        <f>F1189+F1191</f>
        <v>0</v>
      </c>
      <c r="H1188" s="24">
        <f>H1189+H1191</f>
        <v>0</v>
      </c>
      <c r="I1188" s="24">
        <f>I1189+I1191</f>
        <v>0</v>
      </c>
      <c r="J1188" s="24">
        <f>J1189+J1191</f>
        <v>0</v>
      </c>
    </row>
    <row r="1189" spans="1:10" s="23" customFormat="1" hidden="1">
      <c r="A1189" s="31" t="s">
        <v>692</v>
      </c>
      <c r="B1189" s="159" t="s">
        <v>677</v>
      </c>
      <c r="C1189" s="159" t="s">
        <v>294</v>
      </c>
      <c r="D1189" s="159" t="s">
        <v>330</v>
      </c>
      <c r="E1189" s="217">
        <v>500</v>
      </c>
      <c r="F1189" s="24">
        <f>F1190</f>
        <v>0</v>
      </c>
      <c r="H1189" s="24">
        <f>H1190</f>
        <v>0</v>
      </c>
      <c r="I1189" s="24">
        <f>I1190</f>
        <v>0</v>
      </c>
      <c r="J1189" s="24">
        <f>J1190</f>
        <v>0</v>
      </c>
    </row>
    <row r="1190" spans="1:10" s="23" customFormat="1" hidden="1">
      <c r="A1190" s="31" t="s">
        <v>696</v>
      </c>
      <c r="B1190" s="159" t="s">
        <v>677</v>
      </c>
      <c r="C1190" s="159" t="s">
        <v>294</v>
      </c>
      <c r="D1190" s="159" t="s">
        <v>330</v>
      </c>
      <c r="E1190" s="217">
        <v>540</v>
      </c>
      <c r="F1190" s="24"/>
      <c r="H1190" s="24"/>
      <c r="I1190" s="24"/>
      <c r="J1190" s="24"/>
    </row>
    <row r="1191" spans="1:10" s="23" customFormat="1" hidden="1">
      <c r="A1191" s="61" t="s">
        <v>35</v>
      </c>
      <c r="B1191" s="159" t="s">
        <v>677</v>
      </c>
      <c r="C1191" s="159" t="s">
        <v>294</v>
      </c>
      <c r="D1191" s="159" t="s">
        <v>330</v>
      </c>
      <c r="E1191" s="217">
        <v>800</v>
      </c>
      <c r="F1191" s="24">
        <f>F1192</f>
        <v>0</v>
      </c>
      <c r="H1191" s="24">
        <f>H1192</f>
        <v>0</v>
      </c>
      <c r="I1191" s="24">
        <f>I1192</f>
        <v>0</v>
      </c>
      <c r="J1191" s="24">
        <f>J1192</f>
        <v>0</v>
      </c>
    </row>
    <row r="1192" spans="1:10" s="23" customFormat="1" hidden="1">
      <c r="A1192" s="61" t="s">
        <v>55</v>
      </c>
      <c r="B1192" s="159" t="s">
        <v>677</v>
      </c>
      <c r="C1192" s="159" t="s">
        <v>294</v>
      </c>
      <c r="D1192" s="159" t="s">
        <v>330</v>
      </c>
      <c r="E1192" s="217">
        <v>870</v>
      </c>
      <c r="F1192" s="24"/>
      <c r="H1192" s="24"/>
      <c r="I1192" s="24"/>
      <c r="J1192" s="24"/>
    </row>
    <row r="1193" spans="1:10" s="23" customFormat="1">
      <c r="A1193" s="20" t="s">
        <v>337</v>
      </c>
      <c r="B1193" s="21" t="s">
        <v>677</v>
      </c>
      <c r="C1193" s="12" t="s">
        <v>338</v>
      </c>
      <c r="D1193" s="21"/>
      <c r="E1193" s="21"/>
      <c r="F1193" s="13">
        <f>F1194+F1212+F1254</f>
        <v>12.6</v>
      </c>
      <c r="H1193" s="13">
        <f>H1194+H1212+H1254</f>
        <v>0</v>
      </c>
      <c r="I1193" s="13">
        <f>I1194+I1212+I1254</f>
        <v>0</v>
      </c>
      <c r="J1193" s="13">
        <f>J1194+J1212+J1254</f>
        <v>12.6</v>
      </c>
    </row>
    <row r="1194" spans="1:10" s="83" customFormat="1">
      <c r="A1194" s="28" t="s">
        <v>339</v>
      </c>
      <c r="B1194" s="208" t="s">
        <v>677</v>
      </c>
      <c r="C1194" s="29" t="s">
        <v>340</v>
      </c>
      <c r="D1194" s="29"/>
      <c r="E1194" s="29"/>
      <c r="F1194" s="162">
        <f>F1195+F1203+F1208</f>
        <v>12.6</v>
      </c>
      <c r="H1194" s="162">
        <f>H1195+H1203+H1208</f>
        <v>0</v>
      </c>
      <c r="I1194" s="162">
        <f>I1195+I1203+I1208</f>
        <v>0</v>
      </c>
      <c r="J1194" s="162">
        <f>J1195+J1203+J1208</f>
        <v>12.6</v>
      </c>
    </row>
    <row r="1195" spans="1:10" s="38" customFormat="1" ht="47.25">
      <c r="A1195" s="11" t="s">
        <v>109</v>
      </c>
      <c r="B1195" s="12" t="s">
        <v>677</v>
      </c>
      <c r="C1195" s="12" t="s">
        <v>340</v>
      </c>
      <c r="D1195" s="21" t="s">
        <v>110</v>
      </c>
      <c r="E1195" s="21"/>
      <c r="F1195" s="164">
        <f>F1196</f>
        <v>12.6</v>
      </c>
      <c r="H1195" s="164">
        <f t="shared" ref="H1195:I1197" si="139">H1196</f>
        <v>0</v>
      </c>
      <c r="I1195" s="164">
        <f t="shared" si="139"/>
        <v>0</v>
      </c>
      <c r="J1195" s="164">
        <f>J1196</f>
        <v>12.6</v>
      </c>
    </row>
    <row r="1196" spans="1:10" s="3" customFormat="1" ht="47.25">
      <c r="A1196" s="31" t="s">
        <v>341</v>
      </c>
      <c r="B1196" s="159" t="s">
        <v>677</v>
      </c>
      <c r="C1196" s="26" t="s">
        <v>340</v>
      </c>
      <c r="D1196" s="27" t="s">
        <v>342</v>
      </c>
      <c r="E1196" s="27"/>
      <c r="F1196" s="59">
        <f>F1197</f>
        <v>12.6</v>
      </c>
      <c r="G1196" s="157"/>
      <c r="H1196" s="59">
        <f t="shared" si="139"/>
        <v>0</v>
      </c>
      <c r="I1196" s="59">
        <f t="shared" si="139"/>
        <v>0</v>
      </c>
      <c r="J1196" s="59">
        <f>J1197</f>
        <v>12.6</v>
      </c>
    </row>
    <row r="1197" spans="1:10" s="3" customFormat="1" ht="47.25">
      <c r="A1197" s="57" t="s">
        <v>343</v>
      </c>
      <c r="B1197" s="133" t="s">
        <v>677</v>
      </c>
      <c r="C1197" s="34" t="s">
        <v>340</v>
      </c>
      <c r="D1197" s="27" t="s">
        <v>344</v>
      </c>
      <c r="E1197" s="27"/>
      <c r="F1197" s="59">
        <f>F1198</f>
        <v>12.6</v>
      </c>
      <c r="G1197" s="157"/>
      <c r="H1197" s="59">
        <f t="shared" si="139"/>
        <v>0</v>
      </c>
      <c r="I1197" s="59">
        <f t="shared" si="139"/>
        <v>0</v>
      </c>
      <c r="J1197" s="59">
        <f>J1198</f>
        <v>12.6</v>
      </c>
    </row>
    <row r="1198" spans="1:10" s="3" customFormat="1" ht="33.75" customHeight="1">
      <c r="A1198" s="31" t="s">
        <v>345</v>
      </c>
      <c r="B1198" s="133" t="s">
        <v>677</v>
      </c>
      <c r="C1198" s="34" t="s">
        <v>340</v>
      </c>
      <c r="D1198" s="27" t="s">
        <v>720</v>
      </c>
      <c r="E1198" s="53"/>
      <c r="F1198" s="163">
        <f>F1199+F1201</f>
        <v>12.6</v>
      </c>
      <c r="G1198" s="157"/>
      <c r="H1198" s="163">
        <f>H1199+H1201</f>
        <v>0</v>
      </c>
      <c r="I1198" s="163">
        <f>I1199+I1201</f>
        <v>0</v>
      </c>
      <c r="J1198" s="163">
        <f>J1199+J1201</f>
        <v>12.6</v>
      </c>
    </row>
    <row r="1199" spans="1:10" s="3" customFormat="1" ht="15.75" hidden="1" customHeight="1">
      <c r="A1199" s="31" t="s">
        <v>692</v>
      </c>
      <c r="B1199" s="159" t="s">
        <v>677</v>
      </c>
      <c r="C1199" s="26" t="s">
        <v>340</v>
      </c>
      <c r="D1199" s="27" t="s">
        <v>346</v>
      </c>
      <c r="E1199" s="26" t="s">
        <v>135</v>
      </c>
      <c r="F1199" s="59">
        <f>F1200</f>
        <v>0</v>
      </c>
      <c r="G1199" s="157"/>
      <c r="H1199" s="59">
        <f>H1200</f>
        <v>0</v>
      </c>
      <c r="I1199" s="59">
        <f>I1200</f>
        <v>0</v>
      </c>
      <c r="J1199" s="59">
        <f>J1200</f>
        <v>0</v>
      </c>
    </row>
    <row r="1200" spans="1:10" s="23" customFormat="1" ht="17.25" hidden="1" customHeight="1">
      <c r="A1200" s="31" t="s">
        <v>696</v>
      </c>
      <c r="B1200" s="159" t="s">
        <v>677</v>
      </c>
      <c r="C1200" s="26" t="s">
        <v>340</v>
      </c>
      <c r="D1200" s="27" t="s">
        <v>346</v>
      </c>
      <c r="E1200" s="26" t="s">
        <v>697</v>
      </c>
      <c r="F1200" s="59">
        <f>43.7-43.7</f>
        <v>0</v>
      </c>
      <c r="H1200" s="59">
        <f>43.7-43.7</f>
        <v>0</v>
      </c>
      <c r="I1200" s="59">
        <f>43.7-43.7</f>
        <v>0</v>
      </c>
      <c r="J1200" s="59">
        <f>43.7-43.7</f>
        <v>0</v>
      </c>
    </row>
    <row r="1201" spans="1:10" s="23" customFormat="1" ht="17.25" customHeight="1">
      <c r="A1201" s="31" t="s">
        <v>35</v>
      </c>
      <c r="B1201" s="159" t="s">
        <v>677</v>
      </c>
      <c r="C1201" s="26" t="s">
        <v>340</v>
      </c>
      <c r="D1201" s="27" t="s">
        <v>720</v>
      </c>
      <c r="E1201" s="26" t="s">
        <v>184</v>
      </c>
      <c r="F1201" s="59">
        <f>F1202</f>
        <v>12.6</v>
      </c>
      <c r="H1201" s="59">
        <f>H1202</f>
        <v>0</v>
      </c>
      <c r="I1201" s="59">
        <f>I1202</f>
        <v>0</v>
      </c>
      <c r="J1201" s="59">
        <f>J1202</f>
        <v>12.6</v>
      </c>
    </row>
    <row r="1202" spans="1:10" s="23" customFormat="1" ht="18.75" customHeight="1">
      <c r="A1202" s="31" t="s">
        <v>55</v>
      </c>
      <c r="B1202" s="159" t="s">
        <v>677</v>
      </c>
      <c r="C1202" s="26" t="s">
        <v>340</v>
      </c>
      <c r="D1202" s="27" t="s">
        <v>720</v>
      </c>
      <c r="E1202" s="26" t="s">
        <v>260</v>
      </c>
      <c r="F1202" s="59">
        <v>12.6</v>
      </c>
      <c r="H1202" s="59">
        <f>43.7-43.7</f>
        <v>0</v>
      </c>
      <c r="I1202" s="59">
        <f>43.7-43.7</f>
        <v>0</v>
      </c>
      <c r="J1202" s="59">
        <v>12.6</v>
      </c>
    </row>
    <row r="1203" spans="1:10" s="23" customFormat="1" ht="18.75" hidden="1" customHeight="1">
      <c r="A1203" s="20" t="s">
        <v>710</v>
      </c>
      <c r="B1203" s="175" t="s">
        <v>677</v>
      </c>
      <c r="C1203" s="12" t="s">
        <v>340</v>
      </c>
      <c r="D1203" s="21" t="s">
        <v>711</v>
      </c>
      <c r="E1203" s="12"/>
      <c r="F1203" s="164">
        <f>F1204</f>
        <v>0</v>
      </c>
      <c r="H1203" s="164">
        <f t="shared" ref="H1203:I1206" si="140">H1204</f>
        <v>0</v>
      </c>
      <c r="I1203" s="164">
        <f t="shared" si="140"/>
        <v>0</v>
      </c>
      <c r="J1203" s="164">
        <f>J1204</f>
        <v>0</v>
      </c>
    </row>
    <row r="1204" spans="1:10" s="23" customFormat="1" ht="47.25" hidden="1">
      <c r="A1204" s="25" t="s">
        <v>712</v>
      </c>
      <c r="B1204" s="159" t="s">
        <v>677</v>
      </c>
      <c r="C1204" s="159" t="s">
        <v>340</v>
      </c>
      <c r="D1204" s="159" t="s">
        <v>713</v>
      </c>
      <c r="E1204" s="26"/>
      <c r="F1204" s="59">
        <f>F1205</f>
        <v>0</v>
      </c>
      <c r="H1204" s="59">
        <f t="shared" si="140"/>
        <v>0</v>
      </c>
      <c r="I1204" s="59">
        <f t="shared" si="140"/>
        <v>0</v>
      </c>
      <c r="J1204" s="59">
        <f>J1205</f>
        <v>0</v>
      </c>
    </row>
    <row r="1205" spans="1:10" s="23" customFormat="1" ht="78.75" hidden="1">
      <c r="A1205" s="270" t="s">
        <v>879</v>
      </c>
      <c r="B1205" s="159" t="s">
        <v>677</v>
      </c>
      <c r="C1205" s="26" t="s">
        <v>340</v>
      </c>
      <c r="D1205" s="27" t="s">
        <v>722</v>
      </c>
      <c r="E1205" s="26"/>
      <c r="F1205" s="59">
        <f>F1206</f>
        <v>0</v>
      </c>
      <c r="H1205" s="59">
        <f t="shared" si="140"/>
        <v>0</v>
      </c>
      <c r="I1205" s="59">
        <f t="shared" si="140"/>
        <v>0</v>
      </c>
      <c r="J1205" s="59">
        <f>J1206</f>
        <v>0</v>
      </c>
    </row>
    <row r="1206" spans="1:10" s="23" customFormat="1" ht="18.75" hidden="1" customHeight="1">
      <c r="A1206" s="31" t="s">
        <v>692</v>
      </c>
      <c r="B1206" s="159" t="s">
        <v>677</v>
      </c>
      <c r="C1206" s="26" t="s">
        <v>340</v>
      </c>
      <c r="D1206" s="27" t="s">
        <v>722</v>
      </c>
      <c r="E1206" s="26" t="s">
        <v>135</v>
      </c>
      <c r="F1206" s="59">
        <f>F1207</f>
        <v>0</v>
      </c>
      <c r="H1206" s="59">
        <f t="shared" si="140"/>
        <v>0</v>
      </c>
      <c r="I1206" s="59">
        <f t="shared" si="140"/>
        <v>0</v>
      </c>
      <c r="J1206" s="59">
        <f>J1207</f>
        <v>0</v>
      </c>
    </row>
    <row r="1207" spans="1:10" s="23" customFormat="1" ht="18.75" hidden="1" customHeight="1">
      <c r="A1207" s="31" t="s">
        <v>696</v>
      </c>
      <c r="B1207" s="159" t="s">
        <v>677</v>
      </c>
      <c r="C1207" s="26" t="s">
        <v>340</v>
      </c>
      <c r="D1207" s="27" t="s">
        <v>722</v>
      </c>
      <c r="E1207" s="26" t="s">
        <v>697</v>
      </c>
      <c r="F1207" s="59">
        <v>0</v>
      </c>
      <c r="H1207" s="59"/>
      <c r="I1207" s="59"/>
      <c r="J1207" s="59">
        <v>0</v>
      </c>
    </row>
    <row r="1208" spans="1:10" s="23" customFormat="1" hidden="1">
      <c r="A1208" s="51" t="s">
        <v>127</v>
      </c>
      <c r="B1208" s="175" t="s">
        <v>677</v>
      </c>
      <c r="C1208" s="175" t="s">
        <v>340</v>
      </c>
      <c r="D1208" s="175" t="s">
        <v>128</v>
      </c>
      <c r="E1208" s="176"/>
      <c r="F1208" s="88">
        <f>F1209</f>
        <v>0</v>
      </c>
      <c r="H1208" s="88">
        <f t="shared" ref="H1208:I1210" si="141">H1209</f>
        <v>0</v>
      </c>
      <c r="I1208" s="88">
        <f t="shared" si="141"/>
        <v>0</v>
      </c>
      <c r="J1208" s="88">
        <f>J1209</f>
        <v>0</v>
      </c>
    </row>
    <row r="1209" spans="1:10" s="23" customFormat="1" ht="31.5" hidden="1">
      <c r="A1209" s="37" t="s">
        <v>470</v>
      </c>
      <c r="B1209" s="159" t="s">
        <v>677</v>
      </c>
      <c r="C1209" s="26" t="s">
        <v>340</v>
      </c>
      <c r="D1209" s="159" t="s">
        <v>471</v>
      </c>
      <c r="E1209" s="217"/>
      <c r="F1209" s="62">
        <f>F1210</f>
        <v>0</v>
      </c>
      <c r="H1209" s="62">
        <f t="shared" si="141"/>
        <v>0</v>
      </c>
      <c r="I1209" s="62">
        <f t="shared" si="141"/>
        <v>0</v>
      </c>
      <c r="J1209" s="62">
        <f>J1210</f>
        <v>0</v>
      </c>
    </row>
    <row r="1210" spans="1:10" s="23" customFormat="1" hidden="1">
      <c r="A1210" s="31" t="s">
        <v>692</v>
      </c>
      <c r="B1210" s="159" t="s">
        <v>677</v>
      </c>
      <c r="C1210" s="26" t="s">
        <v>340</v>
      </c>
      <c r="D1210" s="159" t="s">
        <v>471</v>
      </c>
      <c r="E1210" s="217">
        <v>500</v>
      </c>
      <c r="F1210" s="62">
        <f>F1211</f>
        <v>0</v>
      </c>
      <c r="H1210" s="62">
        <f t="shared" si="141"/>
        <v>0</v>
      </c>
      <c r="I1210" s="62">
        <f t="shared" si="141"/>
        <v>0</v>
      </c>
      <c r="J1210" s="62">
        <f>J1211</f>
        <v>0</v>
      </c>
    </row>
    <row r="1211" spans="1:10" s="23" customFormat="1" hidden="1">
      <c r="A1211" s="31" t="s">
        <v>696</v>
      </c>
      <c r="B1211" s="159" t="s">
        <v>677</v>
      </c>
      <c r="C1211" s="26" t="s">
        <v>340</v>
      </c>
      <c r="D1211" s="159" t="s">
        <v>471</v>
      </c>
      <c r="E1211" s="217">
        <v>540</v>
      </c>
      <c r="F1211" s="62">
        <f>553.5-553.5</f>
        <v>0</v>
      </c>
      <c r="H1211" s="62">
        <f>553.5-553.5</f>
        <v>0</v>
      </c>
      <c r="I1211" s="62">
        <f>553.5-553.5</f>
        <v>0</v>
      </c>
      <c r="J1211" s="62">
        <f>553.5-553.5</f>
        <v>0</v>
      </c>
    </row>
    <row r="1212" spans="1:10" s="157" customFormat="1" hidden="1">
      <c r="A1212" s="99" t="s">
        <v>347</v>
      </c>
      <c r="B1212" s="175" t="s">
        <v>677</v>
      </c>
      <c r="C1212" s="175" t="s">
        <v>348</v>
      </c>
      <c r="D1212" s="175"/>
      <c r="E1212" s="176"/>
      <c r="F1212" s="22">
        <f>F1213+F1218+F1234+F1248</f>
        <v>0</v>
      </c>
      <c r="H1212" s="22">
        <f>H1213+H1218+H1234+H1248</f>
        <v>0</v>
      </c>
      <c r="I1212" s="22">
        <f>I1213+I1218+I1234+I1248</f>
        <v>0</v>
      </c>
      <c r="J1212" s="22">
        <f>J1213+J1218+J1234+J1248</f>
        <v>0</v>
      </c>
    </row>
    <row r="1213" spans="1:10" s="3" customFormat="1" hidden="1">
      <c r="A1213" s="81" t="s">
        <v>74</v>
      </c>
      <c r="B1213" s="208" t="s">
        <v>677</v>
      </c>
      <c r="C1213" s="29" t="s">
        <v>348</v>
      </c>
      <c r="D1213" s="208" t="s">
        <v>152</v>
      </c>
      <c r="E1213" s="29"/>
      <c r="F1213" s="56">
        <f>F1214</f>
        <v>0</v>
      </c>
      <c r="G1213" s="157"/>
      <c r="H1213" s="56">
        <f t="shared" ref="H1213:I1216" si="142">H1214</f>
        <v>0</v>
      </c>
      <c r="I1213" s="56">
        <f t="shared" si="142"/>
        <v>0</v>
      </c>
      <c r="J1213" s="56">
        <f>J1214</f>
        <v>0</v>
      </c>
    </row>
    <row r="1214" spans="1:10" s="3" customFormat="1" hidden="1">
      <c r="A1214" s="52" t="s">
        <v>39</v>
      </c>
      <c r="B1214" s="133" t="s">
        <v>677</v>
      </c>
      <c r="C1214" s="34" t="s">
        <v>348</v>
      </c>
      <c r="D1214" s="133" t="s">
        <v>153</v>
      </c>
      <c r="E1214" s="29"/>
      <c r="F1214" s="58">
        <f>F1215</f>
        <v>0</v>
      </c>
      <c r="G1214" s="157"/>
      <c r="H1214" s="58">
        <f t="shared" si="142"/>
        <v>0</v>
      </c>
      <c r="I1214" s="58">
        <f t="shared" si="142"/>
        <v>0</v>
      </c>
      <c r="J1214" s="58">
        <f>J1215</f>
        <v>0</v>
      </c>
    </row>
    <row r="1215" spans="1:10" s="23" customFormat="1" ht="31.5" hidden="1">
      <c r="A1215" s="31" t="s">
        <v>263</v>
      </c>
      <c r="B1215" s="159" t="s">
        <v>677</v>
      </c>
      <c r="C1215" s="26" t="s">
        <v>348</v>
      </c>
      <c r="D1215" s="159" t="s">
        <v>155</v>
      </c>
      <c r="E1215" s="26"/>
      <c r="F1215" s="62">
        <f>F1216</f>
        <v>0</v>
      </c>
      <c r="H1215" s="62">
        <f t="shared" si="142"/>
        <v>0</v>
      </c>
      <c r="I1215" s="62">
        <f t="shared" si="142"/>
        <v>0</v>
      </c>
      <c r="J1215" s="62">
        <f>J1216</f>
        <v>0</v>
      </c>
    </row>
    <row r="1216" spans="1:10" s="38" customFormat="1" hidden="1">
      <c r="A1216" s="31" t="s">
        <v>692</v>
      </c>
      <c r="B1216" s="159" t="s">
        <v>677</v>
      </c>
      <c r="C1216" s="159" t="s">
        <v>348</v>
      </c>
      <c r="D1216" s="159" t="s">
        <v>155</v>
      </c>
      <c r="E1216" s="159" t="s">
        <v>135</v>
      </c>
      <c r="F1216" s="62">
        <f>F1217</f>
        <v>0</v>
      </c>
      <c r="H1216" s="62">
        <f t="shared" si="142"/>
        <v>0</v>
      </c>
      <c r="I1216" s="62">
        <f t="shared" si="142"/>
        <v>0</v>
      </c>
      <c r="J1216" s="62">
        <f>J1217</f>
        <v>0</v>
      </c>
    </row>
    <row r="1217" spans="1:10" s="3" customFormat="1" ht="17.25" hidden="1" customHeight="1">
      <c r="A1217" s="31" t="s">
        <v>696</v>
      </c>
      <c r="B1217" s="159" t="s">
        <v>677</v>
      </c>
      <c r="C1217" s="159" t="s">
        <v>348</v>
      </c>
      <c r="D1217" s="159" t="s">
        <v>155</v>
      </c>
      <c r="E1217" s="159" t="s">
        <v>697</v>
      </c>
      <c r="F1217" s="62"/>
      <c r="G1217" s="157"/>
      <c r="H1217" s="62"/>
      <c r="I1217" s="62"/>
      <c r="J1217" s="62"/>
    </row>
    <row r="1218" spans="1:10" s="23" customFormat="1" ht="47.25" hidden="1">
      <c r="A1218" s="11" t="s">
        <v>237</v>
      </c>
      <c r="B1218" s="175" t="s">
        <v>677</v>
      </c>
      <c r="C1218" s="175" t="s">
        <v>348</v>
      </c>
      <c r="D1218" s="175" t="s">
        <v>238</v>
      </c>
      <c r="E1218" s="175"/>
      <c r="F1218" s="88">
        <f>F1219</f>
        <v>0</v>
      </c>
      <c r="H1218" s="88">
        <f t="shared" ref="H1218:J1219" si="143">H1219</f>
        <v>0</v>
      </c>
      <c r="I1218" s="88">
        <f t="shared" si="143"/>
        <v>0</v>
      </c>
      <c r="J1218" s="88">
        <f t="shared" si="143"/>
        <v>0</v>
      </c>
    </row>
    <row r="1219" spans="1:10" s="3" customFormat="1" ht="31.5" hidden="1">
      <c r="A1219" s="31" t="s">
        <v>478</v>
      </c>
      <c r="B1219" s="159" t="s">
        <v>677</v>
      </c>
      <c r="C1219" s="159" t="s">
        <v>348</v>
      </c>
      <c r="D1219" s="159" t="s">
        <v>479</v>
      </c>
      <c r="E1219" s="159"/>
      <c r="F1219" s="62">
        <f>F1220</f>
        <v>0</v>
      </c>
      <c r="G1219" s="157"/>
      <c r="H1219" s="62">
        <f t="shared" si="143"/>
        <v>0</v>
      </c>
      <c r="I1219" s="62">
        <f t="shared" si="143"/>
        <v>0</v>
      </c>
      <c r="J1219" s="62">
        <f t="shared" si="143"/>
        <v>0</v>
      </c>
    </row>
    <row r="1220" spans="1:10" s="3" customFormat="1" ht="31.5" hidden="1">
      <c r="A1220" s="31" t="s">
        <v>723</v>
      </c>
      <c r="B1220" s="159" t="s">
        <v>677</v>
      </c>
      <c r="C1220" s="159" t="s">
        <v>348</v>
      </c>
      <c r="D1220" s="159" t="s">
        <v>724</v>
      </c>
      <c r="E1220" s="159"/>
      <c r="F1220" s="62">
        <f>F1221+F1229</f>
        <v>0</v>
      </c>
      <c r="G1220" s="157"/>
      <c r="H1220" s="62">
        <f>H1221+H1229</f>
        <v>0</v>
      </c>
      <c r="I1220" s="62">
        <f>I1221+I1229</f>
        <v>0</v>
      </c>
      <c r="J1220" s="62">
        <f>J1221+J1229</f>
        <v>0</v>
      </c>
    </row>
    <row r="1221" spans="1:10" s="3" customFormat="1" ht="31.5" hidden="1">
      <c r="A1221" s="31" t="s">
        <v>725</v>
      </c>
      <c r="B1221" s="159" t="s">
        <v>677</v>
      </c>
      <c r="C1221" s="159" t="s">
        <v>348</v>
      </c>
      <c r="D1221" s="159" t="s">
        <v>726</v>
      </c>
      <c r="E1221" s="159"/>
      <c r="F1221" s="62">
        <f>F1222+F1226</f>
        <v>0</v>
      </c>
      <c r="G1221" s="157"/>
      <c r="H1221" s="62">
        <f>H1222+H1226</f>
        <v>0</v>
      </c>
      <c r="I1221" s="62">
        <f>I1222+I1226</f>
        <v>0</v>
      </c>
      <c r="J1221" s="62">
        <f>J1222+J1226</f>
        <v>0</v>
      </c>
    </row>
    <row r="1222" spans="1:10" s="3" customFormat="1" hidden="1">
      <c r="A1222" s="31" t="s">
        <v>692</v>
      </c>
      <c r="B1222" s="159" t="s">
        <v>677</v>
      </c>
      <c r="C1222" s="159" t="s">
        <v>348</v>
      </c>
      <c r="D1222" s="159" t="s">
        <v>726</v>
      </c>
      <c r="E1222" s="159" t="s">
        <v>135</v>
      </c>
      <c r="F1222" s="62">
        <f>F1223</f>
        <v>0</v>
      </c>
      <c r="G1222" s="157"/>
      <c r="H1222" s="62">
        <f>H1223</f>
        <v>0</v>
      </c>
      <c r="I1222" s="62">
        <f>I1223</f>
        <v>0</v>
      </c>
      <c r="J1222" s="62">
        <f>J1223</f>
        <v>0</v>
      </c>
    </row>
    <row r="1223" spans="1:10" s="3" customFormat="1" hidden="1">
      <c r="A1223" s="31" t="s">
        <v>696</v>
      </c>
      <c r="B1223" s="159" t="s">
        <v>677</v>
      </c>
      <c r="C1223" s="159" t="s">
        <v>348</v>
      </c>
      <c r="D1223" s="159" t="s">
        <v>726</v>
      </c>
      <c r="E1223" s="159" t="s">
        <v>697</v>
      </c>
      <c r="F1223" s="62">
        <v>0</v>
      </c>
      <c r="G1223" s="157"/>
      <c r="H1223" s="62"/>
      <c r="I1223" s="62"/>
      <c r="J1223" s="62">
        <v>0</v>
      </c>
    </row>
    <row r="1224" spans="1:10" s="3" customFormat="1" ht="25.5" hidden="1">
      <c r="A1224" s="169" t="s">
        <v>727</v>
      </c>
      <c r="B1224" s="271" t="s">
        <v>677</v>
      </c>
      <c r="C1224" s="271" t="s">
        <v>348</v>
      </c>
      <c r="D1224" s="271" t="s">
        <v>726</v>
      </c>
      <c r="E1224" s="271" t="s">
        <v>697</v>
      </c>
      <c r="F1224" s="171">
        <v>0</v>
      </c>
      <c r="G1224" s="157"/>
      <c r="H1224" s="62"/>
      <c r="I1224" s="62"/>
      <c r="J1224" s="171">
        <v>0</v>
      </c>
    </row>
    <row r="1225" spans="1:10" s="3" customFormat="1" ht="31.5" hidden="1">
      <c r="A1225" s="31" t="s">
        <v>725</v>
      </c>
      <c r="B1225" s="159" t="s">
        <v>677</v>
      </c>
      <c r="C1225" s="159" t="s">
        <v>348</v>
      </c>
      <c r="D1225" s="159" t="s">
        <v>728</v>
      </c>
      <c r="E1225" s="271"/>
      <c r="F1225" s="171"/>
      <c r="G1225" s="157"/>
      <c r="H1225" s="62"/>
      <c r="I1225" s="62"/>
      <c r="J1225" s="171"/>
    </row>
    <row r="1226" spans="1:10" s="3" customFormat="1" hidden="1">
      <c r="A1226" s="31" t="s">
        <v>692</v>
      </c>
      <c r="B1226" s="159" t="s">
        <v>677</v>
      </c>
      <c r="C1226" s="159" t="s">
        <v>348</v>
      </c>
      <c r="D1226" s="159" t="s">
        <v>728</v>
      </c>
      <c r="E1226" s="159" t="s">
        <v>135</v>
      </c>
      <c r="F1226" s="62">
        <f>F1227</f>
        <v>0</v>
      </c>
      <c r="G1226" s="157"/>
      <c r="H1226" s="62">
        <f>H1227</f>
        <v>0</v>
      </c>
      <c r="I1226" s="62">
        <f>I1227</f>
        <v>0</v>
      </c>
      <c r="J1226" s="62">
        <f>J1227</f>
        <v>0</v>
      </c>
    </row>
    <row r="1227" spans="1:10" s="3" customFormat="1" hidden="1">
      <c r="A1227" s="31" t="s">
        <v>696</v>
      </c>
      <c r="B1227" s="159" t="s">
        <v>677</v>
      </c>
      <c r="C1227" s="159" t="s">
        <v>348</v>
      </c>
      <c r="D1227" s="159" t="s">
        <v>728</v>
      </c>
      <c r="E1227" s="159" t="s">
        <v>697</v>
      </c>
      <c r="F1227" s="62">
        <v>0</v>
      </c>
      <c r="G1227" s="157"/>
      <c r="H1227" s="62"/>
      <c r="I1227" s="62"/>
      <c r="J1227" s="62">
        <v>0</v>
      </c>
    </row>
    <row r="1228" spans="1:10" s="3" customFormat="1" ht="25.5" hidden="1">
      <c r="A1228" s="169" t="s">
        <v>727</v>
      </c>
      <c r="B1228" s="271" t="s">
        <v>677</v>
      </c>
      <c r="C1228" s="271" t="s">
        <v>348</v>
      </c>
      <c r="D1228" s="271" t="s">
        <v>728</v>
      </c>
      <c r="E1228" s="271" t="s">
        <v>697</v>
      </c>
      <c r="F1228" s="171">
        <v>0</v>
      </c>
      <c r="G1228" s="157"/>
      <c r="H1228" s="62"/>
      <c r="I1228" s="62"/>
      <c r="J1228" s="171">
        <v>0</v>
      </c>
    </row>
    <row r="1229" spans="1:10" s="3" customFormat="1" ht="31.5" hidden="1">
      <c r="A1229" s="31" t="s">
        <v>729</v>
      </c>
      <c r="B1229" s="159" t="s">
        <v>677</v>
      </c>
      <c r="C1229" s="159" t="s">
        <v>348</v>
      </c>
      <c r="D1229" s="159" t="s">
        <v>730</v>
      </c>
      <c r="E1229" s="159"/>
      <c r="F1229" s="62">
        <f>F1230+F1232</f>
        <v>0</v>
      </c>
      <c r="G1229" s="157"/>
      <c r="H1229" s="62">
        <f>H1230+H1232</f>
        <v>0</v>
      </c>
      <c r="I1229" s="62">
        <f>I1230+I1232</f>
        <v>0</v>
      </c>
      <c r="J1229" s="62">
        <f>J1230+J1232</f>
        <v>0</v>
      </c>
    </row>
    <row r="1230" spans="1:10" s="3" customFormat="1" hidden="1">
      <c r="A1230" s="31" t="s">
        <v>692</v>
      </c>
      <c r="B1230" s="159" t="s">
        <v>677</v>
      </c>
      <c r="C1230" s="159" t="s">
        <v>348</v>
      </c>
      <c r="D1230" s="159" t="s">
        <v>730</v>
      </c>
      <c r="E1230" s="159" t="s">
        <v>135</v>
      </c>
      <c r="F1230" s="62">
        <f>F1231</f>
        <v>0</v>
      </c>
      <c r="G1230" s="157"/>
      <c r="H1230" s="62">
        <f>H1231</f>
        <v>0</v>
      </c>
      <c r="I1230" s="62">
        <f>I1231</f>
        <v>0</v>
      </c>
      <c r="J1230" s="62">
        <f>J1231</f>
        <v>0</v>
      </c>
    </row>
    <row r="1231" spans="1:10" s="3" customFormat="1" hidden="1">
      <c r="A1231" s="31" t="s">
        <v>696</v>
      </c>
      <c r="B1231" s="159" t="s">
        <v>677</v>
      </c>
      <c r="C1231" s="159" t="s">
        <v>348</v>
      </c>
      <c r="D1231" s="159" t="s">
        <v>730</v>
      </c>
      <c r="E1231" s="159" t="s">
        <v>697</v>
      </c>
      <c r="F1231" s="62"/>
      <c r="G1231" s="157"/>
      <c r="H1231" s="62"/>
      <c r="I1231" s="62"/>
      <c r="J1231" s="62"/>
    </row>
    <row r="1232" spans="1:10" s="3" customFormat="1" ht="17.25" hidden="1" customHeight="1">
      <c r="A1232" s="61" t="s">
        <v>35</v>
      </c>
      <c r="B1232" s="159" t="s">
        <v>677</v>
      </c>
      <c r="C1232" s="159" t="s">
        <v>348</v>
      </c>
      <c r="D1232" s="159" t="s">
        <v>730</v>
      </c>
      <c r="E1232" s="159" t="s">
        <v>184</v>
      </c>
      <c r="F1232" s="62">
        <f>F1233</f>
        <v>0</v>
      </c>
      <c r="G1232" s="157"/>
      <c r="H1232" s="62">
        <f>H1233</f>
        <v>0</v>
      </c>
      <c r="I1232" s="62">
        <f>I1233</f>
        <v>0</v>
      </c>
      <c r="J1232" s="62">
        <f>J1233</f>
        <v>0</v>
      </c>
    </row>
    <row r="1233" spans="1:10" s="3" customFormat="1" ht="17.25" hidden="1" customHeight="1">
      <c r="A1233" s="61" t="s">
        <v>55</v>
      </c>
      <c r="B1233" s="159" t="s">
        <v>677</v>
      </c>
      <c r="C1233" s="159" t="s">
        <v>348</v>
      </c>
      <c r="D1233" s="159" t="s">
        <v>730</v>
      </c>
      <c r="E1233" s="159" t="s">
        <v>260</v>
      </c>
      <c r="F1233" s="62">
        <v>0</v>
      </c>
      <c r="G1233" s="157"/>
      <c r="H1233" s="62">
        <v>0</v>
      </c>
      <c r="I1233" s="62">
        <v>0</v>
      </c>
      <c r="J1233" s="62">
        <v>0</v>
      </c>
    </row>
    <row r="1234" spans="1:10" s="3" customFormat="1" ht="17.25" hidden="1" customHeight="1">
      <c r="A1234" s="20" t="s">
        <v>710</v>
      </c>
      <c r="B1234" s="175" t="s">
        <v>677</v>
      </c>
      <c r="C1234" s="175" t="s">
        <v>348</v>
      </c>
      <c r="D1234" s="175" t="s">
        <v>711</v>
      </c>
      <c r="E1234" s="176"/>
      <c r="F1234" s="22">
        <f>F1235</f>
        <v>0</v>
      </c>
      <c r="G1234" s="157"/>
      <c r="H1234" s="22">
        <f>H1235</f>
        <v>0</v>
      </c>
      <c r="I1234" s="22">
        <f>I1235</f>
        <v>0</v>
      </c>
      <c r="J1234" s="22">
        <f>J1235</f>
        <v>0</v>
      </c>
    </row>
    <row r="1235" spans="1:10" s="3" customFormat="1" ht="47.25" hidden="1">
      <c r="A1235" s="25" t="s">
        <v>712</v>
      </c>
      <c r="B1235" s="159" t="s">
        <v>677</v>
      </c>
      <c r="C1235" s="159" t="s">
        <v>348</v>
      </c>
      <c r="D1235" s="159" t="s">
        <v>713</v>
      </c>
      <c r="E1235" s="217"/>
      <c r="F1235" s="24">
        <f>F1236+F1239+F1245+F1242</f>
        <v>0</v>
      </c>
      <c r="G1235" s="157"/>
      <c r="H1235" s="24">
        <f>H1236+H1239+H1245+H1242</f>
        <v>0</v>
      </c>
      <c r="I1235" s="24">
        <f>I1236+I1239+I1245+I1242</f>
        <v>0</v>
      </c>
      <c r="J1235" s="24">
        <f>J1236+J1239+J1245+J1242</f>
        <v>0</v>
      </c>
    </row>
    <row r="1236" spans="1:10" s="3" customFormat="1" ht="47.25" hidden="1">
      <c r="A1236" s="25" t="s">
        <v>731</v>
      </c>
      <c r="B1236" s="26" t="s">
        <v>677</v>
      </c>
      <c r="C1236" s="159" t="s">
        <v>348</v>
      </c>
      <c r="D1236" s="26" t="s">
        <v>732</v>
      </c>
      <c r="E1236" s="26"/>
      <c r="F1236" s="62">
        <f>F1238</f>
        <v>0</v>
      </c>
      <c r="G1236" s="157"/>
      <c r="H1236" s="62">
        <f>H1238</f>
        <v>0</v>
      </c>
      <c r="I1236" s="62">
        <f>I1238</f>
        <v>0</v>
      </c>
      <c r="J1236" s="62">
        <f>J1238</f>
        <v>0</v>
      </c>
    </row>
    <row r="1237" spans="1:10" s="3" customFormat="1" hidden="1">
      <c r="A1237" s="31" t="s">
        <v>692</v>
      </c>
      <c r="B1237" s="26" t="s">
        <v>677</v>
      </c>
      <c r="C1237" s="159" t="s">
        <v>348</v>
      </c>
      <c r="D1237" s="26" t="s">
        <v>732</v>
      </c>
      <c r="E1237" s="26" t="s">
        <v>135</v>
      </c>
      <c r="F1237" s="62">
        <f>F1238</f>
        <v>0</v>
      </c>
      <c r="G1237" s="157"/>
      <c r="H1237" s="62">
        <f>H1238</f>
        <v>0</v>
      </c>
      <c r="I1237" s="62">
        <f>I1238</f>
        <v>0</v>
      </c>
      <c r="J1237" s="62">
        <f>J1238</f>
        <v>0</v>
      </c>
    </row>
    <row r="1238" spans="1:10" s="3" customFormat="1" hidden="1">
      <c r="A1238" s="31" t="s">
        <v>696</v>
      </c>
      <c r="B1238" s="26" t="s">
        <v>677</v>
      </c>
      <c r="C1238" s="159" t="s">
        <v>348</v>
      </c>
      <c r="D1238" s="26" t="s">
        <v>732</v>
      </c>
      <c r="E1238" s="26" t="s">
        <v>697</v>
      </c>
      <c r="F1238" s="62"/>
      <c r="G1238" s="157"/>
      <c r="H1238" s="62"/>
      <c r="I1238" s="62"/>
      <c r="J1238" s="62"/>
    </row>
    <row r="1239" spans="1:10" s="3" customFormat="1" ht="78.75" hidden="1">
      <c r="A1239" s="25" t="s">
        <v>733</v>
      </c>
      <c r="B1239" s="26" t="s">
        <v>677</v>
      </c>
      <c r="C1239" s="159" t="s">
        <v>348</v>
      </c>
      <c r="D1239" s="26" t="s">
        <v>716</v>
      </c>
      <c r="E1239" s="26"/>
      <c r="F1239" s="62">
        <f>F1240</f>
        <v>0</v>
      </c>
      <c r="G1239" s="157"/>
      <c r="H1239" s="62">
        <f t="shared" ref="H1239:J1240" si="144">H1240</f>
        <v>0</v>
      </c>
      <c r="I1239" s="62">
        <f t="shared" si="144"/>
        <v>0</v>
      </c>
      <c r="J1239" s="62">
        <f t="shared" si="144"/>
        <v>0</v>
      </c>
    </row>
    <row r="1240" spans="1:10" s="3" customFormat="1" hidden="1">
      <c r="A1240" s="31" t="s">
        <v>692</v>
      </c>
      <c r="B1240" s="26" t="s">
        <v>677</v>
      </c>
      <c r="C1240" s="159" t="s">
        <v>348</v>
      </c>
      <c r="D1240" s="26" t="s">
        <v>716</v>
      </c>
      <c r="E1240" s="26" t="s">
        <v>135</v>
      </c>
      <c r="F1240" s="62">
        <f>F1241</f>
        <v>0</v>
      </c>
      <c r="G1240" s="157"/>
      <c r="H1240" s="62">
        <f t="shared" si="144"/>
        <v>0</v>
      </c>
      <c r="I1240" s="62">
        <f t="shared" si="144"/>
        <v>0</v>
      </c>
      <c r="J1240" s="62">
        <f t="shared" si="144"/>
        <v>0</v>
      </c>
    </row>
    <row r="1241" spans="1:10" s="3" customFormat="1" hidden="1">
      <c r="A1241" s="31" t="s">
        <v>696</v>
      </c>
      <c r="B1241" s="26" t="s">
        <v>677</v>
      </c>
      <c r="C1241" s="159" t="s">
        <v>348</v>
      </c>
      <c r="D1241" s="26" t="s">
        <v>716</v>
      </c>
      <c r="E1241" s="26" t="s">
        <v>697</v>
      </c>
      <c r="F1241" s="62"/>
      <c r="G1241" s="157"/>
      <c r="H1241" s="62"/>
      <c r="I1241" s="62"/>
      <c r="J1241" s="62"/>
    </row>
    <row r="1242" spans="1:10" s="3" customFormat="1" ht="47.25" hidden="1">
      <c r="A1242" s="25" t="s">
        <v>734</v>
      </c>
      <c r="B1242" s="26" t="s">
        <v>677</v>
      </c>
      <c r="C1242" s="159" t="s">
        <v>348</v>
      </c>
      <c r="D1242" s="26" t="s">
        <v>735</v>
      </c>
      <c r="E1242" s="26"/>
      <c r="F1242" s="62">
        <f>F1243</f>
        <v>0</v>
      </c>
      <c r="G1242" s="157"/>
      <c r="H1242" s="62">
        <f t="shared" ref="H1242:J1243" si="145">H1243</f>
        <v>0</v>
      </c>
      <c r="I1242" s="62">
        <f t="shared" si="145"/>
        <v>0</v>
      </c>
      <c r="J1242" s="62">
        <f t="shared" si="145"/>
        <v>0</v>
      </c>
    </row>
    <row r="1243" spans="1:10" s="3" customFormat="1" hidden="1">
      <c r="A1243" s="31" t="s">
        <v>692</v>
      </c>
      <c r="B1243" s="26" t="s">
        <v>677</v>
      </c>
      <c r="C1243" s="159" t="s">
        <v>348</v>
      </c>
      <c r="D1243" s="26" t="s">
        <v>735</v>
      </c>
      <c r="E1243" s="26" t="s">
        <v>135</v>
      </c>
      <c r="F1243" s="62">
        <f>F1244</f>
        <v>0</v>
      </c>
      <c r="G1243" s="157"/>
      <c r="H1243" s="62">
        <f t="shared" si="145"/>
        <v>0</v>
      </c>
      <c r="I1243" s="62">
        <f t="shared" si="145"/>
        <v>0</v>
      </c>
      <c r="J1243" s="62">
        <f t="shared" si="145"/>
        <v>0</v>
      </c>
    </row>
    <row r="1244" spans="1:10" s="3" customFormat="1" hidden="1">
      <c r="A1244" s="31" t="s">
        <v>696</v>
      </c>
      <c r="B1244" s="26" t="s">
        <v>677</v>
      </c>
      <c r="C1244" s="159" t="s">
        <v>348</v>
      </c>
      <c r="D1244" s="26" t="s">
        <v>735</v>
      </c>
      <c r="E1244" s="26" t="s">
        <v>697</v>
      </c>
      <c r="F1244" s="62"/>
      <c r="G1244" s="157"/>
      <c r="H1244" s="62"/>
      <c r="I1244" s="62"/>
      <c r="J1244" s="62"/>
    </row>
    <row r="1245" spans="1:10" s="3" customFormat="1" ht="31.5" hidden="1">
      <c r="A1245" s="25" t="s">
        <v>880</v>
      </c>
      <c r="B1245" s="26" t="s">
        <v>677</v>
      </c>
      <c r="C1245" s="159" t="s">
        <v>348</v>
      </c>
      <c r="D1245" s="26" t="s">
        <v>737</v>
      </c>
      <c r="E1245" s="26"/>
      <c r="F1245" s="62">
        <f>F1246</f>
        <v>0</v>
      </c>
      <c r="G1245" s="157"/>
      <c r="H1245" s="62">
        <f t="shared" ref="H1245:J1246" si="146">H1246</f>
        <v>0</v>
      </c>
      <c r="I1245" s="62">
        <f t="shared" si="146"/>
        <v>0</v>
      </c>
      <c r="J1245" s="62">
        <f t="shared" si="146"/>
        <v>0</v>
      </c>
    </row>
    <row r="1246" spans="1:10" s="3" customFormat="1" hidden="1">
      <c r="A1246" s="31" t="s">
        <v>692</v>
      </c>
      <c r="B1246" s="26" t="s">
        <v>677</v>
      </c>
      <c r="C1246" s="159" t="s">
        <v>348</v>
      </c>
      <c r="D1246" s="26" t="s">
        <v>737</v>
      </c>
      <c r="E1246" s="26" t="s">
        <v>135</v>
      </c>
      <c r="F1246" s="62">
        <f>F1247</f>
        <v>0</v>
      </c>
      <c r="G1246" s="157"/>
      <c r="H1246" s="62">
        <f t="shared" si="146"/>
        <v>0</v>
      </c>
      <c r="I1246" s="62">
        <f t="shared" si="146"/>
        <v>0</v>
      </c>
      <c r="J1246" s="62">
        <f t="shared" si="146"/>
        <v>0</v>
      </c>
    </row>
    <row r="1247" spans="1:10" s="3" customFormat="1" hidden="1">
      <c r="A1247" s="31" t="s">
        <v>696</v>
      </c>
      <c r="B1247" s="26" t="s">
        <v>677</v>
      </c>
      <c r="C1247" s="159" t="s">
        <v>348</v>
      </c>
      <c r="D1247" s="26" t="s">
        <v>737</v>
      </c>
      <c r="E1247" s="26" t="s">
        <v>697</v>
      </c>
      <c r="F1247" s="62"/>
      <c r="G1247" s="157"/>
      <c r="H1247" s="62"/>
      <c r="I1247" s="62"/>
      <c r="J1247" s="62"/>
    </row>
    <row r="1248" spans="1:10" s="3" customFormat="1" hidden="1">
      <c r="A1248" s="20" t="s">
        <v>186</v>
      </c>
      <c r="B1248" s="175" t="s">
        <v>677</v>
      </c>
      <c r="C1248" s="175" t="s">
        <v>348</v>
      </c>
      <c r="D1248" s="175" t="s">
        <v>187</v>
      </c>
      <c r="E1248" s="176"/>
      <c r="F1248" s="22">
        <f>F1249</f>
        <v>0</v>
      </c>
      <c r="G1248" s="157"/>
      <c r="H1248" s="22">
        <f t="shared" ref="H1248:I1251" si="147">H1249</f>
        <v>0</v>
      </c>
      <c r="I1248" s="22">
        <f t="shared" si="147"/>
        <v>0</v>
      </c>
      <c r="J1248" s="22">
        <f>J1249</f>
        <v>0</v>
      </c>
    </row>
    <row r="1249" spans="1:10" s="3" customFormat="1" ht="47.25" hidden="1">
      <c r="A1249" s="52" t="s">
        <v>384</v>
      </c>
      <c r="B1249" s="133" t="s">
        <v>677</v>
      </c>
      <c r="C1249" s="133" t="s">
        <v>348</v>
      </c>
      <c r="D1249" s="159" t="s">
        <v>385</v>
      </c>
      <c r="E1249" s="232"/>
      <c r="F1249" s="36">
        <f>F1250</f>
        <v>0</v>
      </c>
      <c r="G1249" s="157"/>
      <c r="H1249" s="36">
        <f t="shared" si="147"/>
        <v>0</v>
      </c>
      <c r="I1249" s="36">
        <f t="shared" si="147"/>
        <v>0</v>
      </c>
      <c r="J1249" s="36">
        <f>J1250</f>
        <v>0</v>
      </c>
    </row>
    <row r="1250" spans="1:10" s="3" customFormat="1" ht="31.5" hidden="1">
      <c r="A1250" s="100" t="s">
        <v>388</v>
      </c>
      <c r="B1250" s="159" t="s">
        <v>677</v>
      </c>
      <c r="C1250" s="159" t="s">
        <v>348</v>
      </c>
      <c r="D1250" s="181" t="s">
        <v>881</v>
      </c>
      <c r="E1250" s="217"/>
      <c r="F1250" s="24">
        <f>F1251</f>
        <v>0</v>
      </c>
      <c r="G1250" s="157"/>
      <c r="H1250" s="24">
        <f t="shared" si="147"/>
        <v>0</v>
      </c>
      <c r="I1250" s="24">
        <f t="shared" si="147"/>
        <v>0</v>
      </c>
      <c r="J1250" s="24">
        <f>J1251</f>
        <v>0</v>
      </c>
    </row>
    <row r="1251" spans="1:10" s="3" customFormat="1" hidden="1">
      <c r="A1251" s="31" t="s">
        <v>692</v>
      </c>
      <c r="B1251" s="159" t="s">
        <v>677</v>
      </c>
      <c r="C1251" s="159" t="s">
        <v>348</v>
      </c>
      <c r="D1251" s="181" t="s">
        <v>881</v>
      </c>
      <c r="E1251" s="217">
        <v>500</v>
      </c>
      <c r="F1251" s="24">
        <f>F1252</f>
        <v>0</v>
      </c>
      <c r="G1251" s="157"/>
      <c r="H1251" s="24">
        <f t="shared" si="147"/>
        <v>0</v>
      </c>
      <c r="I1251" s="24">
        <f t="shared" si="147"/>
        <v>0</v>
      </c>
      <c r="J1251" s="24">
        <f>J1252</f>
        <v>0</v>
      </c>
    </row>
    <row r="1252" spans="1:10" s="3" customFormat="1" hidden="1">
      <c r="A1252" s="31" t="s">
        <v>696</v>
      </c>
      <c r="B1252" s="159" t="s">
        <v>677</v>
      </c>
      <c r="C1252" s="159" t="s">
        <v>348</v>
      </c>
      <c r="D1252" s="181" t="s">
        <v>881</v>
      </c>
      <c r="E1252" s="217">
        <v>540</v>
      </c>
      <c r="F1252" s="24">
        <v>0</v>
      </c>
      <c r="G1252" s="157"/>
      <c r="H1252" s="24"/>
      <c r="I1252" s="24"/>
      <c r="J1252" s="24">
        <v>0</v>
      </c>
    </row>
    <row r="1253" spans="1:10" s="3" customFormat="1" ht="25.5" hidden="1">
      <c r="A1253" s="169" t="s">
        <v>727</v>
      </c>
      <c r="B1253" s="271" t="s">
        <v>677</v>
      </c>
      <c r="C1253" s="271" t="s">
        <v>348</v>
      </c>
      <c r="D1253" s="272" t="s">
        <v>881</v>
      </c>
      <c r="E1253" s="273">
        <v>540</v>
      </c>
      <c r="F1253" s="274">
        <v>0</v>
      </c>
      <c r="G1253" s="157"/>
      <c r="H1253" s="24"/>
      <c r="I1253" s="24"/>
      <c r="J1253" s="274">
        <v>0</v>
      </c>
    </row>
    <row r="1254" spans="1:10" s="38" customFormat="1" hidden="1">
      <c r="A1254" s="20" t="s">
        <v>391</v>
      </c>
      <c r="B1254" s="175" t="s">
        <v>677</v>
      </c>
      <c r="C1254" s="175" t="s">
        <v>392</v>
      </c>
      <c r="D1254" s="159"/>
      <c r="E1254" s="217"/>
      <c r="F1254" s="22">
        <f>F1255+F1260+F1266</f>
        <v>0</v>
      </c>
      <c r="H1254" s="22">
        <f>H1255+H1260+H1266</f>
        <v>0</v>
      </c>
      <c r="I1254" s="22">
        <f>I1255+I1260+I1266</f>
        <v>0</v>
      </c>
      <c r="J1254" s="22">
        <f>J1255+J1260+J1266</f>
        <v>0</v>
      </c>
    </row>
    <row r="1255" spans="1:10" s="38" customFormat="1" hidden="1">
      <c r="A1255" s="81" t="s">
        <v>74</v>
      </c>
      <c r="B1255" s="208" t="s">
        <v>677</v>
      </c>
      <c r="C1255" s="208" t="s">
        <v>392</v>
      </c>
      <c r="D1255" s="208" t="s">
        <v>38</v>
      </c>
      <c r="E1255" s="218"/>
      <c r="F1255" s="30">
        <f>F1256</f>
        <v>0</v>
      </c>
      <c r="H1255" s="30">
        <f t="shared" ref="H1255:I1258" si="148">H1256</f>
        <v>0</v>
      </c>
      <c r="I1255" s="30">
        <f t="shared" si="148"/>
        <v>0</v>
      </c>
      <c r="J1255" s="30">
        <f>J1256</f>
        <v>0</v>
      </c>
    </row>
    <row r="1256" spans="1:10" s="38" customFormat="1" hidden="1">
      <c r="A1256" s="25" t="s">
        <v>39</v>
      </c>
      <c r="B1256" s="159" t="s">
        <v>677</v>
      </c>
      <c r="C1256" s="159" t="s">
        <v>392</v>
      </c>
      <c r="D1256" s="159" t="s">
        <v>40</v>
      </c>
      <c r="E1256" s="217"/>
      <c r="F1256" s="24">
        <f>F1257</f>
        <v>0</v>
      </c>
      <c r="H1256" s="24">
        <f t="shared" si="148"/>
        <v>0</v>
      </c>
      <c r="I1256" s="24">
        <f t="shared" si="148"/>
        <v>0</v>
      </c>
      <c r="J1256" s="24">
        <f>J1257</f>
        <v>0</v>
      </c>
    </row>
    <row r="1257" spans="1:10" s="38" customFormat="1" ht="31.5" hidden="1">
      <c r="A1257" s="31" t="s">
        <v>263</v>
      </c>
      <c r="B1257" s="159" t="s">
        <v>677</v>
      </c>
      <c r="C1257" s="159" t="s">
        <v>392</v>
      </c>
      <c r="D1257" s="159" t="s">
        <v>41</v>
      </c>
      <c r="E1257" s="217"/>
      <c r="F1257" s="24">
        <f>F1258</f>
        <v>0</v>
      </c>
      <c r="H1257" s="24">
        <f t="shared" si="148"/>
        <v>0</v>
      </c>
      <c r="I1257" s="24">
        <f t="shared" si="148"/>
        <v>0</v>
      </c>
      <c r="J1257" s="24">
        <f>J1258</f>
        <v>0</v>
      </c>
    </row>
    <row r="1258" spans="1:10" s="38" customFormat="1" hidden="1">
      <c r="A1258" s="31" t="s">
        <v>692</v>
      </c>
      <c r="B1258" s="159" t="s">
        <v>677</v>
      </c>
      <c r="C1258" s="159" t="s">
        <v>392</v>
      </c>
      <c r="D1258" s="159" t="s">
        <v>41</v>
      </c>
      <c r="E1258" s="217">
        <v>500</v>
      </c>
      <c r="F1258" s="24">
        <f>F1259</f>
        <v>0</v>
      </c>
      <c r="H1258" s="24">
        <f t="shared" si="148"/>
        <v>0</v>
      </c>
      <c r="I1258" s="24">
        <f t="shared" si="148"/>
        <v>0</v>
      </c>
      <c r="J1258" s="24">
        <f>J1259</f>
        <v>0</v>
      </c>
    </row>
    <row r="1259" spans="1:10" s="38" customFormat="1" hidden="1">
      <c r="A1259" s="31" t="s">
        <v>696</v>
      </c>
      <c r="B1259" s="159" t="s">
        <v>677</v>
      </c>
      <c r="C1259" s="159" t="s">
        <v>392</v>
      </c>
      <c r="D1259" s="159" t="s">
        <v>41</v>
      </c>
      <c r="E1259" s="217">
        <v>540</v>
      </c>
      <c r="F1259" s="24"/>
      <c r="H1259" s="24"/>
      <c r="I1259" s="24"/>
      <c r="J1259" s="24"/>
    </row>
    <row r="1260" spans="1:10" s="38" customFormat="1" ht="47.25" hidden="1">
      <c r="A1260" s="20" t="s">
        <v>312</v>
      </c>
      <c r="B1260" s="175" t="s">
        <v>677</v>
      </c>
      <c r="C1260" s="175" t="s">
        <v>392</v>
      </c>
      <c r="D1260" s="159" t="s">
        <v>110</v>
      </c>
      <c r="E1260" s="217"/>
      <c r="F1260" s="24">
        <f>F1261</f>
        <v>0</v>
      </c>
      <c r="H1260" s="24">
        <f t="shared" ref="H1260:I1264" si="149">H1261</f>
        <v>0</v>
      </c>
      <c r="I1260" s="24">
        <f t="shared" si="149"/>
        <v>0</v>
      </c>
      <c r="J1260" s="24">
        <f>J1261</f>
        <v>0</v>
      </c>
    </row>
    <row r="1261" spans="1:10" s="38" customFormat="1" ht="47.25" hidden="1">
      <c r="A1261" s="31" t="s">
        <v>341</v>
      </c>
      <c r="B1261" s="159" t="s">
        <v>677</v>
      </c>
      <c r="C1261" s="159" t="s">
        <v>392</v>
      </c>
      <c r="D1261" s="159" t="s">
        <v>342</v>
      </c>
      <c r="E1261" s="217"/>
      <c r="F1261" s="24">
        <f>F1262</f>
        <v>0</v>
      </c>
      <c r="H1261" s="24">
        <f t="shared" si="149"/>
        <v>0</v>
      </c>
      <c r="I1261" s="24">
        <f t="shared" si="149"/>
        <v>0</v>
      </c>
      <c r="J1261" s="24">
        <f>J1262</f>
        <v>0</v>
      </c>
    </row>
    <row r="1262" spans="1:10" s="38" customFormat="1" ht="31.5" hidden="1">
      <c r="A1262" s="31" t="s">
        <v>882</v>
      </c>
      <c r="B1262" s="159" t="s">
        <v>677</v>
      </c>
      <c r="C1262" s="159" t="s">
        <v>392</v>
      </c>
      <c r="D1262" s="159" t="s">
        <v>883</v>
      </c>
      <c r="E1262" s="217"/>
      <c r="F1262" s="24">
        <f>F1263</f>
        <v>0</v>
      </c>
      <c r="H1262" s="24">
        <f t="shared" si="149"/>
        <v>0</v>
      </c>
      <c r="I1262" s="24">
        <f t="shared" si="149"/>
        <v>0</v>
      </c>
      <c r="J1262" s="24">
        <f>J1263</f>
        <v>0</v>
      </c>
    </row>
    <row r="1263" spans="1:10" s="38" customFormat="1" ht="47.25" hidden="1">
      <c r="A1263" s="31" t="s">
        <v>884</v>
      </c>
      <c r="B1263" s="159" t="s">
        <v>677</v>
      </c>
      <c r="C1263" s="159" t="s">
        <v>392</v>
      </c>
      <c r="D1263" s="159" t="s">
        <v>885</v>
      </c>
      <c r="E1263" s="217"/>
      <c r="F1263" s="24">
        <f>F1264</f>
        <v>0</v>
      </c>
      <c r="H1263" s="24">
        <f t="shared" si="149"/>
        <v>0</v>
      </c>
      <c r="I1263" s="24">
        <f t="shared" si="149"/>
        <v>0</v>
      </c>
      <c r="J1263" s="24">
        <f>J1264</f>
        <v>0</v>
      </c>
    </row>
    <row r="1264" spans="1:10" s="38" customFormat="1" hidden="1">
      <c r="A1264" s="31" t="s">
        <v>692</v>
      </c>
      <c r="B1264" s="159" t="s">
        <v>677</v>
      </c>
      <c r="C1264" s="159" t="s">
        <v>392</v>
      </c>
      <c r="D1264" s="159" t="s">
        <v>885</v>
      </c>
      <c r="E1264" s="217">
        <v>500</v>
      </c>
      <c r="F1264" s="24">
        <f>F1265</f>
        <v>0</v>
      </c>
      <c r="H1264" s="24">
        <f t="shared" si="149"/>
        <v>0</v>
      </c>
      <c r="I1264" s="24">
        <f t="shared" si="149"/>
        <v>0</v>
      </c>
      <c r="J1264" s="24">
        <f>J1265</f>
        <v>0</v>
      </c>
    </row>
    <row r="1265" spans="1:10" s="38" customFormat="1" hidden="1">
      <c r="A1265" s="31" t="s">
        <v>696</v>
      </c>
      <c r="B1265" s="159" t="s">
        <v>677</v>
      </c>
      <c r="C1265" s="159" t="s">
        <v>392</v>
      </c>
      <c r="D1265" s="159" t="s">
        <v>885</v>
      </c>
      <c r="E1265" s="217">
        <v>540</v>
      </c>
      <c r="F1265" s="24"/>
      <c r="H1265" s="24"/>
      <c r="I1265" s="24"/>
      <c r="J1265" s="24"/>
    </row>
    <row r="1266" spans="1:10" s="38" customFormat="1" hidden="1">
      <c r="A1266" s="51" t="s">
        <v>127</v>
      </c>
      <c r="B1266" s="175" t="s">
        <v>677</v>
      </c>
      <c r="C1266" s="175" t="s">
        <v>392</v>
      </c>
      <c r="D1266" s="175" t="s">
        <v>128</v>
      </c>
      <c r="E1266" s="176"/>
      <c r="F1266" s="88">
        <f>F1267</f>
        <v>0</v>
      </c>
      <c r="H1266" s="88">
        <f t="shared" ref="H1266:I1268" si="150">H1267</f>
        <v>0</v>
      </c>
      <c r="I1266" s="88">
        <f t="shared" si="150"/>
        <v>0</v>
      </c>
      <c r="J1266" s="88">
        <f>J1267</f>
        <v>0</v>
      </c>
    </row>
    <row r="1267" spans="1:10" s="38" customFormat="1" ht="31.5" hidden="1">
      <c r="A1267" s="37" t="s">
        <v>470</v>
      </c>
      <c r="B1267" s="159" t="s">
        <v>677</v>
      </c>
      <c r="C1267" s="26" t="s">
        <v>392</v>
      </c>
      <c r="D1267" s="159" t="s">
        <v>471</v>
      </c>
      <c r="E1267" s="217"/>
      <c r="F1267" s="62">
        <f>F1268</f>
        <v>0</v>
      </c>
      <c r="H1267" s="62">
        <f t="shared" si="150"/>
        <v>0</v>
      </c>
      <c r="I1267" s="62">
        <f t="shared" si="150"/>
        <v>0</v>
      </c>
      <c r="J1267" s="62">
        <f>J1268</f>
        <v>0</v>
      </c>
    </row>
    <row r="1268" spans="1:10" s="38" customFormat="1" hidden="1">
      <c r="A1268" s="31" t="s">
        <v>692</v>
      </c>
      <c r="B1268" s="159" t="s">
        <v>677</v>
      </c>
      <c r="C1268" s="26" t="s">
        <v>392</v>
      </c>
      <c r="D1268" s="159" t="s">
        <v>471</v>
      </c>
      <c r="E1268" s="217">
        <v>500</v>
      </c>
      <c r="F1268" s="62">
        <f>F1269</f>
        <v>0</v>
      </c>
      <c r="H1268" s="62">
        <f t="shared" si="150"/>
        <v>0</v>
      </c>
      <c r="I1268" s="62">
        <f t="shared" si="150"/>
        <v>0</v>
      </c>
      <c r="J1268" s="62">
        <f>J1269</f>
        <v>0</v>
      </c>
    </row>
    <row r="1269" spans="1:10" s="38" customFormat="1" hidden="1">
      <c r="A1269" s="31" t="s">
        <v>696</v>
      </c>
      <c r="B1269" s="159" t="s">
        <v>753</v>
      </c>
      <c r="C1269" s="26" t="s">
        <v>392</v>
      </c>
      <c r="D1269" s="159" t="s">
        <v>471</v>
      </c>
      <c r="E1269" s="217">
        <v>540</v>
      </c>
      <c r="F1269" s="62"/>
      <c r="H1269" s="62"/>
      <c r="I1269" s="62"/>
      <c r="J1269" s="62"/>
    </row>
    <row r="1270" spans="1:10" s="38" customFormat="1">
      <c r="A1270" s="20" t="s">
        <v>406</v>
      </c>
      <c r="B1270" s="175" t="s">
        <v>677</v>
      </c>
      <c r="C1270" s="175" t="s">
        <v>407</v>
      </c>
      <c r="D1270" s="175"/>
      <c r="E1270" s="12"/>
      <c r="F1270" s="242">
        <f>F1271+F1276</f>
        <v>170.6</v>
      </c>
      <c r="H1270" s="164">
        <f>H1271+H1276</f>
        <v>170.6</v>
      </c>
      <c r="I1270" s="164">
        <f>I1271+I1276</f>
        <v>170.6</v>
      </c>
      <c r="J1270" s="242">
        <f>J1271+J1276</f>
        <v>170.6</v>
      </c>
    </row>
    <row r="1271" spans="1:10" s="38" customFormat="1">
      <c r="A1271" s="28" t="s">
        <v>554</v>
      </c>
      <c r="B1271" s="208" t="s">
        <v>677</v>
      </c>
      <c r="C1271" s="208" t="s">
        <v>409</v>
      </c>
      <c r="D1271" s="208"/>
      <c r="E1271" s="29"/>
      <c r="F1271" s="162">
        <f>F1272</f>
        <v>170.6</v>
      </c>
      <c r="H1271" s="162">
        <f t="shared" ref="H1271:I1274" si="151">H1272</f>
        <v>170.6</v>
      </c>
      <c r="I1271" s="162">
        <f t="shared" si="151"/>
        <v>170.6</v>
      </c>
      <c r="J1271" s="162">
        <f>J1272</f>
        <v>170.6</v>
      </c>
    </row>
    <row r="1272" spans="1:10" s="38" customFormat="1" ht="15.75" customHeight="1">
      <c r="A1272" s="142" t="s">
        <v>576</v>
      </c>
      <c r="B1272" s="175" t="s">
        <v>677</v>
      </c>
      <c r="C1272" s="12" t="s">
        <v>409</v>
      </c>
      <c r="D1272" s="21" t="s">
        <v>577</v>
      </c>
      <c r="E1272" s="26"/>
      <c r="F1272" s="88">
        <f>F1273</f>
        <v>170.6</v>
      </c>
      <c r="H1272" s="88">
        <f t="shared" si="151"/>
        <v>170.6</v>
      </c>
      <c r="I1272" s="88">
        <f t="shared" si="151"/>
        <v>170.6</v>
      </c>
      <c r="J1272" s="88">
        <f>J1273</f>
        <v>170.6</v>
      </c>
    </row>
    <row r="1273" spans="1:10" s="3" customFormat="1" ht="31.5">
      <c r="A1273" s="149" t="s">
        <v>136</v>
      </c>
      <c r="B1273" s="159" t="s">
        <v>677</v>
      </c>
      <c r="C1273" s="26" t="s">
        <v>409</v>
      </c>
      <c r="D1273" s="27" t="s">
        <v>578</v>
      </c>
      <c r="E1273" s="26"/>
      <c r="F1273" s="62">
        <f>F1274</f>
        <v>170.6</v>
      </c>
      <c r="G1273" s="261"/>
      <c r="H1273" s="62">
        <f t="shared" si="151"/>
        <v>170.6</v>
      </c>
      <c r="I1273" s="62">
        <f t="shared" si="151"/>
        <v>170.6</v>
      </c>
      <c r="J1273" s="62">
        <f>J1274</f>
        <v>170.6</v>
      </c>
    </row>
    <row r="1274" spans="1:10" s="3" customFormat="1">
      <c r="A1274" s="61" t="s">
        <v>35</v>
      </c>
      <c r="B1274" s="159" t="s">
        <v>677</v>
      </c>
      <c r="C1274" s="26" t="s">
        <v>409</v>
      </c>
      <c r="D1274" s="27" t="s">
        <v>578</v>
      </c>
      <c r="E1274" s="26" t="s">
        <v>184</v>
      </c>
      <c r="F1274" s="62">
        <f>F1275</f>
        <v>170.6</v>
      </c>
      <c r="G1274" s="261"/>
      <c r="H1274" s="62">
        <f t="shared" si="151"/>
        <v>170.6</v>
      </c>
      <c r="I1274" s="62">
        <f t="shared" si="151"/>
        <v>170.6</v>
      </c>
      <c r="J1274" s="62">
        <f>J1275</f>
        <v>170.6</v>
      </c>
    </row>
    <row r="1275" spans="1:10" s="3" customFormat="1">
      <c r="A1275" s="61" t="s">
        <v>55</v>
      </c>
      <c r="B1275" s="159" t="s">
        <v>677</v>
      </c>
      <c r="C1275" s="26" t="s">
        <v>409</v>
      </c>
      <c r="D1275" s="27" t="s">
        <v>578</v>
      </c>
      <c r="E1275" s="26" t="s">
        <v>260</v>
      </c>
      <c r="F1275" s="62">
        <v>170.6</v>
      </c>
      <c r="G1275" s="261"/>
      <c r="H1275" s="62">
        <v>170.6</v>
      </c>
      <c r="I1275" s="62">
        <v>170.6</v>
      </c>
      <c r="J1275" s="62">
        <v>170.6</v>
      </c>
    </row>
    <row r="1276" spans="1:10" s="23" customFormat="1" hidden="1">
      <c r="A1276" s="28" t="s">
        <v>580</v>
      </c>
      <c r="B1276" s="208" t="s">
        <v>677</v>
      </c>
      <c r="C1276" s="208" t="s">
        <v>581</v>
      </c>
      <c r="D1276" s="208"/>
      <c r="E1276" s="29"/>
      <c r="F1276" s="162">
        <f>F1277</f>
        <v>0</v>
      </c>
      <c r="H1276" s="162">
        <f t="shared" ref="H1276:I1279" si="152">H1277</f>
        <v>0</v>
      </c>
      <c r="I1276" s="162">
        <f t="shared" si="152"/>
        <v>0</v>
      </c>
      <c r="J1276" s="162">
        <f>J1277</f>
        <v>0</v>
      </c>
    </row>
    <row r="1277" spans="1:10" s="23" customFormat="1" ht="31.5" hidden="1">
      <c r="A1277" s="20" t="s">
        <v>754</v>
      </c>
      <c r="B1277" s="175" t="s">
        <v>677</v>
      </c>
      <c r="C1277" s="12" t="s">
        <v>581</v>
      </c>
      <c r="D1277" s="21" t="s">
        <v>755</v>
      </c>
      <c r="E1277" s="21"/>
      <c r="F1277" s="164">
        <f>F1278</f>
        <v>0</v>
      </c>
      <c r="H1277" s="164">
        <f t="shared" si="152"/>
        <v>0</v>
      </c>
      <c r="I1277" s="164">
        <f t="shared" si="152"/>
        <v>0</v>
      </c>
      <c r="J1277" s="164">
        <f>J1278</f>
        <v>0</v>
      </c>
    </row>
    <row r="1278" spans="1:10" s="3" customFormat="1" ht="31.5" hidden="1">
      <c r="A1278" s="25" t="s">
        <v>136</v>
      </c>
      <c r="B1278" s="159" t="s">
        <v>677</v>
      </c>
      <c r="C1278" s="26" t="s">
        <v>581</v>
      </c>
      <c r="D1278" s="27" t="s">
        <v>756</v>
      </c>
      <c r="E1278" s="21"/>
      <c r="F1278" s="59">
        <f>F1279</f>
        <v>0</v>
      </c>
      <c r="G1278" s="157"/>
      <c r="H1278" s="59">
        <f t="shared" si="152"/>
        <v>0</v>
      </c>
      <c r="I1278" s="59">
        <f t="shared" si="152"/>
        <v>0</v>
      </c>
      <c r="J1278" s="59">
        <f>J1279</f>
        <v>0</v>
      </c>
    </row>
    <row r="1279" spans="1:10" s="3" customFormat="1" hidden="1">
      <c r="A1279" s="31" t="s">
        <v>35</v>
      </c>
      <c r="B1279" s="159" t="s">
        <v>677</v>
      </c>
      <c r="C1279" s="26" t="s">
        <v>581</v>
      </c>
      <c r="D1279" s="27" t="s">
        <v>756</v>
      </c>
      <c r="E1279" s="27">
        <v>800</v>
      </c>
      <c r="F1279" s="59">
        <f>F1280</f>
        <v>0</v>
      </c>
      <c r="G1279" s="157"/>
      <c r="H1279" s="59">
        <f t="shared" si="152"/>
        <v>0</v>
      </c>
      <c r="I1279" s="59">
        <f t="shared" si="152"/>
        <v>0</v>
      </c>
      <c r="J1279" s="59">
        <f>J1280</f>
        <v>0</v>
      </c>
    </row>
    <row r="1280" spans="1:10" s="3" customFormat="1" hidden="1">
      <c r="A1280" s="31" t="s">
        <v>55</v>
      </c>
      <c r="B1280" s="159" t="s">
        <v>677</v>
      </c>
      <c r="C1280" s="26" t="s">
        <v>581</v>
      </c>
      <c r="D1280" s="27" t="s">
        <v>756</v>
      </c>
      <c r="E1280" s="27">
        <v>870</v>
      </c>
      <c r="F1280" s="59"/>
      <c r="G1280" s="157"/>
      <c r="H1280" s="59"/>
      <c r="I1280" s="59"/>
      <c r="J1280" s="59"/>
    </row>
    <row r="1281" spans="1:10" s="3" customFormat="1">
      <c r="A1281" s="20" t="s">
        <v>474</v>
      </c>
      <c r="B1281" s="175" t="s">
        <v>677</v>
      </c>
      <c r="C1281" s="175" t="s">
        <v>475</v>
      </c>
      <c r="D1281" s="29"/>
      <c r="E1281" s="29"/>
      <c r="F1281" s="56">
        <f>F1282+F1290</f>
        <v>3633.5999999999995</v>
      </c>
      <c r="G1281" s="157"/>
      <c r="H1281" s="56">
        <f>H1282+H1290</f>
        <v>7366.7</v>
      </c>
      <c r="I1281" s="56">
        <f>I1282+I1290</f>
        <v>7366.7</v>
      </c>
      <c r="J1281" s="56">
        <f>J1282+J1290</f>
        <v>3633.5999999999995</v>
      </c>
    </row>
    <row r="1282" spans="1:10" s="23" customFormat="1" ht="31.5">
      <c r="A1282" s="11" t="s">
        <v>83</v>
      </c>
      <c r="B1282" s="12" t="s">
        <v>677</v>
      </c>
      <c r="C1282" s="12" t="s">
        <v>477</v>
      </c>
      <c r="D1282" s="21" t="s">
        <v>84</v>
      </c>
      <c r="E1282" s="175"/>
      <c r="F1282" s="13">
        <f>F1283</f>
        <v>100</v>
      </c>
      <c r="H1282" s="13">
        <f t="shared" ref="H1282:I1284" si="153">H1283</f>
        <v>250</v>
      </c>
      <c r="I1282" s="13">
        <f t="shared" si="153"/>
        <v>250</v>
      </c>
      <c r="J1282" s="13">
        <f>J1283</f>
        <v>100</v>
      </c>
    </row>
    <row r="1283" spans="1:10" s="64" customFormat="1" ht="31.5" customHeight="1">
      <c r="A1283" s="31" t="s">
        <v>85</v>
      </c>
      <c r="B1283" s="26" t="s">
        <v>677</v>
      </c>
      <c r="C1283" s="26" t="s">
        <v>477</v>
      </c>
      <c r="D1283" s="27" t="s">
        <v>86</v>
      </c>
      <c r="E1283" s="159" t="s">
        <v>10</v>
      </c>
      <c r="F1283" s="55">
        <f>F1284</f>
        <v>100</v>
      </c>
      <c r="H1283" s="55">
        <f t="shared" si="153"/>
        <v>250</v>
      </c>
      <c r="I1283" s="55">
        <f t="shared" si="153"/>
        <v>250</v>
      </c>
      <c r="J1283" s="55">
        <f>J1284</f>
        <v>100</v>
      </c>
    </row>
    <row r="1284" spans="1:10" s="3" customFormat="1" ht="51.75" customHeight="1">
      <c r="A1284" s="31" t="s">
        <v>87</v>
      </c>
      <c r="B1284" s="26" t="s">
        <v>677</v>
      </c>
      <c r="C1284" s="26" t="s">
        <v>477</v>
      </c>
      <c r="D1284" s="27" t="s">
        <v>88</v>
      </c>
      <c r="E1284" s="159"/>
      <c r="F1284" s="55">
        <f>F1285</f>
        <v>100</v>
      </c>
      <c r="G1284" s="157"/>
      <c r="H1284" s="55">
        <f t="shared" si="153"/>
        <v>250</v>
      </c>
      <c r="I1284" s="55">
        <f t="shared" si="153"/>
        <v>250</v>
      </c>
      <c r="J1284" s="55">
        <f>J1285</f>
        <v>100</v>
      </c>
    </row>
    <row r="1285" spans="1:10" s="3" customFormat="1" ht="204.75">
      <c r="A1285" s="184" t="s">
        <v>757</v>
      </c>
      <c r="B1285" s="26" t="s">
        <v>677</v>
      </c>
      <c r="C1285" s="26" t="s">
        <v>477</v>
      </c>
      <c r="D1285" s="27" t="s">
        <v>758</v>
      </c>
      <c r="E1285" s="159"/>
      <c r="F1285" s="55">
        <f>F1286+F1288</f>
        <v>100</v>
      </c>
      <c r="G1285" s="157"/>
      <c r="H1285" s="55">
        <f>H1286+H1288</f>
        <v>250</v>
      </c>
      <c r="I1285" s="55">
        <f>I1286+I1288</f>
        <v>250</v>
      </c>
      <c r="J1285" s="55">
        <f>J1286+J1288</f>
        <v>100</v>
      </c>
    </row>
    <row r="1286" spans="1:10" s="3" customFormat="1">
      <c r="A1286" s="61" t="s">
        <v>35</v>
      </c>
      <c r="B1286" s="26" t="s">
        <v>677</v>
      </c>
      <c r="C1286" s="159" t="s">
        <v>477</v>
      </c>
      <c r="D1286" s="27" t="s">
        <v>758</v>
      </c>
      <c r="E1286" s="159" t="s">
        <v>184</v>
      </c>
      <c r="F1286" s="55">
        <f>F1287</f>
        <v>100</v>
      </c>
      <c r="G1286" s="157"/>
      <c r="H1286" s="55">
        <f>H1287</f>
        <v>250</v>
      </c>
      <c r="I1286" s="55">
        <f>I1287</f>
        <v>250</v>
      </c>
      <c r="J1286" s="55">
        <f>J1287</f>
        <v>100</v>
      </c>
    </row>
    <row r="1287" spans="1:10" s="3" customFormat="1">
      <c r="A1287" s="61" t="s">
        <v>55</v>
      </c>
      <c r="B1287" s="26" t="s">
        <v>677</v>
      </c>
      <c r="C1287" s="159" t="s">
        <v>477</v>
      </c>
      <c r="D1287" s="27" t="s">
        <v>758</v>
      </c>
      <c r="E1287" s="159" t="s">
        <v>260</v>
      </c>
      <c r="F1287" s="55">
        <v>100</v>
      </c>
      <c r="G1287" s="157"/>
      <c r="H1287" s="55">
        <v>250</v>
      </c>
      <c r="I1287" s="55">
        <v>250</v>
      </c>
      <c r="J1287" s="55">
        <v>100</v>
      </c>
    </row>
    <row r="1288" spans="1:10" s="23" customFormat="1" hidden="1">
      <c r="A1288" s="134" t="s">
        <v>35</v>
      </c>
      <c r="B1288" s="26" t="s">
        <v>677</v>
      </c>
      <c r="C1288" s="159" t="s">
        <v>477</v>
      </c>
      <c r="D1288" s="27" t="s">
        <v>758</v>
      </c>
      <c r="E1288" s="217">
        <v>800</v>
      </c>
      <c r="F1288" s="24">
        <f>F1289</f>
        <v>0</v>
      </c>
      <c r="H1288" s="24">
        <f>H1289</f>
        <v>0</v>
      </c>
      <c r="I1288" s="24">
        <f>I1289</f>
        <v>0</v>
      </c>
      <c r="J1288" s="24">
        <f>J1289</f>
        <v>0</v>
      </c>
    </row>
    <row r="1289" spans="1:10" s="38" customFormat="1" hidden="1">
      <c r="A1289" s="134" t="s">
        <v>55</v>
      </c>
      <c r="B1289" s="26" t="s">
        <v>677</v>
      </c>
      <c r="C1289" s="159" t="s">
        <v>477</v>
      </c>
      <c r="D1289" s="27" t="s">
        <v>758</v>
      </c>
      <c r="E1289" s="217">
        <v>870</v>
      </c>
      <c r="F1289" s="24">
        <f>500-500</f>
        <v>0</v>
      </c>
      <c r="H1289" s="24">
        <f>500-500</f>
        <v>0</v>
      </c>
      <c r="I1289" s="24">
        <f>500-500</f>
        <v>0</v>
      </c>
      <c r="J1289" s="24">
        <f>500-500</f>
        <v>0</v>
      </c>
    </row>
    <row r="1290" spans="1:10" s="3" customFormat="1">
      <c r="A1290" s="28" t="s">
        <v>490</v>
      </c>
      <c r="B1290" s="208" t="s">
        <v>677</v>
      </c>
      <c r="C1290" s="208">
        <v>1004</v>
      </c>
      <c r="D1290" s="208"/>
      <c r="E1290" s="218"/>
      <c r="F1290" s="30">
        <f>F1291+F1311</f>
        <v>3533.5999999999995</v>
      </c>
      <c r="G1290" s="157"/>
      <c r="H1290" s="30">
        <f>H1291+H1311</f>
        <v>7116.7</v>
      </c>
      <c r="I1290" s="30">
        <f>I1291+I1311</f>
        <v>7116.7</v>
      </c>
      <c r="J1290" s="30">
        <f>J1291+J1311</f>
        <v>3533.5999999999995</v>
      </c>
    </row>
    <row r="1291" spans="1:10" s="3" customFormat="1" ht="15.75" customHeight="1">
      <c r="A1291" s="11" t="s">
        <v>91</v>
      </c>
      <c r="B1291" s="175" t="s">
        <v>677</v>
      </c>
      <c r="C1291" s="12" t="s">
        <v>491</v>
      </c>
      <c r="D1291" s="21" t="s">
        <v>92</v>
      </c>
      <c r="E1291" s="175"/>
      <c r="F1291" s="13">
        <f>F1292</f>
        <v>3533.5999999999995</v>
      </c>
      <c r="G1291" s="157"/>
      <c r="H1291" s="13">
        <f>H1292</f>
        <v>7116.7</v>
      </c>
      <c r="I1291" s="13">
        <f>I1292</f>
        <v>7116.7</v>
      </c>
      <c r="J1291" s="13">
        <f>J1292</f>
        <v>3533.5999999999995</v>
      </c>
    </row>
    <row r="1292" spans="1:10" s="3" customFormat="1" ht="15.75" customHeight="1">
      <c r="A1292" s="31" t="s">
        <v>99</v>
      </c>
      <c r="B1292" s="26" t="s">
        <v>677</v>
      </c>
      <c r="C1292" s="26" t="s">
        <v>491</v>
      </c>
      <c r="D1292" s="27" t="s">
        <v>100</v>
      </c>
      <c r="E1292" s="159"/>
      <c r="F1292" s="55">
        <f>F1293+F1297</f>
        <v>3533.5999999999995</v>
      </c>
      <c r="G1292" s="157"/>
      <c r="H1292" s="55">
        <f>H1293+H1297</f>
        <v>7116.7</v>
      </c>
      <c r="I1292" s="55">
        <f>I1293+I1297</f>
        <v>7116.7</v>
      </c>
      <c r="J1292" s="55">
        <f>J1293+J1297</f>
        <v>3533.5999999999995</v>
      </c>
    </row>
    <row r="1293" spans="1:10" s="3" customFormat="1" ht="47.25">
      <c r="A1293" s="31" t="s">
        <v>101</v>
      </c>
      <c r="B1293" s="26" t="s">
        <v>677</v>
      </c>
      <c r="C1293" s="26" t="s">
        <v>491</v>
      </c>
      <c r="D1293" s="27" t="s">
        <v>102</v>
      </c>
      <c r="E1293" s="159"/>
      <c r="F1293" s="55">
        <f>F1294</f>
        <v>97.2</v>
      </c>
      <c r="G1293" s="157"/>
      <c r="H1293" s="55">
        <f t="shared" ref="H1293:I1295" si="154">H1294</f>
        <v>97.2</v>
      </c>
      <c r="I1293" s="55">
        <f t="shared" si="154"/>
        <v>97.2</v>
      </c>
      <c r="J1293" s="55">
        <f>J1294</f>
        <v>97.2</v>
      </c>
    </row>
    <row r="1294" spans="1:10" s="3" customFormat="1" ht="47.25">
      <c r="A1294" s="31" t="s">
        <v>759</v>
      </c>
      <c r="B1294" s="26" t="s">
        <v>677</v>
      </c>
      <c r="C1294" s="26" t="s">
        <v>491</v>
      </c>
      <c r="D1294" s="27" t="s">
        <v>498</v>
      </c>
      <c r="E1294" s="159"/>
      <c r="F1294" s="55">
        <f>F1295</f>
        <v>97.2</v>
      </c>
      <c r="G1294" s="157"/>
      <c r="H1294" s="55">
        <f t="shared" si="154"/>
        <v>97.2</v>
      </c>
      <c r="I1294" s="55">
        <f t="shared" si="154"/>
        <v>97.2</v>
      </c>
      <c r="J1294" s="55">
        <f>J1295</f>
        <v>97.2</v>
      </c>
    </row>
    <row r="1295" spans="1:10" s="3" customFormat="1" ht="15.75" customHeight="1">
      <c r="A1295" s="31" t="s">
        <v>35</v>
      </c>
      <c r="B1295" s="26" t="s">
        <v>677</v>
      </c>
      <c r="C1295" s="26" t="s">
        <v>491</v>
      </c>
      <c r="D1295" s="27" t="s">
        <v>498</v>
      </c>
      <c r="E1295" s="159" t="s">
        <v>184</v>
      </c>
      <c r="F1295" s="55">
        <f>F1296</f>
        <v>97.2</v>
      </c>
      <c r="G1295" s="157"/>
      <c r="H1295" s="55">
        <f t="shared" si="154"/>
        <v>97.2</v>
      </c>
      <c r="I1295" s="55">
        <f t="shared" si="154"/>
        <v>97.2</v>
      </c>
      <c r="J1295" s="55">
        <f>J1296</f>
        <v>97.2</v>
      </c>
    </row>
    <row r="1296" spans="1:10" s="3" customFormat="1" ht="15.75" customHeight="1">
      <c r="A1296" s="31" t="s">
        <v>55</v>
      </c>
      <c r="B1296" s="26" t="s">
        <v>677</v>
      </c>
      <c r="C1296" s="26" t="s">
        <v>491</v>
      </c>
      <c r="D1296" s="27" t="s">
        <v>498</v>
      </c>
      <c r="E1296" s="159">
        <v>870</v>
      </c>
      <c r="F1296" s="55">
        <v>97.2</v>
      </c>
      <c r="G1296" s="157"/>
      <c r="H1296" s="55">
        <v>97.2</v>
      </c>
      <c r="I1296" s="55">
        <v>97.2</v>
      </c>
      <c r="J1296" s="55">
        <v>97.2</v>
      </c>
    </row>
    <row r="1297" spans="1:10" s="3" customFormat="1" ht="63">
      <c r="A1297" s="57" t="s">
        <v>105</v>
      </c>
      <c r="B1297" s="34" t="s">
        <v>677</v>
      </c>
      <c r="C1297" s="34" t="s">
        <v>491</v>
      </c>
      <c r="D1297" s="27" t="s">
        <v>106</v>
      </c>
      <c r="E1297" s="133"/>
      <c r="F1297" s="54">
        <f>F1298</f>
        <v>3436.3999999999996</v>
      </c>
      <c r="G1297" s="157"/>
      <c r="H1297" s="54">
        <f>H1298</f>
        <v>7019.5</v>
      </c>
      <c r="I1297" s="54">
        <f>I1298</f>
        <v>7019.5</v>
      </c>
      <c r="J1297" s="54">
        <f>J1298</f>
        <v>3436.3999999999996</v>
      </c>
    </row>
    <row r="1298" spans="1:10" s="3" customFormat="1" ht="50.45" customHeight="1">
      <c r="A1298" s="31" t="s">
        <v>107</v>
      </c>
      <c r="B1298" s="26" t="s">
        <v>677</v>
      </c>
      <c r="C1298" s="26" t="s">
        <v>491</v>
      </c>
      <c r="D1298" s="27" t="s">
        <v>108</v>
      </c>
      <c r="E1298" s="159"/>
      <c r="F1298" s="55">
        <f>F1299+F1301+F1306</f>
        <v>3436.3999999999996</v>
      </c>
      <c r="G1298" s="157"/>
      <c r="H1298" s="55">
        <f>H1299+H1301+H1306</f>
        <v>7019.5</v>
      </c>
      <c r="I1298" s="55">
        <f>I1299+I1301+I1306</f>
        <v>7019.5</v>
      </c>
      <c r="J1298" s="55">
        <f>J1299+J1301+J1306</f>
        <v>3436.3999999999996</v>
      </c>
    </row>
    <row r="1299" spans="1:10" s="3" customFormat="1">
      <c r="A1299" s="31" t="s">
        <v>35</v>
      </c>
      <c r="B1299" s="26" t="s">
        <v>677</v>
      </c>
      <c r="C1299" s="26" t="s">
        <v>491</v>
      </c>
      <c r="D1299" s="27" t="s">
        <v>108</v>
      </c>
      <c r="E1299" s="159" t="s">
        <v>184</v>
      </c>
      <c r="F1299" s="55">
        <f>F1300</f>
        <v>2399.1999999999998</v>
      </c>
      <c r="G1299" s="157"/>
      <c r="H1299" s="55">
        <f>H1300</f>
        <v>7019.5</v>
      </c>
      <c r="I1299" s="55">
        <f>I1300</f>
        <v>7019.5</v>
      </c>
      <c r="J1299" s="55">
        <f>J1300</f>
        <v>2399.1999999999998</v>
      </c>
    </row>
    <row r="1300" spans="1:10" s="3" customFormat="1">
      <c r="A1300" s="31" t="s">
        <v>55</v>
      </c>
      <c r="B1300" s="26" t="s">
        <v>677</v>
      </c>
      <c r="C1300" s="26" t="s">
        <v>491</v>
      </c>
      <c r="D1300" s="27" t="s">
        <v>108</v>
      </c>
      <c r="E1300" s="159" t="s">
        <v>260</v>
      </c>
      <c r="F1300" s="226">
        <f>2587.6-12.1-176.3</f>
        <v>2399.1999999999998</v>
      </c>
      <c r="G1300" s="186"/>
      <c r="H1300" s="226">
        <v>7019.5</v>
      </c>
      <c r="I1300" s="226">
        <v>7019.5</v>
      </c>
      <c r="J1300" s="226">
        <f>2587.6-12.1-176.3</f>
        <v>2399.1999999999998</v>
      </c>
    </row>
    <row r="1301" spans="1:10" s="3" customFormat="1" ht="15.75" customHeight="1">
      <c r="A1301" s="31" t="s">
        <v>35</v>
      </c>
      <c r="B1301" s="26" t="s">
        <v>677</v>
      </c>
      <c r="C1301" s="26" t="s">
        <v>491</v>
      </c>
      <c r="D1301" s="27" t="s">
        <v>760</v>
      </c>
      <c r="E1301" s="159" t="s">
        <v>184</v>
      </c>
      <c r="F1301" s="55">
        <f>F1302</f>
        <v>1037.2</v>
      </c>
      <c r="G1301" s="157"/>
      <c r="H1301" s="55">
        <f>H1302</f>
        <v>0</v>
      </c>
      <c r="I1301" s="55">
        <f>I1302</f>
        <v>0</v>
      </c>
      <c r="J1301" s="55">
        <f>J1302</f>
        <v>1037.2</v>
      </c>
    </row>
    <row r="1302" spans="1:10" s="3" customFormat="1" ht="15.75" customHeight="1">
      <c r="A1302" s="31" t="s">
        <v>55</v>
      </c>
      <c r="B1302" s="26" t="s">
        <v>677</v>
      </c>
      <c r="C1302" s="26" t="s">
        <v>491</v>
      </c>
      <c r="D1302" s="27" t="s">
        <v>760</v>
      </c>
      <c r="E1302" s="159" t="s">
        <v>260</v>
      </c>
      <c r="F1302" s="226">
        <f>860.9+176.3</f>
        <v>1037.2</v>
      </c>
      <c r="G1302" s="186"/>
      <c r="H1302" s="226"/>
      <c r="I1302" s="226"/>
      <c r="J1302" s="226">
        <f>860.9+176.3</f>
        <v>1037.2</v>
      </c>
    </row>
    <row r="1303" spans="1:10" s="3" customFormat="1" ht="63" hidden="1">
      <c r="A1303" s="31" t="s">
        <v>107</v>
      </c>
      <c r="B1303" s="26" t="s">
        <v>677</v>
      </c>
      <c r="C1303" s="26" t="s">
        <v>491</v>
      </c>
      <c r="D1303" s="27" t="s">
        <v>761</v>
      </c>
      <c r="E1303" s="133"/>
      <c r="F1303" s="24">
        <f>F1304</f>
        <v>0</v>
      </c>
      <c r="G1303" s="157"/>
      <c r="H1303" s="24">
        <f t="shared" ref="H1303:J1304" si="155">H1304</f>
        <v>0</v>
      </c>
      <c r="I1303" s="24">
        <f t="shared" si="155"/>
        <v>0</v>
      </c>
      <c r="J1303" s="24">
        <f t="shared" si="155"/>
        <v>0</v>
      </c>
    </row>
    <row r="1304" spans="1:10" s="3" customFormat="1" hidden="1">
      <c r="A1304" s="31" t="s">
        <v>35</v>
      </c>
      <c r="B1304" s="26" t="s">
        <v>677</v>
      </c>
      <c r="C1304" s="26" t="s">
        <v>491</v>
      </c>
      <c r="D1304" s="27" t="s">
        <v>761</v>
      </c>
      <c r="E1304" s="159" t="s">
        <v>184</v>
      </c>
      <c r="F1304" s="24">
        <f>F1305</f>
        <v>0</v>
      </c>
      <c r="G1304" s="157"/>
      <c r="H1304" s="24">
        <f t="shared" si="155"/>
        <v>0</v>
      </c>
      <c r="I1304" s="24">
        <f t="shared" si="155"/>
        <v>0</v>
      </c>
      <c r="J1304" s="24">
        <f t="shared" si="155"/>
        <v>0</v>
      </c>
    </row>
    <row r="1305" spans="1:10" s="3" customFormat="1" hidden="1">
      <c r="A1305" s="31" t="s">
        <v>55</v>
      </c>
      <c r="B1305" s="26" t="s">
        <v>677</v>
      </c>
      <c r="C1305" s="26" t="s">
        <v>491</v>
      </c>
      <c r="D1305" s="27" t="s">
        <v>761</v>
      </c>
      <c r="E1305" s="159">
        <v>870</v>
      </c>
      <c r="F1305" s="24"/>
      <c r="G1305" s="157"/>
      <c r="H1305" s="24"/>
      <c r="I1305" s="24"/>
      <c r="J1305" s="24"/>
    </row>
    <row r="1306" spans="1:10" s="3" customFormat="1" ht="63" hidden="1">
      <c r="A1306" s="31" t="s">
        <v>107</v>
      </c>
      <c r="B1306" s="26" t="s">
        <v>677</v>
      </c>
      <c r="C1306" s="26" t="s">
        <v>491</v>
      </c>
      <c r="D1306" s="27" t="s">
        <v>762</v>
      </c>
      <c r="E1306" s="159"/>
      <c r="F1306" s="55">
        <f>F1307+F1309</f>
        <v>0</v>
      </c>
      <c r="G1306" s="157"/>
      <c r="H1306" s="55">
        <f>H1307+H1309</f>
        <v>0</v>
      </c>
      <c r="I1306" s="55">
        <f>I1307+I1309</f>
        <v>0</v>
      </c>
      <c r="J1306" s="55">
        <f>J1307+J1309</f>
        <v>0</v>
      </c>
    </row>
    <row r="1307" spans="1:10" s="3" customFormat="1" hidden="1">
      <c r="A1307" s="31" t="s">
        <v>692</v>
      </c>
      <c r="B1307" s="26" t="s">
        <v>677</v>
      </c>
      <c r="C1307" s="26" t="s">
        <v>491</v>
      </c>
      <c r="D1307" s="27" t="s">
        <v>762</v>
      </c>
      <c r="E1307" s="159" t="s">
        <v>135</v>
      </c>
      <c r="F1307" s="55">
        <f>F1308</f>
        <v>0</v>
      </c>
      <c r="G1307" s="157"/>
      <c r="H1307" s="55">
        <f>H1308</f>
        <v>0</v>
      </c>
      <c r="I1307" s="55">
        <f>I1308</f>
        <v>0</v>
      </c>
      <c r="J1307" s="55">
        <f>J1308</f>
        <v>0</v>
      </c>
    </row>
    <row r="1308" spans="1:10" s="3" customFormat="1" hidden="1">
      <c r="A1308" s="31" t="s">
        <v>693</v>
      </c>
      <c r="B1308" s="26" t="s">
        <v>677</v>
      </c>
      <c r="C1308" s="26" t="s">
        <v>491</v>
      </c>
      <c r="D1308" s="27" t="s">
        <v>762</v>
      </c>
      <c r="E1308" s="159" t="s">
        <v>694</v>
      </c>
      <c r="F1308" s="55"/>
      <c r="G1308" s="157"/>
      <c r="H1308" s="55"/>
      <c r="I1308" s="55"/>
      <c r="J1308" s="55"/>
    </row>
    <row r="1309" spans="1:10" s="23" customFormat="1" hidden="1">
      <c r="A1309" s="31" t="s">
        <v>35</v>
      </c>
      <c r="B1309" s="26" t="s">
        <v>677</v>
      </c>
      <c r="C1309" s="26" t="s">
        <v>491</v>
      </c>
      <c r="D1309" s="27" t="s">
        <v>762</v>
      </c>
      <c r="E1309" s="159" t="s">
        <v>184</v>
      </c>
      <c r="F1309" s="55">
        <f>F1310</f>
        <v>0</v>
      </c>
      <c r="H1309" s="55">
        <f>H1310</f>
        <v>0</v>
      </c>
      <c r="I1309" s="55">
        <f>I1310</f>
        <v>0</v>
      </c>
      <c r="J1309" s="55">
        <f>J1310</f>
        <v>0</v>
      </c>
    </row>
    <row r="1310" spans="1:10" s="38" customFormat="1" hidden="1">
      <c r="A1310" s="31" t="s">
        <v>55</v>
      </c>
      <c r="B1310" s="26" t="s">
        <v>677</v>
      </c>
      <c r="C1310" s="26" t="s">
        <v>491</v>
      </c>
      <c r="D1310" s="27" t="s">
        <v>762</v>
      </c>
      <c r="E1310" s="159">
        <v>870</v>
      </c>
      <c r="F1310" s="55">
        <v>0</v>
      </c>
      <c r="H1310" s="55">
        <v>0</v>
      </c>
      <c r="I1310" s="55">
        <v>0</v>
      </c>
      <c r="J1310" s="55">
        <v>0</v>
      </c>
    </row>
    <row r="1311" spans="1:10" s="38" customFormat="1" hidden="1">
      <c r="A1311" s="51" t="s">
        <v>127</v>
      </c>
      <c r="B1311" s="175" t="s">
        <v>677</v>
      </c>
      <c r="C1311" s="175" t="s">
        <v>491</v>
      </c>
      <c r="D1311" s="175" t="s">
        <v>128</v>
      </c>
      <c r="E1311" s="176"/>
      <c r="F1311" s="88">
        <f>F1312</f>
        <v>0</v>
      </c>
      <c r="H1311" s="88">
        <f t="shared" ref="H1311:I1314" si="156">H1312</f>
        <v>0</v>
      </c>
      <c r="I1311" s="88">
        <f t="shared" si="156"/>
        <v>0</v>
      </c>
      <c r="J1311" s="88">
        <f>J1312</f>
        <v>0</v>
      </c>
    </row>
    <row r="1312" spans="1:10" s="38" customFormat="1" hidden="1">
      <c r="A1312" s="31" t="s">
        <v>36</v>
      </c>
      <c r="B1312" s="26" t="s">
        <v>677</v>
      </c>
      <c r="C1312" s="26" t="s">
        <v>491</v>
      </c>
      <c r="D1312" s="27" t="s">
        <v>763</v>
      </c>
      <c r="E1312" s="159"/>
      <c r="F1312" s="55">
        <f>F1313</f>
        <v>0</v>
      </c>
      <c r="H1312" s="55">
        <f t="shared" si="156"/>
        <v>0</v>
      </c>
      <c r="I1312" s="55">
        <f t="shared" si="156"/>
        <v>0</v>
      </c>
      <c r="J1312" s="55">
        <f>J1313</f>
        <v>0</v>
      </c>
    </row>
    <row r="1313" spans="1:12" s="38" customFormat="1" hidden="1">
      <c r="A1313" s="31" t="s">
        <v>764</v>
      </c>
      <c r="B1313" s="26" t="s">
        <v>677</v>
      </c>
      <c r="C1313" s="26" t="s">
        <v>491</v>
      </c>
      <c r="D1313" s="27" t="s">
        <v>765</v>
      </c>
      <c r="E1313" s="159"/>
      <c r="F1313" s="55">
        <f>F1314</f>
        <v>0</v>
      </c>
      <c r="H1313" s="55">
        <f t="shared" si="156"/>
        <v>0</v>
      </c>
      <c r="I1313" s="55">
        <f t="shared" si="156"/>
        <v>0</v>
      </c>
      <c r="J1313" s="55">
        <f>J1314</f>
        <v>0</v>
      </c>
    </row>
    <row r="1314" spans="1:12" s="38" customFormat="1" hidden="1">
      <c r="A1314" s="31" t="s">
        <v>692</v>
      </c>
      <c r="B1314" s="26" t="s">
        <v>677</v>
      </c>
      <c r="C1314" s="26" t="s">
        <v>491</v>
      </c>
      <c r="D1314" s="27" t="s">
        <v>765</v>
      </c>
      <c r="E1314" s="159" t="s">
        <v>135</v>
      </c>
      <c r="F1314" s="55">
        <f>F1315</f>
        <v>0</v>
      </c>
      <c r="H1314" s="55">
        <f t="shared" si="156"/>
        <v>0</v>
      </c>
      <c r="I1314" s="55">
        <f t="shared" si="156"/>
        <v>0</v>
      </c>
      <c r="J1314" s="55">
        <f>J1315</f>
        <v>0</v>
      </c>
    </row>
    <row r="1315" spans="1:12" s="38" customFormat="1" hidden="1">
      <c r="A1315" s="31" t="s">
        <v>696</v>
      </c>
      <c r="B1315" s="26" t="s">
        <v>677</v>
      </c>
      <c r="C1315" s="26" t="s">
        <v>491</v>
      </c>
      <c r="D1315" s="27" t="s">
        <v>765</v>
      </c>
      <c r="E1315" s="159" t="s">
        <v>697</v>
      </c>
      <c r="F1315" s="55"/>
      <c r="H1315" s="55"/>
      <c r="I1315" s="55"/>
      <c r="J1315" s="55"/>
    </row>
    <row r="1316" spans="1:12" s="38" customFormat="1" ht="31.5">
      <c r="A1316" s="11" t="s">
        <v>766</v>
      </c>
      <c r="B1316" s="12" t="s">
        <v>677</v>
      </c>
      <c r="C1316" s="12" t="s">
        <v>767</v>
      </c>
      <c r="D1316" s="21"/>
      <c r="E1316" s="12"/>
      <c r="F1316" s="185">
        <f>F1317</f>
        <v>0</v>
      </c>
      <c r="G1316" s="72"/>
      <c r="H1316" s="72"/>
      <c r="I1316" s="72"/>
      <c r="J1316" s="185">
        <f>J1317</f>
        <v>0</v>
      </c>
    </row>
    <row r="1317" spans="1:12" s="38" customFormat="1" ht="31.5">
      <c r="A1317" s="31" t="s">
        <v>768</v>
      </c>
      <c r="B1317" s="26" t="s">
        <v>677</v>
      </c>
      <c r="C1317" s="26" t="s">
        <v>769</v>
      </c>
      <c r="D1317" s="27"/>
      <c r="E1317" s="26"/>
      <c r="F1317" s="55">
        <f>F1318</f>
        <v>0</v>
      </c>
      <c r="J1317" s="55">
        <f>J1318</f>
        <v>0</v>
      </c>
    </row>
    <row r="1318" spans="1:12" s="38" customFormat="1">
      <c r="A1318" s="31" t="s">
        <v>770</v>
      </c>
      <c r="B1318" s="26" t="s">
        <v>677</v>
      </c>
      <c r="C1318" s="26" t="s">
        <v>769</v>
      </c>
      <c r="D1318" s="27" t="s">
        <v>550</v>
      </c>
      <c r="E1318" s="26"/>
      <c r="F1318" s="55">
        <f>F1319</f>
        <v>0</v>
      </c>
      <c r="J1318" s="55">
        <f>J1319</f>
        <v>0</v>
      </c>
    </row>
    <row r="1319" spans="1:12" s="38" customFormat="1" ht="31.5">
      <c r="A1319" s="31" t="s">
        <v>771</v>
      </c>
      <c r="B1319" s="26" t="s">
        <v>677</v>
      </c>
      <c r="C1319" s="26" t="s">
        <v>769</v>
      </c>
      <c r="D1319" s="27" t="s">
        <v>550</v>
      </c>
      <c r="E1319" s="26" t="s">
        <v>772</v>
      </c>
      <c r="F1319" s="55">
        <f>F1320</f>
        <v>0</v>
      </c>
      <c r="J1319" s="55">
        <f>J1320</f>
        <v>0</v>
      </c>
    </row>
    <row r="1320" spans="1:12" s="38" customFormat="1">
      <c r="A1320" s="31" t="s">
        <v>770</v>
      </c>
      <c r="B1320" s="26" t="s">
        <v>677</v>
      </c>
      <c r="C1320" s="26" t="s">
        <v>769</v>
      </c>
      <c r="D1320" s="27" t="s">
        <v>550</v>
      </c>
      <c r="E1320" s="26" t="s">
        <v>773</v>
      </c>
      <c r="F1320" s="226">
        <f>225-225</f>
        <v>0</v>
      </c>
      <c r="G1320" s="38">
        <v>131.25</v>
      </c>
      <c r="J1320" s="226">
        <f>56.3-56.3</f>
        <v>0</v>
      </c>
      <c r="K1320" s="275">
        <v>-225</v>
      </c>
      <c r="L1320" s="275">
        <v>-56.3</v>
      </c>
    </row>
    <row r="1321" spans="1:12" s="23" customFormat="1" ht="47.25">
      <c r="A1321" s="20" t="s">
        <v>774</v>
      </c>
      <c r="B1321" s="12" t="s">
        <v>677</v>
      </c>
      <c r="C1321" s="12" t="s">
        <v>775</v>
      </c>
      <c r="D1321" s="12"/>
      <c r="E1321" s="21"/>
      <c r="F1321" s="88">
        <f>F1322+F1334</f>
        <v>35813.899999999994</v>
      </c>
      <c r="H1321" s="88">
        <f>H1322+H1334</f>
        <v>35481.699999999997</v>
      </c>
      <c r="I1321" s="88">
        <f>I1322+I1334</f>
        <v>25692.7</v>
      </c>
      <c r="J1321" s="88">
        <f>J1322+J1334</f>
        <v>30860.6</v>
      </c>
    </row>
    <row r="1322" spans="1:12" s="38" customFormat="1" ht="47.25">
      <c r="A1322" s="28" t="s">
        <v>776</v>
      </c>
      <c r="B1322" s="208" t="s">
        <v>677</v>
      </c>
      <c r="C1322" s="208" t="s">
        <v>777</v>
      </c>
      <c r="D1322" s="208"/>
      <c r="E1322" s="218"/>
      <c r="F1322" s="30">
        <f>F1329+F1324</f>
        <v>27163.399999999998</v>
      </c>
      <c r="H1322" s="30">
        <f>H1329+H1324</f>
        <v>28972.6</v>
      </c>
      <c r="I1322" s="30">
        <f>I1329+I1324</f>
        <v>25692.7</v>
      </c>
      <c r="J1322" s="30">
        <f>J1329+J1324</f>
        <v>25898</v>
      </c>
    </row>
    <row r="1323" spans="1:12" s="3" customFormat="1" ht="48" customHeight="1">
      <c r="A1323" s="11" t="s">
        <v>778</v>
      </c>
      <c r="B1323" s="12" t="s">
        <v>677</v>
      </c>
      <c r="C1323" s="12" t="s">
        <v>777</v>
      </c>
      <c r="D1323" s="12" t="s">
        <v>685</v>
      </c>
      <c r="E1323" s="12"/>
      <c r="F1323" s="88">
        <f>F1324</f>
        <v>24268.799999999999</v>
      </c>
      <c r="G1323" s="157"/>
      <c r="H1323" s="88">
        <f t="shared" ref="H1323:I1325" si="157">H1324</f>
        <v>22116</v>
      </c>
      <c r="I1323" s="88">
        <f t="shared" si="157"/>
        <v>24268.799999999999</v>
      </c>
      <c r="J1323" s="88">
        <f>J1324</f>
        <v>24643</v>
      </c>
    </row>
    <row r="1324" spans="1:12" s="3" customFormat="1" ht="33.6" customHeight="1">
      <c r="A1324" s="31" t="s">
        <v>686</v>
      </c>
      <c r="B1324" s="26" t="s">
        <v>677</v>
      </c>
      <c r="C1324" s="26" t="s">
        <v>777</v>
      </c>
      <c r="D1324" s="26" t="s">
        <v>687</v>
      </c>
      <c r="E1324" s="26"/>
      <c r="F1324" s="62">
        <f>F1325</f>
        <v>24268.799999999999</v>
      </c>
      <c r="G1324" s="157"/>
      <c r="H1324" s="62">
        <f t="shared" si="157"/>
        <v>22116</v>
      </c>
      <c r="I1324" s="62">
        <f t="shared" si="157"/>
        <v>24268.799999999999</v>
      </c>
      <c r="J1324" s="62">
        <f>J1325</f>
        <v>24643</v>
      </c>
    </row>
    <row r="1325" spans="1:12" s="3" customFormat="1" ht="63">
      <c r="A1325" s="31" t="s">
        <v>779</v>
      </c>
      <c r="B1325" s="26" t="s">
        <v>677</v>
      </c>
      <c r="C1325" s="26" t="s">
        <v>777</v>
      </c>
      <c r="D1325" s="26" t="s">
        <v>780</v>
      </c>
      <c r="E1325" s="26"/>
      <c r="F1325" s="62">
        <f>F1326</f>
        <v>24268.799999999999</v>
      </c>
      <c r="G1325" s="157"/>
      <c r="H1325" s="62">
        <f t="shared" si="157"/>
        <v>22116</v>
      </c>
      <c r="I1325" s="62">
        <f t="shared" si="157"/>
        <v>24268.799999999999</v>
      </c>
      <c r="J1325" s="62">
        <f>J1326</f>
        <v>24643</v>
      </c>
    </row>
    <row r="1326" spans="1:12" s="3" customFormat="1" ht="63">
      <c r="A1326" s="31" t="s">
        <v>781</v>
      </c>
      <c r="B1326" s="26" t="s">
        <v>677</v>
      </c>
      <c r="C1326" s="26" t="s">
        <v>777</v>
      </c>
      <c r="D1326" s="26" t="s">
        <v>782</v>
      </c>
      <c r="E1326" s="26"/>
      <c r="F1326" s="62">
        <f>F1328</f>
        <v>24268.799999999999</v>
      </c>
      <c r="G1326" s="157"/>
      <c r="H1326" s="62">
        <f>H1328</f>
        <v>22116</v>
      </c>
      <c r="I1326" s="62">
        <f>I1328</f>
        <v>24268.799999999999</v>
      </c>
      <c r="J1326" s="62">
        <f>J1328</f>
        <v>24643</v>
      </c>
    </row>
    <row r="1327" spans="1:12" s="23" customFormat="1">
      <c r="A1327" s="31" t="s">
        <v>692</v>
      </c>
      <c r="B1327" s="26" t="s">
        <v>677</v>
      </c>
      <c r="C1327" s="26" t="s">
        <v>777</v>
      </c>
      <c r="D1327" s="26" t="s">
        <v>782</v>
      </c>
      <c r="E1327" s="27" t="s">
        <v>135</v>
      </c>
      <c r="F1327" s="62">
        <f>F1328</f>
        <v>24268.799999999999</v>
      </c>
      <c r="H1327" s="62">
        <f>H1328</f>
        <v>22116</v>
      </c>
      <c r="I1327" s="62">
        <f>I1328</f>
        <v>24268.799999999999</v>
      </c>
      <c r="J1327" s="62">
        <f>J1328</f>
        <v>24643</v>
      </c>
    </row>
    <row r="1328" spans="1:12" s="23" customFormat="1">
      <c r="A1328" s="31" t="s">
        <v>783</v>
      </c>
      <c r="B1328" s="26" t="s">
        <v>677</v>
      </c>
      <c r="C1328" s="26" t="s">
        <v>777</v>
      </c>
      <c r="D1328" s="26" t="s">
        <v>782</v>
      </c>
      <c r="E1328" s="27" t="s">
        <v>784</v>
      </c>
      <c r="F1328" s="62">
        <v>24268.799999999999</v>
      </c>
      <c r="H1328" s="62">
        <v>22116</v>
      </c>
      <c r="I1328" s="62">
        <v>24268.799999999999</v>
      </c>
      <c r="J1328" s="62">
        <v>24643</v>
      </c>
    </row>
    <row r="1329" spans="1:10" s="23" customFormat="1">
      <c r="A1329" s="11" t="s">
        <v>785</v>
      </c>
      <c r="B1329" s="12" t="s">
        <v>677</v>
      </c>
      <c r="C1329" s="12" t="s">
        <v>777</v>
      </c>
      <c r="D1329" s="12" t="s">
        <v>786</v>
      </c>
      <c r="E1329" s="21"/>
      <c r="F1329" s="88">
        <f>F1330</f>
        <v>2894.6</v>
      </c>
      <c r="H1329" s="88">
        <f t="shared" ref="H1329:J1330" si="158">H1330</f>
        <v>6856.6</v>
      </c>
      <c r="I1329" s="88">
        <f t="shared" si="158"/>
        <v>1423.9</v>
      </c>
      <c r="J1329" s="88">
        <f t="shared" si="158"/>
        <v>1255</v>
      </c>
    </row>
    <row r="1330" spans="1:10" s="23" customFormat="1">
      <c r="A1330" s="31" t="s">
        <v>785</v>
      </c>
      <c r="B1330" s="26" t="s">
        <v>677</v>
      </c>
      <c r="C1330" s="26" t="s">
        <v>777</v>
      </c>
      <c r="D1330" s="26" t="s">
        <v>787</v>
      </c>
      <c r="E1330" s="27"/>
      <c r="F1330" s="62">
        <f>F1331</f>
        <v>2894.6</v>
      </c>
      <c r="H1330" s="62">
        <f t="shared" si="158"/>
        <v>6856.6</v>
      </c>
      <c r="I1330" s="62">
        <f t="shared" si="158"/>
        <v>1423.9</v>
      </c>
      <c r="J1330" s="62">
        <f t="shared" si="158"/>
        <v>1255</v>
      </c>
    </row>
    <row r="1331" spans="1:10" s="3" customFormat="1" ht="31.5">
      <c r="A1331" s="31" t="s">
        <v>788</v>
      </c>
      <c r="B1331" s="26" t="s">
        <v>677</v>
      </c>
      <c r="C1331" s="26" t="s">
        <v>777</v>
      </c>
      <c r="D1331" s="26" t="s">
        <v>886</v>
      </c>
      <c r="E1331" s="27"/>
      <c r="F1331" s="62">
        <f>F1333</f>
        <v>2894.6</v>
      </c>
      <c r="G1331" s="157"/>
      <c r="H1331" s="62">
        <f>H1333</f>
        <v>6856.6</v>
      </c>
      <c r="I1331" s="62">
        <f>I1333</f>
        <v>1423.9</v>
      </c>
      <c r="J1331" s="62">
        <f>J1333</f>
        <v>1255</v>
      </c>
    </row>
    <row r="1332" spans="1:10" s="3" customFormat="1" ht="19.5" customHeight="1">
      <c r="A1332" s="31" t="s">
        <v>692</v>
      </c>
      <c r="B1332" s="26" t="s">
        <v>677</v>
      </c>
      <c r="C1332" s="26" t="s">
        <v>777</v>
      </c>
      <c r="D1332" s="26" t="s">
        <v>886</v>
      </c>
      <c r="E1332" s="27">
        <v>500</v>
      </c>
      <c r="F1332" s="62">
        <f>F1333</f>
        <v>2894.6</v>
      </c>
      <c r="G1332" s="157"/>
      <c r="H1332" s="62">
        <f>H1333</f>
        <v>6856.6</v>
      </c>
      <c r="I1332" s="62">
        <f>I1333</f>
        <v>1423.9</v>
      </c>
      <c r="J1332" s="62">
        <f>J1333</f>
        <v>1255</v>
      </c>
    </row>
    <row r="1333" spans="1:10" s="23" customFormat="1" ht="17.25" customHeight="1">
      <c r="A1333" s="31" t="s">
        <v>783</v>
      </c>
      <c r="B1333" s="26" t="s">
        <v>677</v>
      </c>
      <c r="C1333" s="26" t="s">
        <v>777</v>
      </c>
      <c r="D1333" s="26" t="s">
        <v>886</v>
      </c>
      <c r="E1333" s="27" t="s">
        <v>784</v>
      </c>
      <c r="F1333" s="152">
        <v>2894.6</v>
      </c>
      <c r="H1333" s="62">
        <v>6856.6</v>
      </c>
      <c r="I1333" s="62">
        <v>1423.9</v>
      </c>
      <c r="J1333" s="152">
        <v>1255</v>
      </c>
    </row>
    <row r="1334" spans="1:10" s="23" customFormat="1" ht="20.45" customHeight="1">
      <c r="A1334" s="28" t="s">
        <v>790</v>
      </c>
      <c r="B1334" s="208" t="s">
        <v>677</v>
      </c>
      <c r="C1334" s="208" t="s">
        <v>791</v>
      </c>
      <c r="D1334" s="26"/>
      <c r="E1334" s="26"/>
      <c r="F1334" s="56">
        <f>F1335+F1345+F1389+F1396</f>
        <v>8650.5</v>
      </c>
      <c r="H1334" s="56">
        <f>H1335+H1345+H1389+H1396</f>
        <v>6509.1</v>
      </c>
      <c r="I1334" s="56">
        <f>I1335+I1345+I1389+I1396</f>
        <v>0</v>
      </c>
      <c r="J1334" s="56">
        <f>J1335+J1345+J1389+J1396</f>
        <v>4962.6000000000004</v>
      </c>
    </row>
    <row r="1335" spans="1:10" s="23" customFormat="1" hidden="1">
      <c r="A1335" s="20" t="s">
        <v>74</v>
      </c>
      <c r="B1335" s="175" t="s">
        <v>677</v>
      </c>
      <c r="C1335" s="175" t="s">
        <v>791</v>
      </c>
      <c r="D1335" s="12" t="s">
        <v>152</v>
      </c>
      <c r="E1335" s="12"/>
      <c r="F1335" s="88">
        <f>F1338</f>
        <v>0</v>
      </c>
      <c r="H1335" s="88">
        <f>H1338</f>
        <v>0</v>
      </c>
      <c r="I1335" s="88">
        <f>I1338</f>
        <v>0</v>
      </c>
      <c r="J1335" s="88">
        <f>J1338</f>
        <v>0</v>
      </c>
    </row>
    <row r="1336" spans="1:10" s="3" customFormat="1" ht="31.5" hidden="1" customHeight="1">
      <c r="A1336" s="25" t="s">
        <v>434</v>
      </c>
      <c r="B1336" s="159" t="s">
        <v>677</v>
      </c>
      <c r="C1336" s="159" t="s">
        <v>791</v>
      </c>
      <c r="D1336" s="26" t="s">
        <v>792</v>
      </c>
      <c r="E1336" s="26"/>
      <c r="F1336" s="62">
        <f>F1337</f>
        <v>0</v>
      </c>
      <c r="G1336" s="157"/>
      <c r="H1336" s="62">
        <f>H1337</f>
        <v>0</v>
      </c>
      <c r="I1336" s="62">
        <f>I1337</f>
        <v>0</v>
      </c>
      <c r="J1336" s="62">
        <f>J1337</f>
        <v>0</v>
      </c>
    </row>
    <row r="1337" spans="1:10" s="3" customFormat="1" ht="15.75" hidden="1" customHeight="1">
      <c r="A1337" s="25" t="s">
        <v>696</v>
      </c>
      <c r="B1337" s="159" t="s">
        <v>677</v>
      </c>
      <c r="C1337" s="159" t="s">
        <v>791</v>
      </c>
      <c r="D1337" s="26" t="s">
        <v>792</v>
      </c>
      <c r="E1337" s="26" t="s">
        <v>697</v>
      </c>
      <c r="F1337" s="62"/>
      <c r="G1337" s="157"/>
      <c r="H1337" s="62"/>
      <c r="I1337" s="62"/>
      <c r="J1337" s="62"/>
    </row>
    <row r="1338" spans="1:10" s="23" customFormat="1" hidden="1">
      <c r="A1338" s="31" t="s">
        <v>39</v>
      </c>
      <c r="B1338" s="159" t="s">
        <v>677</v>
      </c>
      <c r="C1338" s="26" t="s">
        <v>791</v>
      </c>
      <c r="D1338" s="159" t="s">
        <v>153</v>
      </c>
      <c r="E1338" s="218"/>
      <c r="F1338" s="62">
        <f>F1339</f>
        <v>0</v>
      </c>
      <c r="H1338" s="62">
        <f t="shared" ref="H1338:I1340" si="159">H1339</f>
        <v>0</v>
      </c>
      <c r="I1338" s="62">
        <f t="shared" si="159"/>
        <v>0</v>
      </c>
      <c r="J1338" s="62">
        <f>J1339</f>
        <v>0</v>
      </c>
    </row>
    <row r="1339" spans="1:10" s="3" customFormat="1" ht="31.5" hidden="1">
      <c r="A1339" s="31" t="s">
        <v>263</v>
      </c>
      <c r="B1339" s="159" t="s">
        <v>677</v>
      </c>
      <c r="C1339" s="159" t="s">
        <v>791</v>
      </c>
      <c r="D1339" s="159" t="s">
        <v>155</v>
      </c>
      <c r="E1339" s="218"/>
      <c r="F1339" s="62">
        <f>F1340</f>
        <v>0</v>
      </c>
      <c r="G1339" s="157"/>
      <c r="H1339" s="62">
        <f t="shared" si="159"/>
        <v>0</v>
      </c>
      <c r="I1339" s="62">
        <f t="shared" si="159"/>
        <v>0</v>
      </c>
      <c r="J1339" s="62">
        <f>J1340</f>
        <v>0</v>
      </c>
    </row>
    <row r="1340" spans="1:10" s="3" customFormat="1" ht="15.75" hidden="1" customHeight="1">
      <c r="A1340" s="31" t="s">
        <v>692</v>
      </c>
      <c r="B1340" s="159" t="s">
        <v>677</v>
      </c>
      <c r="C1340" s="159" t="s">
        <v>791</v>
      </c>
      <c r="D1340" s="159" t="s">
        <v>155</v>
      </c>
      <c r="E1340" s="217">
        <v>500</v>
      </c>
      <c r="F1340" s="62">
        <f>F1341</f>
        <v>0</v>
      </c>
      <c r="G1340" s="157"/>
      <c r="H1340" s="62">
        <f t="shared" si="159"/>
        <v>0</v>
      </c>
      <c r="I1340" s="62">
        <f t="shared" si="159"/>
        <v>0</v>
      </c>
      <c r="J1340" s="62">
        <f>J1341</f>
        <v>0</v>
      </c>
    </row>
    <row r="1341" spans="1:10" s="3" customFormat="1" hidden="1">
      <c r="A1341" s="31" t="s">
        <v>696</v>
      </c>
      <c r="B1341" s="159" t="s">
        <v>677</v>
      </c>
      <c r="C1341" s="159" t="s">
        <v>791</v>
      </c>
      <c r="D1341" s="159" t="s">
        <v>155</v>
      </c>
      <c r="E1341" s="217">
        <v>540</v>
      </c>
      <c r="F1341" s="62"/>
      <c r="G1341" s="157"/>
      <c r="H1341" s="62"/>
      <c r="I1341" s="62"/>
      <c r="J1341" s="62"/>
    </row>
    <row r="1342" spans="1:10" s="23" customFormat="1" ht="47.25" hidden="1" customHeight="1">
      <c r="A1342" s="25" t="s">
        <v>217</v>
      </c>
      <c r="B1342" s="175" t="s">
        <v>677</v>
      </c>
      <c r="C1342" s="175" t="s">
        <v>791</v>
      </c>
      <c r="D1342" s="12" t="s">
        <v>793</v>
      </c>
      <c r="E1342" s="26"/>
      <c r="F1342" s="88">
        <f>F1343</f>
        <v>0</v>
      </c>
      <c r="H1342" s="88">
        <f t="shared" ref="H1342:J1343" si="160">H1343</f>
        <v>0</v>
      </c>
      <c r="I1342" s="88">
        <f t="shared" si="160"/>
        <v>0</v>
      </c>
      <c r="J1342" s="88">
        <f t="shared" si="160"/>
        <v>0</v>
      </c>
    </row>
    <row r="1343" spans="1:10" s="23" customFormat="1" ht="47.25" hidden="1" customHeight="1">
      <c r="A1343" s="25" t="s">
        <v>219</v>
      </c>
      <c r="B1343" s="159" t="s">
        <v>677</v>
      </c>
      <c r="C1343" s="159" t="s">
        <v>791</v>
      </c>
      <c r="D1343" s="159" t="s">
        <v>221</v>
      </c>
      <c r="E1343" s="26"/>
      <c r="F1343" s="62">
        <f>F1344</f>
        <v>0</v>
      </c>
      <c r="H1343" s="62">
        <f t="shared" si="160"/>
        <v>0</v>
      </c>
      <c r="I1343" s="62">
        <f t="shared" si="160"/>
        <v>0</v>
      </c>
      <c r="J1343" s="62">
        <f t="shared" si="160"/>
        <v>0</v>
      </c>
    </row>
    <row r="1344" spans="1:10" s="23" customFormat="1" ht="15.75" hidden="1" customHeight="1">
      <c r="A1344" s="25" t="s">
        <v>696</v>
      </c>
      <c r="B1344" s="159" t="s">
        <v>677</v>
      </c>
      <c r="C1344" s="159" t="s">
        <v>791</v>
      </c>
      <c r="D1344" s="159" t="s">
        <v>221</v>
      </c>
      <c r="E1344" s="26" t="s">
        <v>697</v>
      </c>
      <c r="F1344" s="62"/>
      <c r="H1344" s="62"/>
      <c r="I1344" s="62"/>
      <c r="J1344" s="62"/>
    </row>
    <row r="1345" spans="1:10" s="23" customFormat="1">
      <c r="A1345" s="20" t="s">
        <v>710</v>
      </c>
      <c r="B1345" s="12" t="s">
        <v>677</v>
      </c>
      <c r="C1345" s="12" t="s">
        <v>791</v>
      </c>
      <c r="D1345" s="12" t="s">
        <v>711</v>
      </c>
      <c r="E1345" s="12"/>
      <c r="F1345" s="88">
        <f>F1346</f>
        <v>8650.5</v>
      </c>
      <c r="H1345" s="88">
        <f>H1346</f>
        <v>6509.1</v>
      </c>
      <c r="I1345" s="88">
        <f>I1346</f>
        <v>0</v>
      </c>
      <c r="J1345" s="88">
        <f>J1346</f>
        <v>4962.6000000000004</v>
      </c>
    </row>
    <row r="1346" spans="1:10" s="3" customFormat="1" ht="47.25" customHeight="1">
      <c r="A1346" s="25" t="s">
        <v>712</v>
      </c>
      <c r="B1346" s="26" t="s">
        <v>677</v>
      </c>
      <c r="C1346" s="26" t="s">
        <v>791</v>
      </c>
      <c r="D1346" s="26" t="s">
        <v>713</v>
      </c>
      <c r="E1346" s="26"/>
      <c r="F1346" s="62">
        <f>F1347+F1350+F1353+F1356+F1359+F1362+F1365+F1368+F1371+F1374+F1377+F1380+F1383+F1386</f>
        <v>8650.5</v>
      </c>
      <c r="G1346" s="157"/>
      <c r="H1346" s="62">
        <f>H1347+H1350+H1353+H1356+H1359+H1362+H1365+H1368+H1371+H1374+H1377+H1380+H1383+H1386</f>
        <v>6509.1</v>
      </c>
      <c r="I1346" s="62">
        <f>I1347+I1350+I1353+I1356+I1359+I1362+I1365+I1368+I1371+I1374+I1377+I1380+I1383+I1386</f>
        <v>0</v>
      </c>
      <c r="J1346" s="62">
        <f>J1347+J1350+J1353+J1356+J1359+J1362+J1365+J1368+J1371+J1374+J1377+J1380+J1383+J1386</f>
        <v>4962.6000000000004</v>
      </c>
    </row>
    <row r="1347" spans="1:10" s="23" customFormat="1" ht="47.25">
      <c r="A1347" s="25" t="s">
        <v>794</v>
      </c>
      <c r="B1347" s="26" t="s">
        <v>677</v>
      </c>
      <c r="C1347" s="26" t="s">
        <v>791</v>
      </c>
      <c r="D1347" s="26" t="s">
        <v>795</v>
      </c>
      <c r="E1347" s="26"/>
      <c r="F1347" s="62">
        <f>F1349</f>
        <v>8650.5</v>
      </c>
      <c r="H1347" s="62">
        <f>H1349</f>
        <v>6509.1</v>
      </c>
      <c r="I1347" s="62">
        <f>I1349</f>
        <v>0</v>
      </c>
      <c r="J1347" s="62">
        <f>J1349</f>
        <v>4962.6000000000004</v>
      </c>
    </row>
    <row r="1348" spans="1:10" s="23" customFormat="1">
      <c r="A1348" s="31" t="s">
        <v>692</v>
      </c>
      <c r="B1348" s="26" t="s">
        <v>677</v>
      </c>
      <c r="C1348" s="26" t="s">
        <v>791</v>
      </c>
      <c r="D1348" s="26" t="s">
        <v>795</v>
      </c>
      <c r="E1348" s="26" t="s">
        <v>135</v>
      </c>
      <c r="F1348" s="62">
        <f>F1349</f>
        <v>8650.5</v>
      </c>
      <c r="H1348" s="62">
        <f>H1349</f>
        <v>6509.1</v>
      </c>
      <c r="I1348" s="62">
        <f>I1349</f>
        <v>0</v>
      </c>
      <c r="J1348" s="62">
        <f>J1349</f>
        <v>4962.6000000000004</v>
      </c>
    </row>
    <row r="1349" spans="1:10" s="3" customFormat="1">
      <c r="A1349" s="31" t="s">
        <v>696</v>
      </c>
      <c r="B1349" s="26" t="s">
        <v>677</v>
      </c>
      <c r="C1349" s="26" t="s">
        <v>791</v>
      </c>
      <c r="D1349" s="26" t="s">
        <v>795</v>
      </c>
      <c r="E1349" s="26" t="s">
        <v>697</v>
      </c>
      <c r="F1349" s="152">
        <f>7413.2+1237.3</f>
        <v>8650.5</v>
      </c>
      <c r="G1349" s="200"/>
      <c r="H1349" s="152">
        <v>6509.1</v>
      </c>
      <c r="I1349" s="152">
        <v>0</v>
      </c>
      <c r="J1349" s="152">
        <f>3725.3+1237.3</f>
        <v>4962.6000000000004</v>
      </c>
    </row>
    <row r="1350" spans="1:10" s="23" customFormat="1" ht="47.25" hidden="1">
      <c r="A1350" s="25" t="s">
        <v>887</v>
      </c>
      <c r="B1350" s="26" t="s">
        <v>677</v>
      </c>
      <c r="C1350" s="26" t="s">
        <v>791</v>
      </c>
      <c r="D1350" s="26" t="s">
        <v>797</v>
      </c>
      <c r="E1350" s="26"/>
      <c r="F1350" s="62">
        <f>F1352</f>
        <v>0</v>
      </c>
      <c r="H1350" s="62">
        <f>H1352</f>
        <v>0</v>
      </c>
      <c r="I1350" s="62">
        <f>I1352</f>
        <v>0</v>
      </c>
      <c r="J1350" s="62">
        <f>J1352</f>
        <v>0</v>
      </c>
    </row>
    <row r="1351" spans="1:10" s="23" customFormat="1" hidden="1">
      <c r="A1351" s="31" t="s">
        <v>692</v>
      </c>
      <c r="B1351" s="26" t="s">
        <v>677</v>
      </c>
      <c r="C1351" s="26" t="s">
        <v>791</v>
      </c>
      <c r="D1351" s="26" t="s">
        <v>797</v>
      </c>
      <c r="E1351" s="26" t="s">
        <v>135</v>
      </c>
      <c r="F1351" s="62">
        <f>F1352</f>
        <v>0</v>
      </c>
      <c r="H1351" s="62">
        <f>H1352</f>
        <v>0</v>
      </c>
      <c r="I1351" s="62">
        <f>I1352</f>
        <v>0</v>
      </c>
      <c r="J1351" s="62">
        <f>J1352</f>
        <v>0</v>
      </c>
    </row>
    <row r="1352" spans="1:10" s="3" customFormat="1" hidden="1">
      <c r="A1352" s="31" t="s">
        <v>696</v>
      </c>
      <c r="B1352" s="26" t="s">
        <v>677</v>
      </c>
      <c r="C1352" s="26" t="s">
        <v>791</v>
      </c>
      <c r="D1352" s="26" t="s">
        <v>797</v>
      </c>
      <c r="E1352" s="26" t="s">
        <v>697</v>
      </c>
      <c r="F1352" s="62"/>
      <c r="G1352" s="157"/>
      <c r="H1352" s="62"/>
      <c r="I1352" s="62"/>
      <c r="J1352" s="62"/>
    </row>
    <row r="1353" spans="1:10" s="23" customFormat="1" ht="63" hidden="1">
      <c r="A1353" s="25" t="s">
        <v>888</v>
      </c>
      <c r="B1353" s="26" t="s">
        <v>677</v>
      </c>
      <c r="C1353" s="26" t="s">
        <v>791</v>
      </c>
      <c r="D1353" s="26" t="s">
        <v>714</v>
      </c>
      <c r="E1353" s="26"/>
      <c r="F1353" s="62">
        <f>F1355</f>
        <v>0</v>
      </c>
      <c r="H1353" s="62">
        <f>H1355</f>
        <v>0</v>
      </c>
      <c r="I1353" s="62">
        <f>I1355</f>
        <v>0</v>
      </c>
      <c r="J1353" s="62">
        <f>J1355</f>
        <v>0</v>
      </c>
    </row>
    <row r="1354" spans="1:10" s="23" customFormat="1" hidden="1">
      <c r="A1354" s="31" t="s">
        <v>692</v>
      </c>
      <c r="B1354" s="26" t="s">
        <v>677</v>
      </c>
      <c r="C1354" s="26" t="s">
        <v>791</v>
      </c>
      <c r="D1354" s="26" t="s">
        <v>714</v>
      </c>
      <c r="E1354" s="26" t="s">
        <v>135</v>
      </c>
      <c r="F1354" s="62">
        <f>F1355</f>
        <v>0</v>
      </c>
      <c r="H1354" s="62">
        <f>H1355</f>
        <v>0</v>
      </c>
      <c r="I1354" s="62">
        <f>I1355</f>
        <v>0</v>
      </c>
      <c r="J1354" s="62">
        <f>J1355</f>
        <v>0</v>
      </c>
    </row>
    <row r="1355" spans="1:10" s="3" customFormat="1" hidden="1">
      <c r="A1355" s="31" t="s">
        <v>696</v>
      </c>
      <c r="B1355" s="26" t="s">
        <v>677</v>
      </c>
      <c r="C1355" s="26" t="s">
        <v>791</v>
      </c>
      <c r="D1355" s="26" t="s">
        <v>714</v>
      </c>
      <c r="E1355" s="26" t="s">
        <v>697</v>
      </c>
      <c r="F1355" s="62"/>
      <c r="G1355" s="157"/>
      <c r="H1355" s="62"/>
      <c r="I1355" s="62"/>
      <c r="J1355" s="62"/>
    </row>
    <row r="1356" spans="1:10" s="3" customFormat="1" ht="47.25" hidden="1">
      <c r="A1356" s="31" t="s">
        <v>800</v>
      </c>
      <c r="B1356" s="26" t="s">
        <v>677</v>
      </c>
      <c r="C1356" s="26" t="s">
        <v>791</v>
      </c>
      <c r="D1356" s="26" t="s">
        <v>801</v>
      </c>
      <c r="E1356" s="26"/>
      <c r="F1356" s="62">
        <f>F1357</f>
        <v>0</v>
      </c>
      <c r="G1356" s="157"/>
      <c r="H1356" s="62">
        <f t="shared" ref="H1356:J1357" si="161">H1357</f>
        <v>0</v>
      </c>
      <c r="I1356" s="62">
        <f t="shared" si="161"/>
        <v>0</v>
      </c>
      <c r="J1356" s="62">
        <f t="shared" si="161"/>
        <v>0</v>
      </c>
    </row>
    <row r="1357" spans="1:10" s="3" customFormat="1" hidden="1">
      <c r="A1357" s="31" t="s">
        <v>692</v>
      </c>
      <c r="B1357" s="26" t="s">
        <v>677</v>
      </c>
      <c r="C1357" s="26" t="s">
        <v>791</v>
      </c>
      <c r="D1357" s="26" t="s">
        <v>801</v>
      </c>
      <c r="E1357" s="26" t="s">
        <v>135</v>
      </c>
      <c r="F1357" s="62">
        <f>F1358</f>
        <v>0</v>
      </c>
      <c r="G1357" s="157"/>
      <c r="H1357" s="62">
        <f t="shared" si="161"/>
        <v>0</v>
      </c>
      <c r="I1357" s="62">
        <f t="shared" si="161"/>
        <v>0</v>
      </c>
      <c r="J1357" s="62">
        <f t="shared" si="161"/>
        <v>0</v>
      </c>
    </row>
    <row r="1358" spans="1:10" s="3" customFormat="1" hidden="1">
      <c r="A1358" s="31" t="s">
        <v>696</v>
      </c>
      <c r="B1358" s="26" t="s">
        <v>677</v>
      </c>
      <c r="C1358" s="26" t="s">
        <v>791</v>
      </c>
      <c r="D1358" s="26" t="s">
        <v>801</v>
      </c>
      <c r="E1358" s="26" t="s">
        <v>697</v>
      </c>
      <c r="F1358" s="62"/>
      <c r="G1358" s="157"/>
      <c r="H1358" s="62"/>
      <c r="I1358" s="62"/>
      <c r="J1358" s="62"/>
    </row>
    <row r="1359" spans="1:10" s="3" customFormat="1" ht="31.5" hidden="1">
      <c r="A1359" s="31" t="s">
        <v>802</v>
      </c>
      <c r="B1359" s="26" t="s">
        <v>677</v>
      </c>
      <c r="C1359" s="26" t="s">
        <v>791</v>
      </c>
      <c r="D1359" s="26" t="s">
        <v>803</v>
      </c>
      <c r="E1359" s="26"/>
      <c r="F1359" s="62">
        <f>F1360</f>
        <v>0</v>
      </c>
      <c r="G1359" s="157"/>
      <c r="H1359" s="62">
        <f t="shared" ref="H1359:J1360" si="162">H1360</f>
        <v>0</v>
      </c>
      <c r="I1359" s="62">
        <f t="shared" si="162"/>
        <v>0</v>
      </c>
      <c r="J1359" s="62">
        <f t="shared" si="162"/>
        <v>0</v>
      </c>
    </row>
    <row r="1360" spans="1:10" s="3" customFormat="1" hidden="1">
      <c r="A1360" s="31" t="s">
        <v>692</v>
      </c>
      <c r="B1360" s="26" t="s">
        <v>677</v>
      </c>
      <c r="C1360" s="26" t="s">
        <v>791</v>
      </c>
      <c r="D1360" s="26" t="s">
        <v>803</v>
      </c>
      <c r="E1360" s="26" t="s">
        <v>135</v>
      </c>
      <c r="F1360" s="62">
        <f>F1361</f>
        <v>0</v>
      </c>
      <c r="G1360" s="157"/>
      <c r="H1360" s="62">
        <f t="shared" si="162"/>
        <v>0</v>
      </c>
      <c r="I1360" s="62">
        <f t="shared" si="162"/>
        <v>0</v>
      </c>
      <c r="J1360" s="62">
        <f t="shared" si="162"/>
        <v>0</v>
      </c>
    </row>
    <row r="1361" spans="1:10" s="3" customFormat="1" hidden="1">
      <c r="A1361" s="31" t="s">
        <v>696</v>
      </c>
      <c r="B1361" s="26" t="s">
        <v>677</v>
      </c>
      <c r="C1361" s="26" t="s">
        <v>791</v>
      </c>
      <c r="D1361" s="26" t="s">
        <v>803</v>
      </c>
      <c r="E1361" s="26" t="s">
        <v>697</v>
      </c>
      <c r="F1361" s="62"/>
      <c r="G1361" s="157"/>
      <c r="H1361" s="62"/>
      <c r="I1361" s="62"/>
      <c r="J1361" s="62"/>
    </row>
    <row r="1362" spans="1:10" s="3" customFormat="1" ht="31.5" hidden="1">
      <c r="A1362" s="31" t="s">
        <v>804</v>
      </c>
      <c r="B1362" s="26" t="s">
        <v>677</v>
      </c>
      <c r="C1362" s="26" t="s">
        <v>791</v>
      </c>
      <c r="D1362" s="26" t="s">
        <v>805</v>
      </c>
      <c r="E1362" s="26"/>
      <c r="F1362" s="62">
        <f>F1363</f>
        <v>0</v>
      </c>
      <c r="G1362" s="157"/>
      <c r="H1362" s="62">
        <f t="shared" ref="H1362:J1363" si="163">H1363</f>
        <v>0</v>
      </c>
      <c r="I1362" s="62">
        <f t="shared" si="163"/>
        <v>0</v>
      </c>
      <c r="J1362" s="62">
        <f t="shared" si="163"/>
        <v>0</v>
      </c>
    </row>
    <row r="1363" spans="1:10" s="3" customFormat="1" hidden="1">
      <c r="A1363" s="31" t="s">
        <v>692</v>
      </c>
      <c r="B1363" s="26" t="s">
        <v>677</v>
      </c>
      <c r="C1363" s="26" t="s">
        <v>791</v>
      </c>
      <c r="D1363" s="26" t="s">
        <v>805</v>
      </c>
      <c r="E1363" s="26" t="s">
        <v>135</v>
      </c>
      <c r="F1363" s="62">
        <f>F1364</f>
        <v>0</v>
      </c>
      <c r="G1363" s="157"/>
      <c r="H1363" s="62">
        <f t="shared" si="163"/>
        <v>0</v>
      </c>
      <c r="I1363" s="62">
        <f t="shared" si="163"/>
        <v>0</v>
      </c>
      <c r="J1363" s="62">
        <f t="shared" si="163"/>
        <v>0</v>
      </c>
    </row>
    <row r="1364" spans="1:10" s="3" customFormat="1" hidden="1">
      <c r="A1364" s="31" t="s">
        <v>696</v>
      </c>
      <c r="B1364" s="26" t="s">
        <v>677</v>
      </c>
      <c r="C1364" s="26" t="s">
        <v>791</v>
      </c>
      <c r="D1364" s="26" t="s">
        <v>805</v>
      </c>
      <c r="E1364" s="26" t="s">
        <v>697</v>
      </c>
      <c r="F1364" s="62"/>
      <c r="G1364" s="157"/>
      <c r="H1364" s="62"/>
      <c r="I1364" s="62"/>
      <c r="J1364" s="62"/>
    </row>
    <row r="1365" spans="1:10" s="3" customFormat="1" ht="31.5" hidden="1">
      <c r="A1365" s="31" t="s">
        <v>806</v>
      </c>
      <c r="B1365" s="26" t="s">
        <v>677</v>
      </c>
      <c r="C1365" s="26" t="s">
        <v>791</v>
      </c>
      <c r="D1365" s="26" t="s">
        <v>807</v>
      </c>
      <c r="E1365" s="26"/>
      <c r="F1365" s="62">
        <f>F1366</f>
        <v>0</v>
      </c>
      <c r="G1365" s="157"/>
      <c r="H1365" s="62">
        <f t="shared" ref="H1365:J1366" si="164">H1366</f>
        <v>0</v>
      </c>
      <c r="I1365" s="62">
        <f t="shared" si="164"/>
        <v>0</v>
      </c>
      <c r="J1365" s="62">
        <f t="shared" si="164"/>
        <v>0</v>
      </c>
    </row>
    <row r="1366" spans="1:10" s="3" customFormat="1" hidden="1">
      <c r="A1366" s="31" t="s">
        <v>692</v>
      </c>
      <c r="B1366" s="26" t="s">
        <v>677</v>
      </c>
      <c r="C1366" s="26" t="s">
        <v>791</v>
      </c>
      <c r="D1366" s="26" t="s">
        <v>807</v>
      </c>
      <c r="E1366" s="26" t="s">
        <v>135</v>
      </c>
      <c r="F1366" s="62">
        <f>F1367</f>
        <v>0</v>
      </c>
      <c r="G1366" s="157"/>
      <c r="H1366" s="62">
        <f t="shared" si="164"/>
        <v>0</v>
      </c>
      <c r="I1366" s="62">
        <f t="shared" si="164"/>
        <v>0</v>
      </c>
      <c r="J1366" s="62">
        <f t="shared" si="164"/>
        <v>0</v>
      </c>
    </row>
    <row r="1367" spans="1:10" s="3" customFormat="1" hidden="1">
      <c r="A1367" s="31" t="s">
        <v>696</v>
      </c>
      <c r="B1367" s="26" t="s">
        <v>677</v>
      </c>
      <c r="C1367" s="26" t="s">
        <v>791</v>
      </c>
      <c r="D1367" s="26" t="s">
        <v>807</v>
      </c>
      <c r="E1367" s="26" t="s">
        <v>697</v>
      </c>
      <c r="F1367" s="62"/>
      <c r="G1367" s="157"/>
      <c r="H1367" s="62"/>
      <c r="I1367" s="62"/>
      <c r="J1367" s="62"/>
    </row>
    <row r="1368" spans="1:10" s="157" customFormat="1" ht="31.5" hidden="1">
      <c r="A1368" s="31" t="s">
        <v>808</v>
      </c>
      <c r="B1368" s="26" t="s">
        <v>677</v>
      </c>
      <c r="C1368" s="26" t="s">
        <v>791</v>
      </c>
      <c r="D1368" s="26" t="s">
        <v>809</v>
      </c>
      <c r="E1368" s="26"/>
      <c r="F1368" s="62">
        <f>F1369</f>
        <v>0</v>
      </c>
      <c r="H1368" s="62">
        <f t="shared" ref="H1368:J1369" si="165">H1369</f>
        <v>0</v>
      </c>
      <c r="I1368" s="62">
        <f t="shared" si="165"/>
        <v>0</v>
      </c>
      <c r="J1368" s="62">
        <f t="shared" si="165"/>
        <v>0</v>
      </c>
    </row>
    <row r="1369" spans="1:10" s="157" customFormat="1" hidden="1">
      <c r="A1369" s="31" t="s">
        <v>692</v>
      </c>
      <c r="B1369" s="26" t="s">
        <v>677</v>
      </c>
      <c r="C1369" s="26" t="s">
        <v>791</v>
      </c>
      <c r="D1369" s="26" t="s">
        <v>809</v>
      </c>
      <c r="E1369" s="26" t="s">
        <v>135</v>
      </c>
      <c r="F1369" s="62">
        <f>F1370</f>
        <v>0</v>
      </c>
      <c r="H1369" s="62">
        <f t="shared" si="165"/>
        <v>0</v>
      </c>
      <c r="I1369" s="62">
        <f t="shared" si="165"/>
        <v>0</v>
      </c>
      <c r="J1369" s="62">
        <f t="shared" si="165"/>
        <v>0</v>
      </c>
    </row>
    <row r="1370" spans="1:10" s="157" customFormat="1" hidden="1">
      <c r="A1370" s="31" t="s">
        <v>696</v>
      </c>
      <c r="B1370" s="26" t="s">
        <v>677</v>
      </c>
      <c r="C1370" s="26" t="s">
        <v>791</v>
      </c>
      <c r="D1370" s="26" t="s">
        <v>809</v>
      </c>
      <c r="E1370" s="26" t="s">
        <v>697</v>
      </c>
      <c r="F1370" s="62"/>
      <c r="H1370" s="62"/>
      <c r="I1370" s="62"/>
      <c r="J1370" s="62"/>
    </row>
    <row r="1371" spans="1:10" s="157" customFormat="1" ht="47.25" hidden="1">
      <c r="A1371" s="31" t="s">
        <v>810</v>
      </c>
      <c r="B1371" s="26" t="s">
        <v>677</v>
      </c>
      <c r="C1371" s="26" t="s">
        <v>791</v>
      </c>
      <c r="D1371" s="26" t="s">
        <v>811</v>
      </c>
      <c r="E1371" s="26"/>
      <c r="F1371" s="62">
        <f>F1372</f>
        <v>0</v>
      </c>
      <c r="H1371" s="62">
        <f t="shared" ref="H1371:J1372" si="166">H1372</f>
        <v>0</v>
      </c>
      <c r="I1371" s="62">
        <f t="shared" si="166"/>
        <v>0</v>
      </c>
      <c r="J1371" s="62">
        <f t="shared" si="166"/>
        <v>0</v>
      </c>
    </row>
    <row r="1372" spans="1:10" s="157" customFormat="1" hidden="1">
      <c r="A1372" s="31" t="s">
        <v>692</v>
      </c>
      <c r="B1372" s="26" t="s">
        <v>677</v>
      </c>
      <c r="C1372" s="26" t="s">
        <v>791</v>
      </c>
      <c r="D1372" s="26" t="s">
        <v>811</v>
      </c>
      <c r="E1372" s="26" t="s">
        <v>135</v>
      </c>
      <c r="F1372" s="62">
        <f>F1373</f>
        <v>0</v>
      </c>
      <c r="H1372" s="62">
        <f t="shared" si="166"/>
        <v>0</v>
      </c>
      <c r="I1372" s="62">
        <f t="shared" si="166"/>
        <v>0</v>
      </c>
      <c r="J1372" s="62">
        <f t="shared" si="166"/>
        <v>0</v>
      </c>
    </row>
    <row r="1373" spans="1:10" s="157" customFormat="1" hidden="1">
      <c r="A1373" s="31" t="s">
        <v>696</v>
      </c>
      <c r="B1373" s="26" t="s">
        <v>677</v>
      </c>
      <c r="C1373" s="26" t="s">
        <v>791</v>
      </c>
      <c r="D1373" s="26" t="s">
        <v>811</v>
      </c>
      <c r="E1373" s="26" t="s">
        <v>697</v>
      </c>
      <c r="F1373" s="62"/>
      <c r="H1373" s="62"/>
      <c r="I1373" s="62"/>
      <c r="J1373" s="62"/>
    </row>
    <row r="1374" spans="1:10" s="157" customFormat="1" ht="47.25" hidden="1">
      <c r="A1374" s="31" t="s">
        <v>812</v>
      </c>
      <c r="B1374" s="26" t="s">
        <v>677</v>
      </c>
      <c r="C1374" s="26" t="s">
        <v>791</v>
      </c>
      <c r="D1374" s="26" t="s">
        <v>813</v>
      </c>
      <c r="E1374" s="26"/>
      <c r="F1374" s="62">
        <f>F1375</f>
        <v>0</v>
      </c>
      <c r="H1374" s="62">
        <f t="shared" ref="H1374:J1375" si="167">H1375</f>
        <v>0</v>
      </c>
      <c r="I1374" s="62">
        <f t="shared" si="167"/>
        <v>0</v>
      </c>
      <c r="J1374" s="62">
        <f t="shared" si="167"/>
        <v>0</v>
      </c>
    </row>
    <row r="1375" spans="1:10" s="157" customFormat="1" hidden="1">
      <c r="A1375" s="31" t="s">
        <v>692</v>
      </c>
      <c r="B1375" s="26" t="s">
        <v>677</v>
      </c>
      <c r="C1375" s="26" t="s">
        <v>791</v>
      </c>
      <c r="D1375" s="26" t="s">
        <v>813</v>
      </c>
      <c r="E1375" s="26" t="s">
        <v>135</v>
      </c>
      <c r="F1375" s="62">
        <f>F1376</f>
        <v>0</v>
      </c>
      <c r="H1375" s="62">
        <f t="shared" si="167"/>
        <v>0</v>
      </c>
      <c r="I1375" s="62">
        <f t="shared" si="167"/>
        <v>0</v>
      </c>
      <c r="J1375" s="62">
        <f t="shared" si="167"/>
        <v>0</v>
      </c>
    </row>
    <row r="1376" spans="1:10" s="157" customFormat="1" hidden="1">
      <c r="A1376" s="31" t="s">
        <v>696</v>
      </c>
      <c r="B1376" s="26" t="s">
        <v>677</v>
      </c>
      <c r="C1376" s="26" t="s">
        <v>791</v>
      </c>
      <c r="D1376" s="26" t="s">
        <v>813</v>
      </c>
      <c r="E1376" s="26" t="s">
        <v>697</v>
      </c>
      <c r="F1376" s="62"/>
      <c r="H1376" s="62"/>
      <c r="I1376" s="62"/>
      <c r="J1376" s="62"/>
    </row>
    <row r="1377" spans="1:10" s="157" customFormat="1" ht="31.5" hidden="1">
      <c r="A1377" s="31" t="s">
        <v>814</v>
      </c>
      <c r="B1377" s="26" t="s">
        <v>677</v>
      </c>
      <c r="C1377" s="26" t="s">
        <v>791</v>
      </c>
      <c r="D1377" s="26" t="s">
        <v>815</v>
      </c>
      <c r="E1377" s="26"/>
      <c r="F1377" s="62">
        <f>F1378</f>
        <v>0</v>
      </c>
      <c r="H1377" s="62">
        <f t="shared" ref="H1377:J1378" si="168">H1378</f>
        <v>0</v>
      </c>
      <c r="I1377" s="62">
        <f t="shared" si="168"/>
        <v>0</v>
      </c>
      <c r="J1377" s="62">
        <f t="shared" si="168"/>
        <v>0</v>
      </c>
    </row>
    <row r="1378" spans="1:10" s="157" customFormat="1" hidden="1">
      <c r="A1378" s="31" t="s">
        <v>692</v>
      </c>
      <c r="B1378" s="26" t="s">
        <v>677</v>
      </c>
      <c r="C1378" s="26" t="s">
        <v>791</v>
      </c>
      <c r="D1378" s="26" t="s">
        <v>815</v>
      </c>
      <c r="E1378" s="26" t="s">
        <v>135</v>
      </c>
      <c r="F1378" s="62">
        <f>F1379</f>
        <v>0</v>
      </c>
      <c r="H1378" s="62">
        <f t="shared" si="168"/>
        <v>0</v>
      </c>
      <c r="I1378" s="62">
        <f t="shared" si="168"/>
        <v>0</v>
      </c>
      <c r="J1378" s="62">
        <f t="shared" si="168"/>
        <v>0</v>
      </c>
    </row>
    <row r="1379" spans="1:10" s="157" customFormat="1" hidden="1">
      <c r="A1379" s="31" t="s">
        <v>696</v>
      </c>
      <c r="B1379" s="26" t="s">
        <v>677</v>
      </c>
      <c r="C1379" s="26" t="s">
        <v>791</v>
      </c>
      <c r="D1379" s="26" t="s">
        <v>815</v>
      </c>
      <c r="E1379" s="26" t="s">
        <v>697</v>
      </c>
      <c r="F1379" s="62"/>
      <c r="H1379" s="62"/>
      <c r="I1379" s="62"/>
      <c r="J1379" s="62"/>
    </row>
    <row r="1380" spans="1:10" s="157" customFormat="1" ht="47.25" hidden="1">
      <c r="A1380" s="276" t="s">
        <v>816</v>
      </c>
      <c r="B1380" s="253" t="s">
        <v>677</v>
      </c>
      <c r="C1380" s="253" t="s">
        <v>791</v>
      </c>
      <c r="D1380" s="253" t="s">
        <v>817</v>
      </c>
      <c r="E1380" s="253"/>
      <c r="F1380" s="62">
        <f>F1381</f>
        <v>0</v>
      </c>
      <c r="H1380" s="62">
        <f t="shared" ref="H1380:J1381" si="169">H1381</f>
        <v>0</v>
      </c>
      <c r="I1380" s="62">
        <f t="shared" si="169"/>
        <v>0</v>
      </c>
      <c r="J1380" s="62">
        <f t="shared" si="169"/>
        <v>0</v>
      </c>
    </row>
    <row r="1381" spans="1:10" s="157" customFormat="1" hidden="1">
      <c r="A1381" s="276" t="s">
        <v>692</v>
      </c>
      <c r="B1381" s="253" t="s">
        <v>677</v>
      </c>
      <c r="C1381" s="253" t="s">
        <v>791</v>
      </c>
      <c r="D1381" s="253" t="s">
        <v>817</v>
      </c>
      <c r="E1381" s="253" t="s">
        <v>135</v>
      </c>
      <c r="F1381" s="62">
        <f>F1382</f>
        <v>0</v>
      </c>
      <c r="H1381" s="62">
        <f t="shared" si="169"/>
        <v>0</v>
      </c>
      <c r="I1381" s="62">
        <f t="shared" si="169"/>
        <v>0</v>
      </c>
      <c r="J1381" s="62">
        <f t="shared" si="169"/>
        <v>0</v>
      </c>
    </row>
    <row r="1382" spans="1:10" s="157" customFormat="1" hidden="1">
      <c r="A1382" s="276" t="s">
        <v>696</v>
      </c>
      <c r="B1382" s="253" t="s">
        <v>677</v>
      </c>
      <c r="C1382" s="253" t="s">
        <v>791</v>
      </c>
      <c r="D1382" s="253" t="s">
        <v>817</v>
      </c>
      <c r="E1382" s="253" t="s">
        <v>697</v>
      </c>
      <c r="F1382" s="62"/>
      <c r="H1382" s="62"/>
      <c r="I1382" s="62"/>
      <c r="J1382" s="62"/>
    </row>
    <row r="1383" spans="1:10" s="200" customFormat="1" ht="220.5" hidden="1">
      <c r="A1383" s="277" t="s">
        <v>818</v>
      </c>
      <c r="B1383" s="69" t="s">
        <v>677</v>
      </c>
      <c r="C1383" s="69" t="s">
        <v>791</v>
      </c>
      <c r="D1383" s="69" t="s">
        <v>799</v>
      </c>
      <c r="E1383" s="69"/>
      <c r="F1383" s="152">
        <f>F1384</f>
        <v>0</v>
      </c>
      <c r="H1383" s="152">
        <f t="shared" ref="H1383:J1384" si="170">H1384</f>
        <v>0</v>
      </c>
      <c r="I1383" s="152">
        <f t="shared" si="170"/>
        <v>0</v>
      </c>
      <c r="J1383" s="152">
        <f t="shared" si="170"/>
        <v>0</v>
      </c>
    </row>
    <row r="1384" spans="1:10" s="157" customFormat="1" hidden="1">
      <c r="A1384" s="31" t="s">
        <v>692</v>
      </c>
      <c r="B1384" s="26" t="s">
        <v>677</v>
      </c>
      <c r="C1384" s="26" t="s">
        <v>791</v>
      </c>
      <c r="D1384" s="26" t="s">
        <v>799</v>
      </c>
      <c r="E1384" s="26" t="s">
        <v>135</v>
      </c>
      <c r="F1384" s="62">
        <f>F1385</f>
        <v>0</v>
      </c>
      <c r="H1384" s="62">
        <f t="shared" si="170"/>
        <v>0</v>
      </c>
      <c r="I1384" s="62">
        <f t="shared" si="170"/>
        <v>0</v>
      </c>
      <c r="J1384" s="62">
        <f t="shared" si="170"/>
        <v>0</v>
      </c>
    </row>
    <row r="1385" spans="1:10" s="157" customFormat="1" hidden="1">
      <c r="A1385" s="31" t="s">
        <v>696</v>
      </c>
      <c r="B1385" s="26" t="s">
        <v>677</v>
      </c>
      <c r="C1385" s="26" t="s">
        <v>791</v>
      </c>
      <c r="D1385" s="26" t="s">
        <v>799</v>
      </c>
      <c r="E1385" s="26" t="s">
        <v>697</v>
      </c>
      <c r="F1385" s="62"/>
      <c r="H1385" s="62"/>
      <c r="I1385" s="62"/>
      <c r="J1385" s="62"/>
    </row>
    <row r="1386" spans="1:10" s="157" customFormat="1" ht="31.5" hidden="1">
      <c r="A1386" s="31" t="s">
        <v>819</v>
      </c>
      <c r="B1386" s="26" t="s">
        <v>677</v>
      </c>
      <c r="C1386" s="26" t="s">
        <v>791</v>
      </c>
      <c r="D1386" s="26" t="s">
        <v>820</v>
      </c>
      <c r="E1386" s="26"/>
      <c r="F1386" s="62">
        <f>F1387</f>
        <v>0</v>
      </c>
      <c r="H1386" s="62">
        <f t="shared" ref="H1386:J1387" si="171">H1387</f>
        <v>0</v>
      </c>
      <c r="I1386" s="62">
        <f t="shared" si="171"/>
        <v>0</v>
      </c>
      <c r="J1386" s="62">
        <f t="shared" si="171"/>
        <v>0</v>
      </c>
    </row>
    <row r="1387" spans="1:10" s="157" customFormat="1" hidden="1">
      <c r="A1387" s="31" t="s">
        <v>692</v>
      </c>
      <c r="B1387" s="26" t="s">
        <v>677</v>
      </c>
      <c r="C1387" s="26" t="s">
        <v>791</v>
      </c>
      <c r="D1387" s="26" t="s">
        <v>820</v>
      </c>
      <c r="E1387" s="26" t="s">
        <v>135</v>
      </c>
      <c r="F1387" s="62">
        <f>F1388</f>
        <v>0</v>
      </c>
      <c r="H1387" s="62">
        <f t="shared" si="171"/>
        <v>0</v>
      </c>
      <c r="I1387" s="62">
        <f t="shared" si="171"/>
        <v>0</v>
      </c>
      <c r="J1387" s="62">
        <f t="shared" si="171"/>
        <v>0</v>
      </c>
    </row>
    <row r="1388" spans="1:10" s="157" customFormat="1" hidden="1">
      <c r="A1388" s="31" t="s">
        <v>696</v>
      </c>
      <c r="B1388" s="26" t="s">
        <v>677</v>
      </c>
      <c r="C1388" s="26" t="s">
        <v>791</v>
      </c>
      <c r="D1388" s="26" t="s">
        <v>820</v>
      </c>
      <c r="E1388" s="26" t="s">
        <v>697</v>
      </c>
      <c r="F1388" s="62"/>
      <c r="H1388" s="62"/>
      <c r="I1388" s="62"/>
      <c r="J1388" s="62"/>
    </row>
    <row r="1389" spans="1:10" s="23" customFormat="1" hidden="1">
      <c r="A1389" s="20" t="s">
        <v>186</v>
      </c>
      <c r="B1389" s="12" t="s">
        <v>677</v>
      </c>
      <c r="C1389" s="12" t="s">
        <v>791</v>
      </c>
      <c r="D1389" s="12" t="s">
        <v>187</v>
      </c>
      <c r="E1389" s="12"/>
      <c r="F1389" s="88">
        <f>F1390+F1393</f>
        <v>0</v>
      </c>
      <c r="H1389" s="88">
        <f>H1390+H1393</f>
        <v>0</v>
      </c>
      <c r="I1389" s="88">
        <f>I1390+I1393</f>
        <v>0</v>
      </c>
      <c r="J1389" s="88">
        <f>J1390+J1393</f>
        <v>0</v>
      </c>
    </row>
    <row r="1390" spans="1:10" s="23" customFormat="1" ht="63" hidden="1">
      <c r="A1390" s="52" t="s">
        <v>822</v>
      </c>
      <c r="B1390" s="133" t="s">
        <v>677</v>
      </c>
      <c r="C1390" s="26" t="s">
        <v>791</v>
      </c>
      <c r="D1390" s="133" t="s">
        <v>192</v>
      </c>
      <c r="E1390" s="232"/>
      <c r="F1390" s="36">
        <f>F1391</f>
        <v>0</v>
      </c>
      <c r="H1390" s="36">
        <f t="shared" ref="H1390:J1391" si="172">H1391</f>
        <v>0</v>
      </c>
      <c r="I1390" s="36">
        <f t="shared" si="172"/>
        <v>0</v>
      </c>
      <c r="J1390" s="36">
        <f t="shared" si="172"/>
        <v>0</v>
      </c>
    </row>
    <row r="1391" spans="1:10" s="23" customFormat="1" hidden="1">
      <c r="A1391" s="25" t="s">
        <v>692</v>
      </c>
      <c r="B1391" s="159" t="s">
        <v>677</v>
      </c>
      <c r="C1391" s="26" t="s">
        <v>791</v>
      </c>
      <c r="D1391" s="159" t="s">
        <v>192</v>
      </c>
      <c r="E1391" s="217">
        <v>500</v>
      </c>
      <c r="F1391" s="24">
        <f>F1392</f>
        <v>0</v>
      </c>
      <c r="H1391" s="24">
        <f t="shared" si="172"/>
        <v>0</v>
      </c>
      <c r="I1391" s="24">
        <f t="shared" si="172"/>
        <v>0</v>
      </c>
      <c r="J1391" s="24">
        <f t="shared" si="172"/>
        <v>0</v>
      </c>
    </row>
    <row r="1392" spans="1:10" s="23" customFormat="1" hidden="1">
      <c r="A1392" s="25" t="s">
        <v>696</v>
      </c>
      <c r="B1392" s="159" t="s">
        <v>677</v>
      </c>
      <c r="C1392" s="26" t="s">
        <v>791</v>
      </c>
      <c r="D1392" s="159" t="s">
        <v>192</v>
      </c>
      <c r="E1392" s="217">
        <v>540</v>
      </c>
      <c r="F1392" s="24">
        <v>0</v>
      </c>
      <c r="H1392" s="24"/>
      <c r="I1392" s="24"/>
      <c r="J1392" s="24">
        <v>0</v>
      </c>
    </row>
    <row r="1393" spans="1:10" s="3" customFormat="1" ht="78.75" hidden="1">
      <c r="A1393" s="52" t="s">
        <v>823</v>
      </c>
      <c r="B1393" s="133" t="s">
        <v>677</v>
      </c>
      <c r="C1393" s="133" t="s">
        <v>791</v>
      </c>
      <c r="D1393" s="133" t="s">
        <v>204</v>
      </c>
      <c r="E1393" s="232"/>
      <c r="F1393" s="36">
        <f>F1394</f>
        <v>0</v>
      </c>
      <c r="G1393" s="157"/>
      <c r="H1393" s="36">
        <f t="shared" ref="H1393:J1394" si="173">H1394</f>
        <v>0</v>
      </c>
      <c r="I1393" s="36">
        <f t="shared" si="173"/>
        <v>0</v>
      </c>
      <c r="J1393" s="36">
        <f t="shared" si="173"/>
        <v>0</v>
      </c>
    </row>
    <row r="1394" spans="1:10" s="3" customFormat="1" hidden="1">
      <c r="A1394" s="25" t="s">
        <v>692</v>
      </c>
      <c r="B1394" s="159" t="s">
        <v>677</v>
      </c>
      <c r="C1394" s="26" t="s">
        <v>791</v>
      </c>
      <c r="D1394" s="159" t="s">
        <v>204</v>
      </c>
      <c r="E1394" s="217">
        <v>500</v>
      </c>
      <c r="F1394" s="24">
        <f>F1395</f>
        <v>0</v>
      </c>
      <c r="G1394" s="157"/>
      <c r="H1394" s="24">
        <f t="shared" si="173"/>
        <v>0</v>
      </c>
      <c r="I1394" s="24">
        <f t="shared" si="173"/>
        <v>0</v>
      </c>
      <c r="J1394" s="24">
        <f t="shared" si="173"/>
        <v>0</v>
      </c>
    </row>
    <row r="1395" spans="1:10" s="3" customFormat="1" hidden="1">
      <c r="A1395" s="25" t="s">
        <v>696</v>
      </c>
      <c r="B1395" s="159" t="s">
        <v>677</v>
      </c>
      <c r="C1395" s="26" t="s">
        <v>791</v>
      </c>
      <c r="D1395" s="159" t="s">
        <v>204</v>
      </c>
      <c r="E1395" s="217">
        <v>540</v>
      </c>
      <c r="F1395" s="24">
        <v>0</v>
      </c>
      <c r="G1395" s="157"/>
      <c r="H1395" s="24"/>
      <c r="I1395" s="24"/>
      <c r="J1395" s="24">
        <v>0</v>
      </c>
    </row>
    <row r="1396" spans="1:10" s="3" customFormat="1" hidden="1">
      <c r="A1396" s="51" t="s">
        <v>127</v>
      </c>
      <c r="B1396" s="175" t="s">
        <v>677</v>
      </c>
      <c r="C1396" s="175" t="s">
        <v>791</v>
      </c>
      <c r="D1396" s="175" t="s">
        <v>128</v>
      </c>
      <c r="E1396" s="176"/>
      <c r="F1396" s="88">
        <f>F1397+F1400</f>
        <v>0</v>
      </c>
      <c r="G1396" s="157"/>
      <c r="H1396" s="88">
        <f>H1397+H1400</f>
        <v>0</v>
      </c>
      <c r="I1396" s="88">
        <f>I1397+I1400</f>
        <v>0</v>
      </c>
      <c r="J1396" s="88">
        <f>J1397+J1400</f>
        <v>0</v>
      </c>
    </row>
    <row r="1397" spans="1:10" s="3" customFormat="1" ht="31.5" hidden="1">
      <c r="A1397" s="37" t="s">
        <v>470</v>
      </c>
      <c r="B1397" s="159" t="s">
        <v>677</v>
      </c>
      <c r="C1397" s="159" t="s">
        <v>791</v>
      </c>
      <c r="D1397" s="159" t="s">
        <v>471</v>
      </c>
      <c r="E1397" s="217"/>
      <c r="F1397" s="62">
        <f>F1398</f>
        <v>0</v>
      </c>
      <c r="G1397" s="157"/>
      <c r="H1397" s="62">
        <f t="shared" ref="H1397:J1398" si="174">H1398</f>
        <v>0</v>
      </c>
      <c r="I1397" s="62">
        <f t="shared" si="174"/>
        <v>0</v>
      </c>
      <c r="J1397" s="62">
        <f t="shared" si="174"/>
        <v>0</v>
      </c>
    </row>
    <row r="1398" spans="1:10" s="3" customFormat="1" hidden="1">
      <c r="A1398" s="31" t="s">
        <v>692</v>
      </c>
      <c r="B1398" s="159" t="s">
        <v>677</v>
      </c>
      <c r="C1398" s="159" t="s">
        <v>791</v>
      </c>
      <c r="D1398" s="159" t="s">
        <v>471</v>
      </c>
      <c r="E1398" s="217">
        <v>500</v>
      </c>
      <c r="F1398" s="62">
        <f>F1399</f>
        <v>0</v>
      </c>
      <c r="G1398" s="157"/>
      <c r="H1398" s="62">
        <f t="shared" si="174"/>
        <v>0</v>
      </c>
      <c r="I1398" s="62">
        <f t="shared" si="174"/>
        <v>0</v>
      </c>
      <c r="J1398" s="62">
        <f t="shared" si="174"/>
        <v>0</v>
      </c>
    </row>
    <row r="1399" spans="1:10" s="3" customFormat="1" hidden="1">
      <c r="A1399" s="31" t="s">
        <v>696</v>
      </c>
      <c r="B1399" s="159" t="s">
        <v>677</v>
      </c>
      <c r="C1399" s="159" t="s">
        <v>791</v>
      </c>
      <c r="D1399" s="159" t="s">
        <v>471</v>
      </c>
      <c r="E1399" s="217">
        <v>540</v>
      </c>
      <c r="F1399" s="62"/>
      <c r="G1399" s="157"/>
      <c r="H1399" s="62"/>
      <c r="I1399" s="62"/>
      <c r="J1399" s="62"/>
    </row>
    <row r="1400" spans="1:10" s="3" customFormat="1" ht="31.5" hidden="1">
      <c r="A1400" s="37" t="s">
        <v>472</v>
      </c>
      <c r="B1400" s="159" t="s">
        <v>677</v>
      </c>
      <c r="C1400" s="159" t="s">
        <v>791</v>
      </c>
      <c r="D1400" s="159" t="s">
        <v>473</v>
      </c>
      <c r="E1400" s="217"/>
      <c r="F1400" s="62">
        <f>F1401</f>
        <v>0</v>
      </c>
      <c r="G1400" s="157"/>
      <c r="H1400" s="62">
        <f t="shared" ref="H1400:J1401" si="175">H1401</f>
        <v>0</v>
      </c>
      <c r="I1400" s="62">
        <f t="shared" si="175"/>
        <v>0</v>
      </c>
      <c r="J1400" s="62">
        <f t="shared" si="175"/>
        <v>0</v>
      </c>
    </row>
    <row r="1401" spans="1:10" s="3" customFormat="1" hidden="1">
      <c r="A1401" s="31" t="s">
        <v>692</v>
      </c>
      <c r="B1401" s="159" t="s">
        <v>677</v>
      </c>
      <c r="C1401" s="159" t="s">
        <v>791</v>
      </c>
      <c r="D1401" s="159" t="s">
        <v>473</v>
      </c>
      <c r="E1401" s="217">
        <v>500</v>
      </c>
      <c r="F1401" s="62">
        <f>F1402</f>
        <v>0</v>
      </c>
      <c r="G1401" s="157"/>
      <c r="H1401" s="62">
        <f t="shared" si="175"/>
        <v>0</v>
      </c>
      <c r="I1401" s="62">
        <f t="shared" si="175"/>
        <v>0</v>
      </c>
      <c r="J1401" s="62">
        <f t="shared" si="175"/>
        <v>0</v>
      </c>
    </row>
    <row r="1402" spans="1:10" s="3" customFormat="1" hidden="1">
      <c r="A1402" s="31" t="s">
        <v>696</v>
      </c>
      <c r="B1402" s="159" t="s">
        <v>677</v>
      </c>
      <c r="C1402" s="159" t="s">
        <v>791</v>
      </c>
      <c r="D1402" s="159" t="s">
        <v>473</v>
      </c>
      <c r="E1402" s="217">
        <v>540</v>
      </c>
      <c r="F1402" s="62"/>
      <c r="G1402" s="157"/>
      <c r="H1402" s="62"/>
      <c r="I1402" s="62"/>
      <c r="J1402" s="62"/>
    </row>
    <row r="1403" spans="1:10" s="3" customFormat="1">
      <c r="A1403" s="188"/>
      <c r="B1403" s="189"/>
      <c r="C1403" s="189"/>
      <c r="D1403" s="189"/>
      <c r="E1403" s="189"/>
      <c r="F1403" s="190"/>
      <c r="G1403" s="157"/>
      <c r="H1403" s="190"/>
      <c r="I1403" s="190"/>
      <c r="J1403" s="190"/>
    </row>
    <row r="1404" spans="1:10" s="3" customFormat="1">
      <c r="A1404" s="188"/>
      <c r="B1404" s="189"/>
      <c r="C1404" s="189"/>
      <c r="D1404" s="189"/>
      <c r="E1404" s="189"/>
      <c r="F1404" s="190"/>
      <c r="G1404" s="157"/>
      <c r="H1404" s="190"/>
      <c r="I1404" s="190"/>
      <c r="J1404" s="190"/>
    </row>
    <row r="1405" spans="1:10" s="3" customFormat="1">
      <c r="A1405" s="188"/>
      <c r="B1405" s="189"/>
      <c r="C1405" s="189"/>
      <c r="D1405" s="189"/>
      <c r="E1405" s="189"/>
      <c r="F1405" s="190"/>
      <c r="G1405" s="157"/>
      <c r="H1405" s="190"/>
      <c r="I1405" s="190"/>
      <c r="J1405" s="190"/>
    </row>
    <row r="1406" spans="1:10" s="3" customFormat="1">
      <c r="A1406" s="188"/>
      <c r="B1406" s="189"/>
      <c r="C1406" s="189"/>
      <c r="D1406" s="189"/>
      <c r="E1406" s="189"/>
      <c r="F1406" s="190"/>
      <c r="G1406" s="157"/>
      <c r="H1406" s="190"/>
      <c r="I1406" s="190"/>
      <c r="J1406" s="190"/>
    </row>
    <row r="1407" spans="1:10" s="3" customFormat="1">
      <c r="A1407" s="188"/>
      <c r="B1407" s="189"/>
      <c r="C1407" s="189"/>
      <c r="D1407" s="189"/>
      <c r="E1407" s="189"/>
      <c r="F1407" s="190"/>
      <c r="G1407" s="157"/>
      <c r="H1407" s="190"/>
      <c r="I1407" s="190"/>
      <c r="J1407" s="190"/>
    </row>
    <row r="1408" spans="1:10" s="3" customFormat="1">
      <c r="A1408" s="188"/>
      <c r="B1408" s="189"/>
      <c r="C1408" s="189"/>
      <c r="D1408" s="189"/>
      <c r="E1408" s="189"/>
      <c r="F1408" s="190"/>
      <c r="G1408" s="157"/>
      <c r="H1408" s="190"/>
      <c r="I1408" s="190"/>
      <c r="J1408" s="190"/>
    </row>
    <row r="1409" spans="1:10" s="3" customFormat="1">
      <c r="A1409" s="188"/>
      <c r="B1409" s="189"/>
      <c r="C1409" s="189"/>
      <c r="D1409" s="189"/>
      <c r="E1409" s="189"/>
      <c r="F1409" s="190"/>
      <c r="G1409" s="157"/>
      <c r="H1409" s="190"/>
      <c r="I1409" s="190"/>
      <c r="J1409" s="190"/>
    </row>
    <row r="1410" spans="1:10" s="3" customFormat="1">
      <c r="A1410" s="188"/>
      <c r="B1410" s="189"/>
      <c r="C1410" s="189"/>
      <c r="D1410" s="189"/>
      <c r="E1410" s="189"/>
      <c r="F1410" s="190"/>
      <c r="G1410" s="157"/>
      <c r="H1410" s="190"/>
      <c r="I1410" s="190"/>
      <c r="J1410" s="190"/>
    </row>
    <row r="1411" spans="1:10" s="3" customFormat="1">
      <c r="A1411" s="188"/>
      <c r="B1411" s="189"/>
      <c r="C1411" s="189"/>
      <c r="D1411" s="189"/>
      <c r="E1411" s="189"/>
      <c r="F1411" s="190"/>
      <c r="G1411" s="157"/>
      <c r="H1411" s="190"/>
      <c r="I1411" s="190"/>
      <c r="J1411" s="190"/>
    </row>
    <row r="1412" spans="1:10" s="3" customFormat="1">
      <c r="A1412" s="188"/>
      <c r="B1412" s="189"/>
      <c r="C1412" s="189"/>
      <c r="D1412" s="189"/>
      <c r="E1412" s="189"/>
      <c r="F1412" s="190"/>
      <c r="G1412" s="157"/>
      <c r="H1412" s="190"/>
      <c r="I1412" s="190"/>
      <c r="J1412" s="190"/>
    </row>
    <row r="1413" spans="1:10" s="3" customFormat="1">
      <c r="A1413" s="188"/>
      <c r="B1413" s="189"/>
      <c r="C1413" s="189"/>
      <c r="D1413" s="189"/>
      <c r="E1413" s="189"/>
      <c r="F1413" s="190"/>
      <c r="G1413" s="157"/>
      <c r="H1413" s="190"/>
      <c r="I1413" s="190"/>
      <c r="J1413" s="190"/>
    </row>
    <row r="1414" spans="1:10" s="3" customFormat="1">
      <c r="A1414" s="188"/>
      <c r="B1414" s="189"/>
      <c r="C1414" s="189"/>
      <c r="D1414" s="189"/>
      <c r="E1414" s="189"/>
      <c r="F1414" s="190"/>
      <c r="G1414" s="157"/>
      <c r="H1414" s="190"/>
      <c r="I1414" s="190"/>
      <c r="J1414" s="190"/>
    </row>
    <row r="1415" spans="1:10" s="3" customFormat="1">
      <c r="A1415" s="188"/>
      <c r="B1415" s="189"/>
      <c r="C1415" s="189"/>
      <c r="D1415" s="189"/>
      <c r="E1415" s="189"/>
      <c r="F1415" s="190"/>
      <c r="G1415" s="157"/>
      <c r="H1415" s="190"/>
      <c r="I1415" s="190"/>
      <c r="J1415" s="190"/>
    </row>
    <row r="1416" spans="1:10" s="3" customFormat="1">
      <c r="A1416" s="188"/>
      <c r="B1416" s="189"/>
      <c r="C1416" s="189"/>
      <c r="D1416" s="189"/>
      <c r="E1416" s="189"/>
      <c r="F1416" s="190"/>
      <c r="G1416" s="157"/>
      <c r="H1416" s="190"/>
      <c r="I1416" s="190"/>
      <c r="J1416" s="190"/>
    </row>
    <row r="1417" spans="1:10" s="3" customFormat="1">
      <c r="A1417" s="188"/>
      <c r="B1417" s="189"/>
      <c r="C1417" s="189"/>
      <c r="D1417" s="189"/>
      <c r="E1417" s="189"/>
      <c r="F1417" s="190"/>
      <c r="G1417" s="157"/>
      <c r="H1417" s="190"/>
      <c r="I1417" s="190"/>
      <c r="J1417" s="190"/>
    </row>
    <row r="1418" spans="1:10" s="3" customFormat="1">
      <c r="A1418" s="188"/>
      <c r="B1418" s="189"/>
      <c r="C1418" s="189"/>
      <c r="D1418" s="189"/>
      <c r="E1418" s="189"/>
      <c r="F1418" s="190"/>
      <c r="G1418" s="157"/>
      <c r="H1418" s="190"/>
      <c r="I1418" s="190"/>
      <c r="J1418" s="190"/>
    </row>
    <row r="1419" spans="1:10" s="3" customFormat="1">
      <c r="A1419" s="188"/>
      <c r="B1419" s="189"/>
      <c r="C1419" s="189"/>
      <c r="D1419" s="189"/>
      <c r="E1419" s="189"/>
      <c r="F1419" s="190"/>
      <c r="G1419" s="157"/>
      <c r="H1419" s="190"/>
      <c r="I1419" s="190"/>
      <c r="J1419" s="190"/>
    </row>
    <row r="1420" spans="1:10" s="3" customFormat="1">
      <c r="A1420" s="188"/>
      <c r="B1420" s="189"/>
      <c r="C1420" s="189"/>
      <c r="D1420" s="189"/>
      <c r="E1420" s="189"/>
      <c r="F1420" s="190"/>
      <c r="G1420" s="157"/>
      <c r="H1420" s="190"/>
      <c r="I1420" s="190"/>
      <c r="J1420" s="190"/>
    </row>
    <row r="1421" spans="1:10" s="3" customFormat="1">
      <c r="A1421" s="188"/>
      <c r="B1421" s="189"/>
      <c r="C1421" s="189"/>
      <c r="D1421" s="189"/>
      <c r="E1421" s="189"/>
      <c r="F1421" s="190"/>
      <c r="G1421" s="157"/>
      <c r="H1421" s="190"/>
      <c r="I1421" s="190"/>
      <c r="J1421" s="190"/>
    </row>
    <row r="1422" spans="1:10" s="3" customFormat="1">
      <c r="A1422" s="188"/>
      <c r="B1422" s="189"/>
      <c r="C1422" s="189"/>
      <c r="D1422" s="189"/>
      <c r="E1422" s="189"/>
      <c r="F1422" s="190"/>
      <c r="G1422" s="157"/>
      <c r="H1422" s="190"/>
      <c r="I1422" s="190"/>
      <c r="J1422" s="190"/>
    </row>
    <row r="1423" spans="1:10" s="3" customFormat="1">
      <c r="A1423" s="188"/>
      <c r="B1423" s="189"/>
      <c r="C1423" s="189"/>
      <c r="D1423" s="189"/>
      <c r="E1423" s="189"/>
      <c r="F1423" s="190"/>
      <c r="G1423" s="157"/>
      <c r="H1423" s="190"/>
      <c r="I1423" s="190"/>
      <c r="J1423" s="190"/>
    </row>
    <row r="1424" spans="1:10" s="3" customFormat="1">
      <c r="A1424" s="188"/>
      <c r="B1424" s="189"/>
      <c r="C1424" s="189"/>
      <c r="D1424" s="189"/>
      <c r="E1424" s="189"/>
      <c r="F1424" s="190"/>
      <c r="G1424" s="157"/>
      <c r="H1424" s="190"/>
      <c r="I1424" s="190"/>
      <c r="J1424" s="190"/>
    </row>
    <row r="1425" spans="1:10" s="3" customFormat="1">
      <c r="A1425" s="188"/>
      <c r="B1425" s="189"/>
      <c r="C1425" s="189"/>
      <c r="D1425" s="189"/>
      <c r="E1425" s="189"/>
      <c r="F1425" s="190"/>
      <c r="G1425" s="157"/>
      <c r="H1425" s="190"/>
      <c r="I1425" s="190"/>
      <c r="J1425" s="190"/>
    </row>
    <row r="1426" spans="1:10" s="3" customFormat="1">
      <c r="A1426" s="188"/>
      <c r="B1426" s="189"/>
      <c r="C1426" s="189"/>
      <c r="D1426" s="189"/>
      <c r="E1426" s="189"/>
      <c r="F1426" s="190"/>
      <c r="G1426" s="157"/>
      <c r="H1426" s="190"/>
      <c r="I1426" s="190"/>
      <c r="J1426" s="190"/>
    </row>
    <row r="1427" spans="1:10" s="3" customFormat="1">
      <c r="A1427" s="188"/>
      <c r="B1427" s="189"/>
      <c r="C1427" s="189"/>
      <c r="D1427" s="189"/>
      <c r="E1427" s="189"/>
      <c r="F1427" s="190"/>
      <c r="G1427" s="157"/>
      <c r="H1427" s="190"/>
      <c r="I1427" s="190"/>
      <c r="J1427" s="190"/>
    </row>
    <row r="1428" spans="1:10" s="3" customFormat="1">
      <c r="A1428" s="188"/>
      <c r="B1428" s="189"/>
      <c r="C1428" s="189"/>
      <c r="D1428" s="189"/>
      <c r="E1428" s="189"/>
      <c r="F1428" s="190"/>
      <c r="G1428" s="157"/>
      <c r="H1428" s="190"/>
      <c r="I1428" s="190"/>
      <c r="J1428" s="190"/>
    </row>
    <row r="1429" spans="1:10" s="3" customFormat="1">
      <c r="A1429" s="188"/>
      <c r="B1429" s="189"/>
      <c r="C1429" s="189"/>
      <c r="D1429" s="189"/>
      <c r="E1429" s="189"/>
      <c r="F1429" s="190"/>
      <c r="G1429" s="157"/>
      <c r="H1429" s="190"/>
      <c r="I1429" s="190"/>
      <c r="J1429" s="190"/>
    </row>
    <row r="1430" spans="1:10" s="3" customFormat="1">
      <c r="A1430" s="188"/>
      <c r="B1430" s="189"/>
      <c r="C1430" s="189"/>
      <c r="D1430" s="189"/>
      <c r="E1430" s="189"/>
      <c r="F1430" s="190"/>
      <c r="G1430" s="157"/>
      <c r="H1430" s="190"/>
      <c r="I1430" s="190"/>
      <c r="J1430" s="190"/>
    </row>
    <row r="1431" spans="1:10" s="3" customFormat="1">
      <c r="A1431" s="188"/>
      <c r="B1431" s="189"/>
      <c r="C1431" s="189"/>
      <c r="D1431" s="189"/>
      <c r="E1431" s="189"/>
      <c r="F1431" s="190"/>
      <c r="G1431" s="157"/>
      <c r="H1431" s="190"/>
      <c r="I1431" s="190"/>
      <c r="J1431" s="190"/>
    </row>
    <row r="1432" spans="1:10" s="3" customFormat="1">
      <c r="A1432" s="188"/>
      <c r="B1432" s="189"/>
      <c r="C1432" s="189"/>
      <c r="D1432" s="189"/>
      <c r="E1432" s="189"/>
      <c r="F1432" s="190"/>
      <c r="G1432" s="157"/>
      <c r="H1432" s="190"/>
      <c r="I1432" s="190"/>
      <c r="J1432" s="190"/>
    </row>
    <row r="1433" spans="1:10" s="3" customFormat="1">
      <c r="A1433" s="188"/>
      <c r="B1433" s="189"/>
      <c r="C1433" s="189"/>
      <c r="D1433" s="189"/>
      <c r="E1433" s="189"/>
      <c r="F1433" s="190"/>
      <c r="G1433" s="157"/>
      <c r="H1433" s="190"/>
      <c r="I1433" s="190"/>
      <c r="J1433" s="190"/>
    </row>
    <row r="1434" spans="1:10" s="3" customFormat="1">
      <c r="A1434" s="188"/>
      <c r="B1434" s="189"/>
      <c r="C1434" s="189"/>
      <c r="D1434" s="189"/>
      <c r="E1434" s="189"/>
      <c r="F1434" s="190"/>
      <c r="G1434" s="157"/>
      <c r="H1434" s="190"/>
      <c r="I1434" s="190"/>
      <c r="J1434" s="190"/>
    </row>
    <row r="1435" spans="1:10" s="3" customFormat="1">
      <c r="A1435" s="188"/>
      <c r="B1435" s="189"/>
      <c r="C1435" s="189"/>
      <c r="D1435" s="189"/>
      <c r="E1435" s="189"/>
      <c r="F1435" s="190"/>
      <c r="G1435" s="157"/>
      <c r="H1435" s="190"/>
      <c r="I1435" s="190"/>
      <c r="J1435" s="190"/>
    </row>
    <row r="1436" spans="1:10" s="3" customFormat="1">
      <c r="A1436" s="188"/>
      <c r="B1436" s="189"/>
      <c r="C1436" s="189"/>
      <c r="D1436" s="189"/>
      <c r="E1436" s="189"/>
      <c r="F1436" s="190"/>
      <c r="G1436" s="157"/>
      <c r="H1436" s="190"/>
      <c r="I1436" s="190"/>
      <c r="J1436" s="190"/>
    </row>
    <row r="1437" spans="1:10" s="3" customFormat="1">
      <c r="A1437" s="188"/>
      <c r="B1437" s="189"/>
      <c r="C1437" s="189"/>
      <c r="D1437" s="189"/>
      <c r="E1437" s="189"/>
      <c r="F1437" s="190"/>
      <c r="G1437" s="157"/>
      <c r="H1437" s="190"/>
      <c r="I1437" s="190"/>
      <c r="J1437" s="190"/>
    </row>
    <row r="1438" spans="1:10" s="3" customFormat="1">
      <c r="A1438" s="188"/>
      <c r="B1438" s="189"/>
      <c r="C1438" s="189"/>
      <c r="D1438" s="189"/>
      <c r="E1438" s="189"/>
      <c r="F1438" s="190"/>
      <c r="G1438" s="157"/>
      <c r="H1438" s="190"/>
      <c r="I1438" s="190"/>
      <c r="J1438" s="190"/>
    </row>
    <row r="1439" spans="1:10" s="3" customFormat="1">
      <c r="A1439" s="188"/>
      <c r="B1439" s="189"/>
      <c r="C1439" s="189"/>
      <c r="D1439" s="189"/>
      <c r="E1439" s="189"/>
      <c r="F1439" s="190"/>
      <c r="G1439" s="157"/>
      <c r="H1439" s="190"/>
      <c r="I1439" s="190"/>
      <c r="J1439" s="190"/>
    </row>
    <row r="1440" spans="1:10" s="3" customFormat="1">
      <c r="A1440" s="188"/>
      <c r="B1440" s="189"/>
      <c r="C1440" s="189"/>
      <c r="D1440" s="189"/>
      <c r="E1440" s="189"/>
      <c r="F1440" s="190"/>
      <c r="G1440" s="157"/>
      <c r="H1440" s="190"/>
      <c r="I1440" s="190"/>
      <c r="J1440" s="190"/>
    </row>
    <row r="1441" spans="1:10" s="3" customFormat="1">
      <c r="A1441" s="188"/>
      <c r="B1441" s="189"/>
      <c r="C1441" s="189"/>
      <c r="D1441" s="189"/>
      <c r="E1441" s="189"/>
      <c r="F1441" s="190"/>
      <c r="G1441" s="157"/>
      <c r="H1441" s="190"/>
      <c r="I1441" s="190"/>
      <c r="J1441" s="190"/>
    </row>
    <row r="1442" spans="1:10" s="3" customFormat="1">
      <c r="A1442" s="188"/>
      <c r="B1442" s="189"/>
      <c r="C1442" s="189"/>
      <c r="D1442" s="189"/>
      <c r="E1442" s="189"/>
      <c r="F1442" s="190"/>
      <c r="G1442" s="157"/>
      <c r="H1442" s="190"/>
      <c r="I1442" s="190"/>
      <c r="J1442" s="190"/>
    </row>
    <row r="1443" spans="1:10" s="3" customFormat="1">
      <c r="A1443" s="188"/>
      <c r="B1443" s="189"/>
      <c r="C1443" s="189"/>
      <c r="D1443" s="189"/>
      <c r="E1443" s="189"/>
      <c r="F1443" s="190"/>
      <c r="G1443" s="157"/>
      <c r="H1443" s="190"/>
      <c r="I1443" s="190"/>
      <c r="J1443" s="190"/>
    </row>
    <row r="1444" spans="1:10" s="3" customFormat="1">
      <c r="A1444" s="188"/>
      <c r="B1444" s="189"/>
      <c r="C1444" s="189"/>
      <c r="D1444" s="189"/>
      <c r="E1444" s="189"/>
      <c r="F1444" s="190"/>
      <c r="G1444" s="157"/>
      <c r="H1444" s="190"/>
      <c r="I1444" s="190"/>
      <c r="J1444" s="190"/>
    </row>
    <row r="1445" spans="1:10" s="3" customFormat="1">
      <c r="A1445" s="188"/>
      <c r="B1445" s="189"/>
      <c r="C1445" s="189"/>
      <c r="D1445" s="189"/>
      <c r="E1445" s="189"/>
      <c r="F1445" s="190"/>
      <c r="G1445" s="157"/>
      <c r="H1445" s="190"/>
      <c r="I1445" s="190"/>
      <c r="J1445" s="190"/>
    </row>
    <row r="1446" spans="1:10" s="3" customFormat="1">
      <c r="A1446" s="188"/>
      <c r="B1446" s="189"/>
      <c r="C1446" s="189"/>
      <c r="D1446" s="189"/>
      <c r="E1446" s="189"/>
      <c r="F1446" s="190"/>
      <c r="G1446" s="157"/>
      <c r="H1446" s="190"/>
      <c r="I1446" s="190"/>
      <c r="J1446" s="190"/>
    </row>
    <row r="1447" spans="1:10" s="3" customFormat="1">
      <c r="A1447" s="188"/>
      <c r="B1447" s="189"/>
      <c r="C1447" s="189"/>
      <c r="D1447" s="189"/>
      <c r="E1447" s="189"/>
      <c r="F1447" s="190"/>
      <c r="G1447" s="157"/>
      <c r="H1447" s="190"/>
      <c r="I1447" s="190"/>
      <c r="J1447" s="190"/>
    </row>
    <row r="1448" spans="1:10" s="3" customFormat="1">
      <c r="A1448" s="188"/>
      <c r="B1448" s="189"/>
      <c r="C1448" s="189"/>
      <c r="D1448" s="189"/>
      <c r="E1448" s="189"/>
      <c r="F1448" s="190"/>
      <c r="G1448" s="157"/>
      <c r="H1448" s="190"/>
      <c r="I1448" s="190"/>
      <c r="J1448" s="190"/>
    </row>
    <row r="1449" spans="1:10" s="3" customFormat="1">
      <c r="A1449" s="188"/>
      <c r="B1449" s="189"/>
      <c r="C1449" s="189"/>
      <c r="D1449" s="189"/>
      <c r="E1449" s="189"/>
      <c r="F1449" s="190"/>
      <c r="G1449" s="157"/>
      <c r="H1449" s="190"/>
      <c r="I1449" s="190"/>
      <c r="J1449" s="190"/>
    </row>
    <row r="1450" spans="1:10" s="3" customFormat="1">
      <c r="A1450" s="188"/>
      <c r="B1450" s="189"/>
      <c r="C1450" s="189"/>
      <c r="D1450" s="189"/>
      <c r="E1450" s="189"/>
      <c r="F1450" s="190"/>
      <c r="G1450" s="157"/>
      <c r="H1450" s="190"/>
      <c r="I1450" s="190"/>
      <c r="J1450" s="190"/>
    </row>
    <row r="1451" spans="1:10" s="3" customFormat="1">
      <c r="A1451" s="188"/>
      <c r="B1451" s="189"/>
      <c r="C1451" s="189"/>
      <c r="D1451" s="189"/>
      <c r="E1451" s="189"/>
      <c r="F1451" s="190"/>
      <c r="G1451" s="157"/>
      <c r="H1451" s="190"/>
      <c r="I1451" s="190"/>
      <c r="J1451" s="190"/>
    </row>
    <row r="1452" spans="1:10" s="3" customFormat="1">
      <c r="A1452" s="188"/>
      <c r="B1452" s="189"/>
      <c r="C1452" s="189"/>
      <c r="D1452" s="189"/>
      <c r="E1452" s="189"/>
      <c r="F1452" s="190"/>
      <c r="G1452" s="157"/>
      <c r="H1452" s="190"/>
      <c r="I1452" s="190"/>
      <c r="J1452" s="190"/>
    </row>
    <row r="1453" spans="1:10" s="3" customFormat="1">
      <c r="A1453" s="188"/>
      <c r="B1453" s="189"/>
      <c r="C1453" s="189"/>
      <c r="D1453" s="189"/>
      <c r="E1453" s="189"/>
      <c r="F1453" s="190"/>
      <c r="G1453" s="157"/>
      <c r="H1453" s="190"/>
      <c r="I1453" s="190"/>
      <c r="J1453" s="190"/>
    </row>
    <row r="1454" spans="1:10" s="3" customFormat="1">
      <c r="A1454" s="188"/>
      <c r="B1454" s="189"/>
      <c r="C1454" s="189"/>
      <c r="D1454" s="189"/>
      <c r="E1454" s="189"/>
      <c r="F1454" s="190"/>
      <c r="G1454" s="157"/>
      <c r="H1454" s="190"/>
      <c r="I1454" s="190"/>
      <c r="J1454" s="190"/>
    </row>
    <row r="1455" spans="1:10" s="3" customFormat="1">
      <c r="A1455" s="188"/>
      <c r="B1455" s="189"/>
      <c r="C1455" s="189"/>
      <c r="D1455" s="189"/>
      <c r="E1455" s="189"/>
      <c r="F1455" s="190"/>
      <c r="G1455" s="157"/>
      <c r="H1455" s="190"/>
      <c r="I1455" s="190"/>
      <c r="J1455" s="190"/>
    </row>
    <row r="1456" spans="1:10" s="3" customFormat="1">
      <c r="A1456" s="188"/>
      <c r="B1456" s="189"/>
      <c r="C1456" s="189"/>
      <c r="D1456" s="189"/>
      <c r="E1456" s="189"/>
      <c r="F1456" s="190"/>
      <c r="G1456" s="157"/>
      <c r="H1456" s="190"/>
      <c r="I1456" s="190"/>
      <c r="J1456" s="190"/>
    </row>
    <row r="1457" spans="1:10" s="3" customFormat="1">
      <c r="A1457" s="188"/>
      <c r="B1457" s="189"/>
      <c r="C1457" s="189"/>
      <c r="D1457" s="189"/>
      <c r="E1457" s="189"/>
      <c r="F1457" s="190"/>
      <c r="G1457" s="157"/>
      <c r="H1457" s="190"/>
      <c r="I1457" s="190"/>
      <c r="J1457" s="190"/>
    </row>
    <row r="1458" spans="1:10" s="3" customFormat="1">
      <c r="A1458" s="188"/>
      <c r="B1458" s="189"/>
      <c r="C1458" s="189"/>
      <c r="D1458" s="189"/>
      <c r="E1458" s="189"/>
      <c r="F1458" s="190"/>
      <c r="G1458" s="157"/>
      <c r="H1458" s="190"/>
      <c r="I1458" s="190"/>
      <c r="J1458" s="190"/>
    </row>
    <row r="1459" spans="1:10" s="3" customFormat="1">
      <c r="A1459" s="188"/>
      <c r="B1459" s="189"/>
      <c r="C1459" s="189"/>
      <c r="D1459" s="189"/>
      <c r="E1459" s="189"/>
      <c r="F1459" s="190"/>
      <c r="G1459" s="157"/>
      <c r="H1459" s="190"/>
      <c r="I1459" s="190"/>
      <c r="J1459" s="190"/>
    </row>
    <row r="1460" spans="1:10" s="3" customFormat="1">
      <c r="A1460" s="188"/>
      <c r="B1460" s="189"/>
      <c r="C1460" s="189"/>
      <c r="D1460" s="189"/>
      <c r="E1460" s="189"/>
      <c r="F1460" s="190"/>
      <c r="G1460" s="157"/>
      <c r="H1460" s="190"/>
      <c r="I1460" s="190"/>
      <c r="J1460" s="190"/>
    </row>
    <row r="1461" spans="1:10" s="3" customFormat="1">
      <c r="A1461" s="188"/>
      <c r="B1461" s="189"/>
      <c r="C1461" s="189"/>
      <c r="D1461" s="189"/>
      <c r="E1461" s="189"/>
      <c r="F1461" s="190"/>
      <c r="G1461" s="157"/>
      <c r="H1461" s="190"/>
      <c r="I1461" s="190"/>
      <c r="J1461" s="190"/>
    </row>
    <row r="1462" spans="1:10" s="3" customFormat="1">
      <c r="A1462" s="188"/>
      <c r="B1462" s="189"/>
      <c r="C1462" s="189"/>
      <c r="D1462" s="189"/>
      <c r="E1462" s="189"/>
      <c r="F1462" s="190"/>
      <c r="G1462" s="157"/>
      <c r="H1462" s="190"/>
      <c r="I1462" s="190"/>
      <c r="J1462" s="190"/>
    </row>
    <row r="1463" spans="1:10" s="3" customFormat="1">
      <c r="A1463" s="188"/>
      <c r="B1463" s="189"/>
      <c r="C1463" s="189"/>
      <c r="D1463" s="189"/>
      <c r="E1463" s="189"/>
      <c r="F1463" s="190"/>
      <c r="G1463" s="157"/>
      <c r="H1463" s="190"/>
      <c r="I1463" s="190"/>
      <c r="J1463" s="190"/>
    </row>
    <row r="1464" spans="1:10" s="3" customFormat="1">
      <c r="A1464" s="188"/>
      <c r="B1464" s="189"/>
      <c r="C1464" s="189"/>
      <c r="D1464" s="189"/>
      <c r="E1464" s="189"/>
      <c r="F1464" s="190"/>
      <c r="G1464" s="157"/>
      <c r="H1464" s="190"/>
      <c r="I1464" s="190"/>
      <c r="J1464" s="190"/>
    </row>
    <row r="1465" spans="1:10" s="3" customFormat="1">
      <c r="A1465" s="188"/>
      <c r="B1465" s="189"/>
      <c r="C1465" s="189"/>
      <c r="D1465" s="189"/>
      <c r="E1465" s="189"/>
      <c r="F1465" s="190"/>
      <c r="G1465" s="157"/>
      <c r="H1465" s="190"/>
      <c r="I1465" s="190"/>
      <c r="J1465" s="190"/>
    </row>
    <row r="1466" spans="1:10" s="3" customFormat="1">
      <c r="A1466" s="188"/>
      <c r="B1466" s="189"/>
      <c r="C1466" s="189"/>
      <c r="D1466" s="189"/>
      <c r="E1466" s="189"/>
      <c r="F1466" s="190"/>
      <c r="G1466" s="157"/>
      <c r="H1466" s="190"/>
      <c r="I1466" s="190"/>
      <c r="J1466" s="190"/>
    </row>
    <row r="1467" spans="1:10" s="3" customFormat="1">
      <c r="A1467" s="188"/>
      <c r="B1467" s="189"/>
      <c r="C1467" s="189"/>
      <c r="D1467" s="189"/>
      <c r="E1467" s="189"/>
      <c r="F1467" s="190"/>
      <c r="G1467" s="157"/>
      <c r="H1467" s="190"/>
      <c r="I1467" s="190"/>
      <c r="J1467" s="190"/>
    </row>
    <row r="1468" spans="1:10" s="3" customFormat="1">
      <c r="A1468" s="188"/>
      <c r="B1468" s="189"/>
      <c r="C1468" s="189"/>
      <c r="D1468" s="189"/>
      <c r="E1468" s="189"/>
      <c r="F1468" s="190"/>
      <c r="G1468" s="157"/>
      <c r="H1468" s="190"/>
      <c r="I1468" s="190"/>
      <c r="J1468" s="190"/>
    </row>
    <row r="1469" spans="1:10" s="3" customFormat="1">
      <c r="A1469" s="188"/>
      <c r="B1469" s="189"/>
      <c r="C1469" s="189"/>
      <c r="D1469" s="189"/>
      <c r="E1469" s="189"/>
      <c r="F1469" s="191"/>
      <c r="G1469" s="157"/>
      <c r="H1469" s="191"/>
      <c r="I1469" s="191"/>
      <c r="J1469" s="191"/>
    </row>
    <row r="1470" spans="1:10" s="3" customFormat="1">
      <c r="A1470" s="188"/>
      <c r="B1470" s="192"/>
      <c r="C1470" s="192"/>
      <c r="D1470" s="192"/>
      <c r="E1470" s="192"/>
      <c r="F1470" s="191"/>
      <c r="G1470" s="157"/>
      <c r="H1470" s="191"/>
      <c r="I1470" s="191"/>
      <c r="J1470" s="191"/>
    </row>
    <row r="1471" spans="1:10" s="3" customFormat="1">
      <c r="A1471" s="188"/>
      <c r="B1471" s="192"/>
      <c r="C1471" s="192"/>
      <c r="D1471" s="192"/>
      <c r="E1471" s="192"/>
      <c r="F1471" s="191"/>
      <c r="G1471" s="157"/>
      <c r="H1471" s="191"/>
      <c r="I1471" s="191"/>
      <c r="J1471" s="191"/>
    </row>
    <row r="1472" spans="1:10" s="3" customFormat="1">
      <c r="A1472" s="188"/>
      <c r="B1472" s="192"/>
      <c r="C1472" s="192"/>
      <c r="D1472" s="192"/>
      <c r="E1472" s="192"/>
      <c r="F1472" s="191"/>
      <c r="G1472" s="157"/>
      <c r="H1472" s="191"/>
      <c r="I1472" s="191"/>
      <c r="J1472" s="191"/>
    </row>
    <row r="1473" spans="1:10" s="3" customFormat="1">
      <c r="A1473" s="188"/>
      <c r="B1473" s="192"/>
      <c r="C1473" s="192"/>
      <c r="D1473" s="192"/>
      <c r="E1473" s="192"/>
      <c r="F1473" s="191"/>
      <c r="G1473" s="157"/>
      <c r="H1473" s="191"/>
      <c r="I1473" s="191"/>
      <c r="J1473" s="191"/>
    </row>
    <row r="1474" spans="1:10" s="3" customFormat="1">
      <c r="A1474" s="188"/>
      <c r="B1474" s="192"/>
      <c r="C1474" s="192"/>
      <c r="D1474" s="192"/>
      <c r="E1474" s="192"/>
      <c r="F1474" s="191"/>
      <c r="G1474" s="157"/>
      <c r="H1474" s="191"/>
      <c r="I1474" s="191"/>
      <c r="J1474" s="191"/>
    </row>
    <row r="1475" spans="1:10" s="3" customFormat="1">
      <c r="A1475" s="188"/>
      <c r="B1475" s="192"/>
      <c r="C1475" s="192"/>
      <c r="D1475" s="192"/>
      <c r="E1475" s="192"/>
      <c r="F1475" s="191"/>
      <c r="G1475" s="157"/>
      <c r="H1475" s="191"/>
      <c r="I1475" s="191"/>
      <c r="J1475" s="191"/>
    </row>
    <row r="1476" spans="1:10" s="3" customFormat="1">
      <c r="A1476" s="188"/>
      <c r="B1476" s="192"/>
      <c r="C1476" s="192"/>
      <c r="D1476" s="192"/>
      <c r="E1476" s="192"/>
      <c r="F1476" s="191"/>
      <c r="G1476" s="157"/>
      <c r="H1476" s="191"/>
      <c r="I1476" s="191"/>
      <c r="J1476" s="191"/>
    </row>
    <row r="1477" spans="1:10" s="3" customFormat="1">
      <c r="A1477" s="188"/>
      <c r="B1477" s="192"/>
      <c r="C1477" s="192"/>
      <c r="D1477" s="192"/>
      <c r="E1477" s="192"/>
      <c r="F1477" s="191"/>
      <c r="G1477" s="157"/>
      <c r="H1477" s="191"/>
      <c r="I1477" s="191"/>
      <c r="J1477" s="191"/>
    </row>
    <row r="1478" spans="1:10" s="3" customFormat="1">
      <c r="A1478" s="188"/>
      <c r="B1478" s="192"/>
      <c r="C1478" s="192"/>
      <c r="D1478" s="192"/>
      <c r="E1478" s="192"/>
      <c r="F1478" s="191"/>
      <c r="G1478" s="157"/>
      <c r="H1478" s="191"/>
      <c r="I1478" s="191"/>
      <c r="J1478" s="191"/>
    </row>
    <row r="1479" spans="1:10" s="3" customFormat="1">
      <c r="A1479" s="188"/>
      <c r="B1479" s="192"/>
      <c r="C1479" s="192"/>
      <c r="D1479" s="192"/>
      <c r="E1479" s="192"/>
      <c r="F1479" s="191"/>
      <c r="G1479" s="157"/>
      <c r="H1479" s="191"/>
      <c r="I1479" s="191"/>
      <c r="J1479" s="191"/>
    </row>
    <row r="1480" spans="1:10" s="3" customFormat="1">
      <c r="A1480" s="188"/>
      <c r="B1480" s="192"/>
      <c r="C1480" s="192"/>
      <c r="D1480" s="192"/>
      <c r="E1480" s="192"/>
      <c r="F1480" s="191"/>
      <c r="G1480" s="157"/>
      <c r="H1480" s="191"/>
      <c r="I1480" s="191"/>
      <c r="J1480" s="191"/>
    </row>
    <row r="1481" spans="1:10" s="3" customFormat="1">
      <c r="A1481" s="188"/>
      <c r="B1481" s="192"/>
      <c r="C1481" s="192"/>
      <c r="D1481" s="192"/>
      <c r="E1481" s="192"/>
      <c r="F1481" s="191"/>
      <c r="G1481" s="157"/>
      <c r="H1481" s="191"/>
      <c r="I1481" s="191"/>
      <c r="J1481" s="191"/>
    </row>
    <row r="1482" spans="1:10" s="3" customFormat="1">
      <c r="A1482" s="188"/>
      <c r="B1482" s="192"/>
      <c r="C1482" s="192"/>
      <c r="D1482" s="192"/>
      <c r="E1482" s="192"/>
      <c r="F1482" s="191"/>
      <c r="G1482" s="157"/>
      <c r="H1482" s="191"/>
      <c r="I1482" s="191"/>
      <c r="J1482" s="191"/>
    </row>
    <row r="1483" spans="1:10" s="3" customFormat="1">
      <c r="A1483" s="188"/>
      <c r="B1483" s="192"/>
      <c r="C1483" s="192"/>
      <c r="D1483" s="192"/>
      <c r="E1483" s="192"/>
      <c r="F1483" s="191"/>
      <c r="G1483" s="157"/>
      <c r="H1483" s="191"/>
      <c r="I1483" s="191"/>
      <c r="J1483" s="191"/>
    </row>
    <row r="1484" spans="1:10" s="3" customFormat="1">
      <c r="A1484" s="188"/>
      <c r="B1484" s="192"/>
      <c r="C1484" s="192"/>
      <c r="D1484" s="192"/>
      <c r="E1484" s="192"/>
      <c r="F1484" s="191"/>
      <c r="G1484" s="157"/>
      <c r="H1484" s="191"/>
      <c r="I1484" s="191"/>
      <c r="J1484" s="191"/>
    </row>
    <row r="1485" spans="1:10" s="3" customFormat="1">
      <c r="A1485" s="188"/>
      <c r="B1485" s="192"/>
      <c r="C1485" s="192"/>
      <c r="D1485" s="192"/>
      <c r="E1485" s="192"/>
      <c r="F1485" s="191"/>
      <c r="G1485" s="157"/>
      <c r="H1485" s="191"/>
      <c r="I1485" s="191"/>
      <c r="J1485" s="191"/>
    </row>
    <row r="1486" spans="1:10" s="3" customFormat="1">
      <c r="A1486" s="188"/>
      <c r="B1486" s="192"/>
      <c r="C1486" s="192"/>
      <c r="D1486" s="192"/>
      <c r="E1486" s="192"/>
      <c r="F1486" s="191"/>
      <c r="G1486" s="157"/>
      <c r="H1486" s="191"/>
      <c r="I1486" s="191"/>
      <c r="J1486" s="191"/>
    </row>
    <row r="1487" spans="1:10" s="3" customFormat="1">
      <c r="A1487" s="188"/>
      <c r="B1487" s="192"/>
      <c r="C1487" s="192"/>
      <c r="D1487" s="192"/>
      <c r="E1487" s="192"/>
      <c r="F1487" s="191"/>
      <c r="G1487" s="157"/>
      <c r="H1487" s="191"/>
      <c r="I1487" s="191"/>
      <c r="J1487" s="191"/>
    </row>
    <row r="1488" spans="1:10" s="3" customFormat="1">
      <c r="A1488" s="188"/>
      <c r="B1488" s="192"/>
      <c r="C1488" s="192"/>
      <c r="D1488" s="192"/>
      <c r="E1488" s="192"/>
      <c r="F1488" s="191"/>
      <c r="G1488" s="157"/>
      <c r="H1488" s="191"/>
      <c r="I1488" s="191"/>
      <c r="J1488" s="191"/>
    </row>
    <row r="1489" spans="1:10" s="3" customFormat="1">
      <c r="A1489" s="188"/>
      <c r="B1489" s="192"/>
      <c r="C1489" s="192"/>
      <c r="D1489" s="192"/>
      <c r="E1489" s="192"/>
      <c r="F1489" s="191"/>
      <c r="G1489" s="157"/>
      <c r="H1489" s="191"/>
      <c r="I1489" s="191"/>
      <c r="J1489" s="191"/>
    </row>
    <row r="1490" spans="1:10" s="3" customFormat="1">
      <c r="A1490" s="188"/>
      <c r="B1490" s="192"/>
      <c r="C1490" s="192"/>
      <c r="D1490" s="192"/>
      <c r="E1490" s="192"/>
      <c r="F1490" s="191"/>
      <c r="G1490" s="157"/>
      <c r="H1490" s="191"/>
      <c r="I1490" s="191"/>
      <c r="J1490" s="191"/>
    </row>
    <row r="1491" spans="1:10" s="3" customFormat="1">
      <c r="A1491" s="188"/>
      <c r="B1491" s="192"/>
      <c r="C1491" s="192"/>
      <c r="D1491" s="192"/>
      <c r="E1491" s="192"/>
      <c r="F1491" s="191"/>
      <c r="G1491" s="157"/>
      <c r="H1491" s="191"/>
      <c r="I1491" s="191"/>
      <c r="J1491" s="191"/>
    </row>
    <row r="1492" spans="1:10" s="3" customFormat="1">
      <c r="A1492" s="188"/>
      <c r="B1492" s="192"/>
      <c r="C1492" s="192"/>
      <c r="D1492" s="192"/>
      <c r="E1492" s="192"/>
      <c r="F1492" s="191"/>
      <c r="G1492" s="157"/>
      <c r="H1492" s="191"/>
      <c r="I1492" s="191"/>
      <c r="J1492" s="191"/>
    </row>
    <row r="1493" spans="1:10" s="3" customFormat="1">
      <c r="A1493" s="188"/>
      <c r="B1493" s="192"/>
      <c r="C1493" s="192"/>
      <c r="D1493" s="192"/>
      <c r="E1493" s="192"/>
      <c r="F1493" s="191"/>
      <c r="G1493" s="157"/>
      <c r="H1493" s="191"/>
      <c r="I1493" s="191"/>
      <c r="J1493" s="191"/>
    </row>
    <row r="1494" spans="1:10" s="3" customFormat="1">
      <c r="A1494" s="188"/>
      <c r="B1494" s="192"/>
      <c r="C1494" s="192"/>
      <c r="D1494" s="192"/>
      <c r="E1494" s="192"/>
      <c r="F1494" s="191"/>
      <c r="G1494" s="157"/>
      <c r="H1494" s="191"/>
      <c r="I1494" s="191"/>
      <c r="J1494" s="191"/>
    </row>
    <row r="1495" spans="1:10" s="3" customFormat="1">
      <c r="A1495" s="188"/>
      <c r="B1495" s="192"/>
      <c r="C1495" s="192"/>
      <c r="D1495" s="192"/>
      <c r="E1495" s="192"/>
      <c r="F1495" s="191"/>
      <c r="G1495" s="157"/>
      <c r="H1495" s="191"/>
      <c r="I1495" s="191"/>
      <c r="J1495" s="191"/>
    </row>
    <row r="1496" spans="1:10" s="3" customFormat="1">
      <c r="A1496" s="188"/>
      <c r="B1496" s="192"/>
      <c r="C1496" s="192"/>
      <c r="D1496" s="192"/>
      <c r="E1496" s="192"/>
      <c r="F1496" s="191"/>
      <c r="G1496" s="157"/>
      <c r="H1496" s="191"/>
      <c r="I1496" s="191"/>
      <c r="J1496" s="191"/>
    </row>
    <row r="1497" spans="1:10" s="3" customFormat="1">
      <c r="A1497" s="188"/>
      <c r="B1497" s="192"/>
      <c r="C1497" s="192"/>
      <c r="D1497" s="192"/>
      <c r="E1497" s="192"/>
      <c r="F1497" s="191"/>
      <c r="G1497" s="157"/>
      <c r="H1497" s="191"/>
      <c r="I1497" s="191"/>
      <c r="J1497" s="191"/>
    </row>
    <row r="1498" spans="1:10" s="3" customFormat="1">
      <c r="A1498" s="188"/>
      <c r="B1498" s="192"/>
      <c r="C1498" s="192"/>
      <c r="D1498" s="192"/>
      <c r="E1498" s="192"/>
      <c r="F1498" s="191"/>
      <c r="G1498" s="157"/>
      <c r="H1498" s="191"/>
      <c r="I1498" s="191"/>
      <c r="J1498" s="191"/>
    </row>
    <row r="1499" spans="1:10" s="3" customFormat="1">
      <c r="A1499" s="188"/>
      <c r="B1499" s="192"/>
      <c r="C1499" s="192"/>
      <c r="D1499" s="192"/>
      <c r="E1499" s="192"/>
      <c r="F1499" s="191"/>
      <c r="G1499" s="157"/>
      <c r="H1499" s="191"/>
      <c r="I1499" s="191"/>
      <c r="J1499" s="191"/>
    </row>
    <row r="1500" spans="1:10" s="3" customFormat="1">
      <c r="A1500" s="188"/>
      <c r="B1500" s="192"/>
      <c r="C1500" s="192"/>
      <c r="D1500" s="192"/>
      <c r="E1500" s="192"/>
      <c r="F1500" s="191"/>
      <c r="G1500" s="157"/>
      <c r="H1500" s="191"/>
      <c r="I1500" s="191"/>
      <c r="J1500" s="191"/>
    </row>
    <row r="1501" spans="1:10" s="3" customFormat="1">
      <c r="A1501" s="188"/>
      <c r="B1501" s="192"/>
      <c r="C1501" s="192"/>
      <c r="D1501" s="192"/>
      <c r="E1501" s="192"/>
      <c r="F1501" s="191"/>
      <c r="G1501" s="157"/>
      <c r="H1501" s="191"/>
      <c r="I1501" s="191"/>
      <c r="J1501" s="191"/>
    </row>
    <row r="1502" spans="1:10" s="3" customFormat="1">
      <c r="A1502" s="188"/>
      <c r="B1502" s="192"/>
      <c r="C1502" s="192"/>
      <c r="D1502" s="192"/>
      <c r="E1502" s="192"/>
      <c r="F1502" s="191"/>
      <c r="G1502" s="157"/>
      <c r="H1502" s="191"/>
      <c r="I1502" s="191"/>
      <c r="J1502" s="191"/>
    </row>
    <row r="1503" spans="1:10" s="3" customFormat="1">
      <c r="A1503" s="188"/>
      <c r="B1503" s="192"/>
      <c r="C1503" s="192"/>
      <c r="D1503" s="192"/>
      <c r="E1503" s="192"/>
      <c r="F1503" s="191"/>
      <c r="G1503" s="157"/>
      <c r="H1503" s="191"/>
      <c r="I1503" s="191"/>
      <c r="J1503" s="191"/>
    </row>
    <row r="1504" spans="1:10" s="3" customFormat="1">
      <c r="A1504" s="188"/>
      <c r="B1504" s="192"/>
      <c r="C1504" s="192"/>
      <c r="D1504" s="192"/>
      <c r="E1504" s="192"/>
      <c r="F1504" s="191"/>
      <c r="G1504" s="157"/>
      <c r="H1504" s="191"/>
      <c r="I1504" s="191"/>
      <c r="J1504" s="191"/>
    </row>
    <row r="1505" spans="1:10" s="3" customFormat="1">
      <c r="A1505" s="188"/>
      <c r="B1505" s="192"/>
      <c r="C1505" s="192"/>
      <c r="D1505" s="192"/>
      <c r="E1505" s="192"/>
      <c r="F1505" s="191"/>
      <c r="G1505" s="157"/>
      <c r="H1505" s="191"/>
      <c r="I1505" s="191"/>
      <c r="J1505" s="191"/>
    </row>
    <row r="1506" spans="1:10" s="3" customFormat="1">
      <c r="A1506" s="188"/>
      <c r="B1506" s="192"/>
      <c r="C1506" s="192"/>
      <c r="D1506" s="192"/>
      <c r="E1506" s="192"/>
      <c r="F1506" s="191"/>
      <c r="G1506" s="157"/>
      <c r="H1506" s="191"/>
      <c r="I1506" s="191"/>
      <c r="J1506" s="191"/>
    </row>
    <row r="1507" spans="1:10" s="3" customFormat="1">
      <c r="A1507" s="188"/>
      <c r="B1507" s="192"/>
      <c r="C1507" s="192"/>
      <c r="D1507" s="192"/>
      <c r="E1507" s="192"/>
      <c r="F1507" s="191"/>
      <c r="G1507" s="157"/>
      <c r="H1507" s="191"/>
      <c r="I1507" s="191"/>
      <c r="J1507" s="191"/>
    </row>
    <row r="1508" spans="1:10" s="3" customFormat="1">
      <c r="A1508" s="188"/>
      <c r="B1508" s="192"/>
      <c r="C1508" s="192"/>
      <c r="D1508" s="192"/>
      <c r="E1508" s="192"/>
      <c r="F1508" s="191"/>
      <c r="G1508" s="157"/>
      <c r="H1508" s="191"/>
      <c r="I1508" s="191"/>
      <c r="J1508" s="191"/>
    </row>
    <row r="1509" spans="1:10" s="3" customFormat="1">
      <c r="A1509" s="188"/>
      <c r="B1509" s="192"/>
      <c r="C1509" s="192"/>
      <c r="D1509" s="192"/>
      <c r="E1509" s="192"/>
      <c r="F1509" s="191"/>
      <c r="G1509" s="157"/>
      <c r="H1509" s="191"/>
      <c r="I1509" s="191"/>
      <c r="J1509" s="191"/>
    </row>
    <row r="1510" spans="1:10" s="3" customFormat="1">
      <c r="A1510" s="188"/>
      <c r="B1510" s="192"/>
      <c r="C1510" s="192"/>
      <c r="D1510" s="192"/>
      <c r="E1510" s="192"/>
      <c r="F1510" s="191"/>
      <c r="G1510" s="157"/>
      <c r="H1510" s="191"/>
      <c r="I1510" s="191"/>
      <c r="J1510" s="191"/>
    </row>
    <row r="1511" spans="1:10" s="3" customFormat="1">
      <c r="A1511" s="188"/>
      <c r="B1511" s="192"/>
      <c r="C1511" s="192"/>
      <c r="D1511" s="192"/>
      <c r="E1511" s="192"/>
      <c r="F1511" s="191"/>
      <c r="G1511" s="157"/>
      <c r="H1511" s="191"/>
      <c r="I1511" s="191"/>
      <c r="J1511" s="191"/>
    </row>
    <row r="1512" spans="1:10" s="3" customFormat="1">
      <c r="A1512" s="188"/>
      <c r="B1512" s="192"/>
      <c r="C1512" s="192"/>
      <c r="D1512" s="192"/>
      <c r="E1512" s="192"/>
      <c r="F1512" s="191"/>
      <c r="G1512" s="157"/>
      <c r="H1512" s="191"/>
      <c r="I1512" s="191"/>
      <c r="J1512" s="191"/>
    </row>
    <row r="1513" spans="1:10" s="3" customFormat="1">
      <c r="A1513" s="188"/>
      <c r="B1513" s="192"/>
      <c r="C1513" s="192"/>
      <c r="D1513" s="192"/>
      <c r="E1513" s="192"/>
      <c r="F1513" s="191"/>
      <c r="G1513" s="157"/>
      <c r="H1513" s="191"/>
      <c r="I1513" s="191"/>
      <c r="J1513" s="191"/>
    </row>
    <row r="1514" spans="1:10" s="3" customFormat="1">
      <c r="A1514" s="188"/>
      <c r="B1514" s="192"/>
      <c r="C1514" s="192"/>
      <c r="D1514" s="192"/>
      <c r="E1514" s="192"/>
      <c r="F1514" s="191"/>
      <c r="G1514" s="157"/>
      <c r="H1514" s="191"/>
      <c r="I1514" s="191"/>
      <c r="J1514" s="191"/>
    </row>
    <row r="1515" spans="1:10" s="3" customFormat="1">
      <c r="A1515" s="188"/>
      <c r="B1515" s="192"/>
      <c r="C1515" s="192"/>
      <c r="D1515" s="192"/>
      <c r="E1515" s="192"/>
      <c r="F1515" s="191"/>
      <c r="G1515" s="157"/>
      <c r="H1515" s="191"/>
      <c r="I1515" s="191"/>
      <c r="J1515" s="191"/>
    </row>
    <row r="1516" spans="1:10" s="3" customFormat="1">
      <c r="A1516" s="188"/>
      <c r="B1516" s="192"/>
      <c r="C1516" s="192"/>
      <c r="D1516" s="192"/>
      <c r="E1516" s="192"/>
      <c r="F1516" s="191"/>
      <c r="G1516" s="157"/>
      <c r="H1516" s="191"/>
      <c r="I1516" s="191"/>
      <c r="J1516" s="191"/>
    </row>
    <row r="1517" spans="1:10" s="3" customFormat="1">
      <c r="A1517" s="188"/>
      <c r="B1517" s="192"/>
      <c r="C1517" s="192"/>
      <c r="D1517" s="192"/>
      <c r="E1517" s="192"/>
      <c r="F1517" s="191"/>
      <c r="G1517" s="157"/>
      <c r="H1517" s="191"/>
      <c r="I1517" s="191"/>
      <c r="J1517" s="191"/>
    </row>
    <row r="1518" spans="1:10" s="3" customFormat="1">
      <c r="A1518" s="188"/>
      <c r="B1518" s="192"/>
      <c r="C1518" s="192"/>
      <c r="D1518" s="192"/>
      <c r="E1518" s="192"/>
      <c r="F1518" s="191"/>
      <c r="G1518" s="157"/>
      <c r="H1518" s="191"/>
      <c r="I1518" s="191"/>
      <c r="J1518" s="191"/>
    </row>
    <row r="1519" spans="1:10" s="3" customFormat="1">
      <c r="A1519" s="188"/>
      <c r="B1519" s="192"/>
      <c r="C1519" s="192"/>
      <c r="D1519" s="192"/>
      <c r="E1519" s="192"/>
      <c r="F1519" s="191"/>
      <c r="G1519" s="157"/>
      <c r="H1519" s="191"/>
      <c r="I1519" s="191"/>
      <c r="J1519" s="191"/>
    </row>
    <row r="1520" spans="1:10" s="3" customFormat="1">
      <c r="A1520" s="188"/>
      <c r="B1520" s="192"/>
      <c r="C1520" s="192"/>
      <c r="D1520" s="192"/>
      <c r="E1520" s="192"/>
      <c r="F1520" s="191"/>
      <c r="G1520" s="157"/>
      <c r="H1520" s="191"/>
      <c r="I1520" s="191"/>
      <c r="J1520" s="191"/>
    </row>
    <row r="1521" spans="1:10" s="3" customFormat="1">
      <c r="A1521" s="188"/>
      <c r="B1521" s="192"/>
      <c r="C1521" s="192"/>
      <c r="D1521" s="192"/>
      <c r="E1521" s="192"/>
      <c r="F1521" s="191"/>
      <c r="G1521" s="157"/>
      <c r="H1521" s="191"/>
      <c r="I1521" s="191"/>
      <c r="J1521" s="191"/>
    </row>
    <row r="1522" spans="1:10" s="3" customFormat="1">
      <c r="A1522" s="188"/>
      <c r="B1522" s="192"/>
      <c r="C1522" s="192"/>
      <c r="D1522" s="192"/>
      <c r="E1522" s="192"/>
      <c r="F1522" s="191"/>
      <c r="G1522" s="157"/>
      <c r="H1522" s="191"/>
      <c r="I1522" s="191"/>
      <c r="J1522" s="191"/>
    </row>
    <row r="1523" spans="1:10" s="3" customFormat="1">
      <c r="A1523" s="188"/>
      <c r="B1523" s="192"/>
      <c r="C1523" s="192"/>
      <c r="D1523" s="192"/>
      <c r="E1523" s="192"/>
      <c r="F1523" s="191"/>
      <c r="G1523" s="157"/>
      <c r="H1523" s="191"/>
      <c r="I1523" s="191"/>
      <c r="J1523" s="191"/>
    </row>
    <row r="1524" spans="1:10" s="3" customFormat="1">
      <c r="A1524" s="188"/>
      <c r="B1524" s="192"/>
      <c r="C1524" s="192"/>
      <c r="D1524" s="192"/>
      <c r="E1524" s="192"/>
      <c r="F1524" s="191"/>
      <c r="G1524" s="157"/>
      <c r="H1524" s="191"/>
      <c r="I1524" s="191"/>
      <c r="J1524" s="191"/>
    </row>
    <row r="1525" spans="1:10" s="3" customFormat="1">
      <c r="A1525" s="188"/>
      <c r="B1525" s="192"/>
      <c r="C1525" s="192"/>
      <c r="D1525" s="192"/>
      <c r="E1525" s="192"/>
      <c r="F1525" s="191"/>
      <c r="G1525" s="157"/>
      <c r="H1525" s="191"/>
      <c r="I1525" s="191"/>
      <c r="J1525" s="191"/>
    </row>
    <row r="1526" spans="1:10" s="3" customFormat="1">
      <c r="A1526" s="188"/>
      <c r="B1526" s="192"/>
      <c r="C1526" s="192"/>
      <c r="D1526" s="192"/>
      <c r="E1526" s="192"/>
      <c r="F1526" s="191"/>
      <c r="G1526" s="157"/>
      <c r="H1526" s="191"/>
      <c r="I1526" s="191"/>
      <c r="J1526" s="191"/>
    </row>
    <row r="1527" spans="1:10" s="3" customFormat="1">
      <c r="A1527" s="188"/>
      <c r="B1527" s="192"/>
      <c r="C1527" s="192"/>
      <c r="D1527" s="192"/>
      <c r="E1527" s="192"/>
      <c r="F1527" s="191"/>
      <c r="G1527" s="157"/>
      <c r="H1527" s="191"/>
      <c r="I1527" s="191"/>
      <c r="J1527" s="191"/>
    </row>
    <row r="1528" spans="1:10" s="3" customFormat="1">
      <c r="A1528" s="188"/>
      <c r="B1528" s="192"/>
      <c r="C1528" s="192"/>
      <c r="D1528" s="192"/>
      <c r="E1528" s="192"/>
      <c r="F1528" s="191"/>
      <c r="G1528" s="157"/>
      <c r="H1528" s="191"/>
      <c r="I1528" s="191"/>
      <c r="J1528" s="191"/>
    </row>
    <row r="1529" spans="1:10" s="3" customFormat="1">
      <c r="A1529" s="188"/>
      <c r="B1529" s="192"/>
      <c r="C1529" s="192"/>
      <c r="D1529" s="192"/>
      <c r="E1529" s="192"/>
      <c r="F1529" s="191"/>
      <c r="G1529" s="157"/>
      <c r="H1529" s="191"/>
      <c r="I1529" s="191"/>
      <c r="J1529" s="191"/>
    </row>
    <row r="1530" spans="1:10" s="3" customFormat="1">
      <c r="A1530" s="188"/>
      <c r="B1530" s="192"/>
      <c r="C1530" s="192"/>
      <c r="D1530" s="192"/>
      <c r="E1530" s="192"/>
      <c r="F1530" s="191"/>
      <c r="G1530" s="157"/>
      <c r="H1530" s="191"/>
      <c r="I1530" s="191"/>
      <c r="J1530" s="191"/>
    </row>
    <row r="1531" spans="1:10" s="3" customFormat="1">
      <c r="A1531" s="188"/>
      <c r="B1531" s="192"/>
      <c r="C1531" s="192"/>
      <c r="D1531" s="192"/>
      <c r="E1531" s="192"/>
      <c r="F1531" s="191"/>
      <c r="G1531" s="157"/>
      <c r="H1531" s="191"/>
      <c r="I1531" s="191"/>
      <c r="J1531" s="191"/>
    </row>
    <row r="1532" spans="1:10" s="3" customFormat="1">
      <c r="A1532" s="188"/>
      <c r="B1532" s="192"/>
      <c r="C1532" s="192"/>
      <c r="D1532" s="192"/>
      <c r="E1532" s="192"/>
      <c r="F1532" s="191"/>
      <c r="G1532" s="157"/>
      <c r="H1532" s="191"/>
      <c r="I1532" s="191"/>
      <c r="J1532" s="191"/>
    </row>
    <row r="1533" spans="1:10" s="3" customFormat="1">
      <c r="A1533" s="188"/>
      <c r="B1533" s="192"/>
      <c r="C1533" s="192"/>
      <c r="D1533" s="192"/>
      <c r="E1533" s="192"/>
      <c r="F1533" s="191"/>
      <c r="G1533" s="157"/>
      <c r="H1533" s="191"/>
      <c r="I1533" s="191"/>
      <c r="J1533" s="191"/>
    </row>
    <row r="1534" spans="1:10" s="3" customFormat="1">
      <c r="A1534" s="188"/>
      <c r="B1534" s="192"/>
      <c r="C1534" s="192"/>
      <c r="D1534" s="192"/>
      <c r="E1534" s="192"/>
      <c r="F1534" s="191"/>
      <c r="G1534" s="157"/>
      <c r="H1534" s="191"/>
      <c r="I1534" s="191"/>
      <c r="J1534" s="191"/>
    </row>
    <row r="1535" spans="1:10" s="3" customFormat="1">
      <c r="A1535" s="188"/>
      <c r="B1535" s="192"/>
      <c r="C1535" s="192"/>
      <c r="D1535" s="192"/>
      <c r="E1535" s="192"/>
      <c r="F1535" s="191"/>
      <c r="G1535" s="157"/>
      <c r="H1535" s="191"/>
      <c r="I1535" s="191"/>
      <c r="J1535" s="191"/>
    </row>
    <row r="1536" spans="1:10" s="3" customFormat="1">
      <c r="A1536" s="188"/>
      <c r="B1536" s="192"/>
      <c r="C1536" s="192"/>
      <c r="D1536" s="192"/>
      <c r="E1536" s="192"/>
      <c r="F1536" s="191"/>
      <c r="G1536" s="157"/>
      <c r="H1536" s="191"/>
      <c r="I1536" s="191"/>
      <c r="J1536" s="191"/>
    </row>
    <row r="1537" spans="1:10" s="3" customFormat="1">
      <c r="A1537" s="188"/>
      <c r="B1537" s="192"/>
      <c r="C1537" s="192"/>
      <c r="D1537" s="192"/>
      <c r="E1537" s="192"/>
      <c r="F1537" s="191"/>
      <c r="G1537" s="157"/>
      <c r="H1537" s="191"/>
      <c r="I1537" s="191"/>
      <c r="J1537" s="191"/>
    </row>
    <row r="1538" spans="1:10" s="3" customFormat="1">
      <c r="A1538" s="188"/>
      <c r="B1538" s="192"/>
      <c r="C1538" s="192"/>
      <c r="D1538" s="192"/>
      <c r="E1538" s="192"/>
      <c r="F1538" s="191"/>
      <c r="G1538" s="157"/>
      <c r="H1538" s="191"/>
      <c r="I1538" s="191"/>
      <c r="J1538" s="191"/>
    </row>
    <row r="1539" spans="1:10" s="3" customFormat="1">
      <c r="A1539" s="188"/>
      <c r="B1539" s="192"/>
      <c r="C1539" s="192"/>
      <c r="D1539" s="192"/>
      <c r="E1539" s="192"/>
      <c r="F1539" s="191"/>
      <c r="G1539" s="157"/>
      <c r="H1539" s="191"/>
      <c r="I1539" s="191"/>
      <c r="J1539" s="191"/>
    </row>
    <row r="1540" spans="1:10" s="3" customFormat="1">
      <c r="A1540" s="188"/>
      <c r="B1540" s="192"/>
      <c r="C1540" s="192"/>
      <c r="D1540" s="192"/>
      <c r="E1540" s="192"/>
      <c r="F1540" s="191"/>
      <c r="G1540" s="157"/>
      <c r="H1540" s="191"/>
      <c r="I1540" s="191"/>
      <c r="J1540" s="191"/>
    </row>
    <row r="1541" spans="1:10" s="3" customFormat="1">
      <c r="A1541" s="188"/>
      <c r="B1541" s="192"/>
      <c r="C1541" s="192"/>
      <c r="D1541" s="192"/>
      <c r="E1541" s="192"/>
      <c r="F1541" s="191"/>
      <c r="G1541" s="157"/>
      <c r="H1541" s="191"/>
      <c r="I1541" s="191"/>
      <c r="J1541" s="191"/>
    </row>
    <row r="1542" spans="1:10" s="3" customFormat="1">
      <c r="A1542" s="188"/>
      <c r="B1542" s="192"/>
      <c r="C1542" s="192"/>
      <c r="D1542" s="192"/>
      <c r="E1542" s="192"/>
      <c r="F1542" s="191"/>
      <c r="G1542" s="157"/>
      <c r="H1542" s="191"/>
      <c r="I1542" s="191"/>
      <c r="J1542" s="191"/>
    </row>
    <row r="1543" spans="1:10" s="3" customFormat="1">
      <c r="A1543" s="188"/>
      <c r="B1543" s="192"/>
      <c r="C1543" s="192"/>
      <c r="D1543" s="192"/>
      <c r="E1543" s="192"/>
      <c r="F1543" s="191"/>
      <c r="G1543" s="157"/>
      <c r="H1543" s="191"/>
      <c r="I1543" s="191"/>
      <c r="J1543" s="191"/>
    </row>
    <row r="1544" spans="1:10" s="15" customFormat="1">
      <c r="A1544" s="188"/>
      <c r="B1544" s="192"/>
      <c r="C1544" s="192"/>
      <c r="D1544" s="192"/>
      <c r="E1544" s="192"/>
      <c r="F1544" s="191"/>
      <c r="G1544" s="157"/>
      <c r="H1544" s="191"/>
      <c r="I1544" s="191"/>
      <c r="J1544" s="191"/>
    </row>
    <row r="1545" spans="1:10" s="15" customFormat="1">
      <c r="A1545" s="188"/>
      <c r="B1545" s="192"/>
      <c r="C1545" s="192"/>
      <c r="D1545" s="192"/>
      <c r="E1545" s="192"/>
      <c r="F1545" s="191"/>
      <c r="G1545" s="157"/>
      <c r="H1545" s="191"/>
      <c r="I1545" s="191"/>
      <c r="J1545" s="191"/>
    </row>
    <row r="1546" spans="1:10" s="15" customFormat="1">
      <c r="A1546" s="188"/>
      <c r="B1546" s="192"/>
      <c r="C1546" s="192"/>
      <c r="D1546" s="192"/>
      <c r="E1546" s="192"/>
      <c r="F1546" s="191"/>
      <c r="G1546" s="157"/>
      <c r="H1546" s="191"/>
      <c r="I1546" s="191"/>
      <c r="J1546" s="191"/>
    </row>
    <row r="1547" spans="1:10" s="15" customFormat="1">
      <c r="A1547" s="188"/>
      <c r="B1547" s="192"/>
      <c r="C1547" s="192"/>
      <c r="D1547" s="192"/>
      <c r="E1547" s="192"/>
      <c r="F1547" s="191"/>
      <c r="G1547" s="157"/>
      <c r="H1547" s="191"/>
      <c r="I1547" s="191"/>
      <c r="J1547" s="191"/>
    </row>
    <row r="1548" spans="1:10" s="15" customFormat="1">
      <c r="A1548" s="188"/>
      <c r="B1548" s="192"/>
      <c r="C1548" s="192"/>
      <c r="D1548" s="192"/>
      <c r="E1548" s="192"/>
      <c r="F1548" s="191"/>
      <c r="G1548" s="157"/>
      <c r="H1548" s="191"/>
      <c r="I1548" s="191"/>
      <c r="J1548" s="191"/>
    </row>
    <row r="1549" spans="1:10" s="15" customFormat="1">
      <c r="A1549" s="188"/>
      <c r="B1549" s="192"/>
      <c r="C1549" s="192"/>
      <c r="D1549" s="192"/>
      <c r="E1549" s="192"/>
      <c r="F1549" s="191"/>
      <c r="G1549" s="157"/>
      <c r="H1549" s="191"/>
      <c r="I1549" s="191"/>
      <c r="J1549" s="191"/>
    </row>
    <row r="1550" spans="1:10" s="193" customFormat="1">
      <c r="A1550" s="188"/>
      <c r="B1550" s="192"/>
      <c r="C1550" s="192"/>
      <c r="D1550" s="192"/>
      <c r="E1550" s="192"/>
      <c r="F1550" s="191"/>
      <c r="G1550" s="200"/>
      <c r="H1550" s="191"/>
      <c r="I1550" s="191"/>
      <c r="J1550" s="191"/>
    </row>
    <row r="1551" spans="1:10" s="193" customFormat="1">
      <c r="A1551" s="188"/>
      <c r="B1551" s="192"/>
      <c r="C1551" s="192"/>
      <c r="D1551" s="192"/>
      <c r="E1551" s="192"/>
      <c r="F1551" s="191"/>
      <c r="G1551" s="200"/>
      <c r="H1551" s="191"/>
      <c r="I1551" s="191"/>
      <c r="J1551" s="191"/>
    </row>
    <row r="1552" spans="1:10" s="193" customFormat="1">
      <c r="A1552" s="188"/>
      <c r="B1552" s="192"/>
      <c r="C1552" s="192"/>
      <c r="D1552" s="192"/>
      <c r="E1552" s="192"/>
      <c r="F1552" s="191"/>
      <c r="G1552" s="200"/>
      <c r="H1552" s="191"/>
      <c r="I1552" s="191"/>
      <c r="J1552" s="191"/>
    </row>
    <row r="1553" spans="1:10" s="193" customFormat="1">
      <c r="A1553" s="188"/>
      <c r="B1553" s="192"/>
      <c r="C1553" s="192"/>
      <c r="D1553" s="192"/>
      <c r="E1553" s="192"/>
      <c r="F1553" s="191"/>
      <c r="G1553" s="200"/>
      <c r="H1553" s="191"/>
      <c r="I1553" s="191"/>
      <c r="J1553" s="191"/>
    </row>
    <row r="1554" spans="1:10" s="193" customFormat="1">
      <c r="A1554" s="188"/>
      <c r="B1554" s="192"/>
      <c r="C1554" s="192"/>
      <c r="D1554" s="192"/>
      <c r="E1554" s="192"/>
      <c r="F1554" s="191"/>
      <c r="G1554" s="200"/>
      <c r="H1554" s="191"/>
      <c r="I1554" s="191"/>
      <c r="J1554" s="191"/>
    </row>
    <row r="1555" spans="1:10" s="193" customFormat="1">
      <c r="A1555" s="188"/>
      <c r="B1555" s="192"/>
      <c r="C1555" s="192"/>
      <c r="D1555" s="192"/>
      <c r="E1555" s="192"/>
      <c r="F1555" s="191"/>
      <c r="G1555" s="200"/>
      <c r="H1555" s="191"/>
      <c r="I1555" s="191"/>
      <c r="J1555" s="191"/>
    </row>
    <row r="1556" spans="1:10" s="193" customFormat="1">
      <c r="A1556" s="188"/>
      <c r="B1556" s="192"/>
      <c r="C1556" s="192"/>
      <c r="D1556" s="192"/>
      <c r="E1556" s="192"/>
      <c r="F1556" s="191"/>
      <c r="G1556" s="200"/>
      <c r="H1556" s="191"/>
      <c r="I1556" s="191"/>
      <c r="J1556" s="191"/>
    </row>
    <row r="1557" spans="1:10" s="193" customFormat="1">
      <c r="A1557" s="188"/>
      <c r="B1557" s="192"/>
      <c r="C1557" s="192"/>
      <c r="D1557" s="192"/>
      <c r="E1557" s="192"/>
      <c r="F1557" s="191"/>
      <c r="G1557" s="200"/>
      <c r="H1557" s="191"/>
      <c r="I1557" s="191"/>
      <c r="J1557" s="191"/>
    </row>
    <row r="1558" spans="1:10" s="193" customFormat="1">
      <c r="A1558" s="188"/>
      <c r="B1558" s="192"/>
      <c r="C1558" s="192"/>
      <c r="D1558" s="192"/>
      <c r="E1558" s="192"/>
      <c r="F1558" s="191"/>
      <c r="G1558" s="200"/>
      <c r="H1558" s="191"/>
      <c r="I1558" s="191"/>
      <c r="J1558" s="191"/>
    </row>
    <row r="1559" spans="1:10" s="193" customFormat="1">
      <c r="A1559" s="188"/>
      <c r="B1559" s="192"/>
      <c r="C1559" s="192"/>
      <c r="D1559" s="192"/>
      <c r="E1559" s="192"/>
      <c r="F1559" s="191"/>
      <c r="G1559" s="200"/>
      <c r="H1559" s="191"/>
      <c r="I1559" s="191"/>
      <c r="J1559" s="191"/>
    </row>
    <row r="1560" spans="1:10" s="193" customFormat="1">
      <c r="A1560" s="188"/>
      <c r="B1560" s="192"/>
      <c r="C1560" s="192"/>
      <c r="D1560" s="192"/>
      <c r="E1560" s="192"/>
      <c r="F1560" s="191"/>
      <c r="G1560" s="200"/>
      <c r="H1560" s="191"/>
      <c r="I1560" s="191"/>
      <c r="J1560" s="191"/>
    </row>
    <row r="1561" spans="1:10" s="193" customFormat="1">
      <c r="A1561" s="188"/>
      <c r="B1561" s="192"/>
      <c r="C1561" s="192"/>
      <c r="D1561" s="192"/>
      <c r="E1561" s="192"/>
      <c r="F1561" s="191"/>
      <c r="G1561" s="200"/>
      <c r="H1561" s="191"/>
      <c r="I1561" s="191"/>
      <c r="J1561" s="191"/>
    </row>
    <row r="1562" spans="1:10" s="193" customFormat="1">
      <c r="A1562" s="188"/>
      <c r="B1562" s="192"/>
      <c r="C1562" s="192"/>
      <c r="D1562" s="192"/>
      <c r="E1562" s="192"/>
      <c r="F1562" s="191"/>
      <c r="G1562" s="200"/>
      <c r="H1562" s="191"/>
      <c r="I1562" s="191"/>
      <c r="J1562" s="191"/>
    </row>
    <row r="1563" spans="1:10" s="193" customFormat="1">
      <c r="A1563" s="188"/>
      <c r="B1563" s="192"/>
      <c r="C1563" s="192"/>
      <c r="D1563" s="192"/>
      <c r="E1563" s="192"/>
      <c r="F1563" s="191"/>
      <c r="G1563" s="200"/>
      <c r="H1563" s="191"/>
      <c r="I1563" s="191"/>
      <c r="J1563" s="191"/>
    </row>
    <row r="1564" spans="1:10" s="193" customFormat="1">
      <c r="A1564" s="188"/>
      <c r="B1564" s="192"/>
      <c r="C1564" s="192"/>
      <c r="D1564" s="192"/>
      <c r="E1564" s="192"/>
      <c r="F1564" s="191"/>
      <c r="G1564" s="200"/>
      <c r="H1564" s="191"/>
      <c r="I1564" s="191"/>
      <c r="J1564" s="191"/>
    </row>
    <row r="1565" spans="1:10" s="193" customFormat="1">
      <c r="A1565" s="188"/>
      <c r="B1565" s="192"/>
      <c r="C1565" s="192"/>
      <c r="D1565" s="192"/>
      <c r="E1565" s="192"/>
      <c r="F1565" s="191"/>
      <c r="G1565" s="200"/>
      <c r="H1565" s="191"/>
      <c r="I1565" s="191"/>
      <c r="J1565" s="191"/>
    </row>
    <row r="1566" spans="1:10" s="193" customFormat="1">
      <c r="A1566" s="188"/>
      <c r="B1566" s="192"/>
      <c r="C1566" s="192"/>
      <c r="D1566" s="192"/>
      <c r="E1566" s="192"/>
      <c r="F1566" s="191"/>
      <c r="G1566" s="200"/>
      <c r="H1566" s="191"/>
      <c r="I1566" s="191"/>
      <c r="J1566" s="191"/>
    </row>
    <row r="1567" spans="1:10" s="193" customFormat="1">
      <c r="A1567" s="188"/>
      <c r="B1567" s="192"/>
      <c r="C1567" s="192"/>
      <c r="D1567" s="192"/>
      <c r="E1567" s="192"/>
      <c r="F1567" s="191"/>
      <c r="G1567" s="200"/>
      <c r="H1567" s="191"/>
      <c r="I1567" s="191"/>
      <c r="J1567" s="191"/>
    </row>
    <row r="1568" spans="1:10" s="193" customFormat="1">
      <c r="A1568" s="188"/>
      <c r="B1568" s="192"/>
      <c r="C1568" s="192"/>
      <c r="D1568" s="192"/>
      <c r="E1568" s="192"/>
      <c r="F1568" s="191"/>
      <c r="G1568" s="200"/>
      <c r="H1568" s="191"/>
      <c r="I1568" s="191"/>
      <c r="J1568" s="191"/>
    </row>
    <row r="1569" spans="1:10" s="193" customFormat="1">
      <c r="A1569" s="188"/>
      <c r="B1569" s="192"/>
      <c r="C1569" s="192"/>
      <c r="D1569" s="192"/>
      <c r="E1569" s="192"/>
      <c r="F1569" s="191"/>
      <c r="G1569" s="200"/>
      <c r="H1569" s="191"/>
      <c r="I1569" s="191"/>
      <c r="J1569" s="191"/>
    </row>
    <row r="1570" spans="1:10" s="193" customFormat="1">
      <c r="A1570" s="188"/>
      <c r="B1570" s="192"/>
      <c r="C1570" s="192"/>
      <c r="D1570" s="192"/>
      <c r="E1570" s="192"/>
      <c r="F1570" s="191"/>
      <c r="G1570" s="200"/>
      <c r="H1570" s="191"/>
      <c r="I1570" s="191"/>
      <c r="J1570" s="191"/>
    </row>
    <row r="1571" spans="1:10" s="193" customFormat="1">
      <c r="A1571" s="188"/>
      <c r="B1571" s="192"/>
      <c r="C1571" s="192"/>
      <c r="D1571" s="192"/>
      <c r="E1571" s="192"/>
      <c r="F1571" s="191"/>
      <c r="G1571" s="200"/>
      <c r="H1571" s="191"/>
      <c r="I1571" s="191"/>
      <c r="J1571" s="191"/>
    </row>
    <row r="1572" spans="1:10" s="193" customFormat="1">
      <c r="A1572" s="188"/>
      <c r="B1572" s="192"/>
      <c r="C1572" s="192"/>
      <c r="D1572" s="192"/>
      <c r="E1572" s="192"/>
      <c r="F1572" s="191"/>
      <c r="G1572" s="200"/>
      <c r="H1572" s="191"/>
      <c r="I1572" s="191"/>
      <c r="J1572" s="191"/>
    </row>
    <row r="1573" spans="1:10" s="193" customFormat="1">
      <c r="A1573" s="188"/>
      <c r="B1573" s="192"/>
      <c r="C1573" s="192"/>
      <c r="D1573" s="192"/>
      <c r="E1573" s="192"/>
      <c r="F1573" s="191"/>
      <c r="G1573" s="200"/>
      <c r="H1573" s="191"/>
      <c r="I1573" s="191"/>
      <c r="J1573" s="191"/>
    </row>
    <row r="1574" spans="1:10" s="193" customFormat="1">
      <c r="A1574" s="188"/>
      <c r="B1574" s="192"/>
      <c r="C1574" s="192"/>
      <c r="D1574" s="192"/>
      <c r="E1574" s="192"/>
      <c r="F1574" s="191"/>
      <c r="G1574" s="200"/>
      <c r="H1574" s="191"/>
      <c r="I1574" s="191"/>
      <c r="J1574" s="191"/>
    </row>
    <row r="1575" spans="1:10" s="193" customFormat="1">
      <c r="A1575" s="188"/>
      <c r="B1575" s="192"/>
      <c r="C1575" s="192"/>
      <c r="D1575" s="192"/>
      <c r="E1575" s="192"/>
      <c r="F1575" s="191"/>
      <c r="G1575" s="200"/>
      <c r="H1575" s="191"/>
      <c r="I1575" s="191"/>
      <c r="J1575" s="191"/>
    </row>
    <row r="1576" spans="1:10" s="193" customFormat="1">
      <c r="A1576" s="188"/>
      <c r="B1576" s="192"/>
      <c r="C1576" s="192"/>
      <c r="D1576" s="192"/>
      <c r="E1576" s="192"/>
      <c r="F1576" s="191"/>
      <c r="G1576" s="200"/>
      <c r="H1576" s="191"/>
      <c r="I1576" s="191"/>
      <c r="J1576" s="191"/>
    </row>
    <row r="1577" spans="1:10" s="193" customFormat="1">
      <c r="A1577" s="188"/>
      <c r="B1577" s="192"/>
      <c r="C1577" s="192"/>
      <c r="D1577" s="192"/>
      <c r="E1577" s="192"/>
      <c r="F1577" s="191"/>
      <c r="G1577" s="200"/>
      <c r="H1577" s="191"/>
      <c r="I1577" s="191"/>
      <c r="J1577" s="191"/>
    </row>
    <row r="1578" spans="1:10" s="193" customFormat="1">
      <c r="A1578" s="188"/>
      <c r="B1578" s="192"/>
      <c r="C1578" s="192"/>
      <c r="D1578" s="192"/>
      <c r="E1578" s="192"/>
      <c r="F1578" s="191"/>
      <c r="G1578" s="200"/>
      <c r="H1578" s="191"/>
      <c r="I1578" s="191"/>
      <c r="J1578" s="191"/>
    </row>
    <row r="1579" spans="1:10" s="193" customFormat="1">
      <c r="A1579" s="188"/>
      <c r="B1579" s="192"/>
      <c r="C1579" s="192"/>
      <c r="D1579" s="192"/>
      <c r="E1579" s="192"/>
      <c r="F1579" s="191"/>
      <c r="G1579" s="200"/>
      <c r="H1579" s="191"/>
      <c r="I1579" s="191"/>
      <c r="J1579" s="191"/>
    </row>
    <row r="1580" spans="1:10" s="193" customFormat="1">
      <c r="A1580" s="188"/>
      <c r="B1580" s="192"/>
      <c r="C1580" s="192"/>
      <c r="D1580" s="192"/>
      <c r="E1580" s="192"/>
      <c r="F1580" s="191"/>
      <c r="G1580" s="200"/>
      <c r="H1580" s="191"/>
      <c r="I1580" s="191"/>
      <c r="J1580" s="191"/>
    </row>
    <row r="1581" spans="1:10" s="193" customFormat="1">
      <c r="A1581" s="188"/>
      <c r="B1581" s="192"/>
      <c r="C1581" s="192"/>
      <c r="D1581" s="192"/>
      <c r="E1581" s="192"/>
      <c r="F1581" s="191"/>
      <c r="G1581" s="200"/>
      <c r="H1581" s="191"/>
      <c r="I1581" s="191"/>
      <c r="J1581" s="191"/>
    </row>
    <row r="1582" spans="1:10" s="193" customFormat="1">
      <c r="A1582" s="188"/>
      <c r="B1582" s="192"/>
      <c r="C1582" s="192"/>
      <c r="D1582" s="192"/>
      <c r="E1582" s="192"/>
      <c r="F1582" s="191"/>
      <c r="G1582" s="200"/>
      <c r="H1582" s="191"/>
      <c r="I1582" s="191"/>
      <c r="J1582" s="191"/>
    </row>
    <row r="1583" spans="1:10" s="193" customFormat="1">
      <c r="A1583" s="188"/>
      <c r="B1583" s="192"/>
      <c r="C1583" s="192"/>
      <c r="D1583" s="192"/>
      <c r="E1583" s="192"/>
      <c r="F1583" s="191"/>
      <c r="G1583" s="200"/>
      <c r="H1583" s="191"/>
      <c r="I1583" s="191"/>
      <c r="J1583" s="191"/>
    </row>
    <row r="1584" spans="1:10" s="193" customFormat="1">
      <c r="A1584" s="188"/>
      <c r="B1584" s="192"/>
      <c r="C1584" s="192"/>
      <c r="D1584" s="192"/>
      <c r="E1584" s="192"/>
      <c r="F1584" s="191"/>
      <c r="G1584" s="200"/>
      <c r="H1584" s="191"/>
      <c r="I1584" s="191"/>
      <c r="J1584" s="191"/>
    </row>
    <row r="1585" spans="1:10" s="193" customFormat="1">
      <c r="A1585" s="188"/>
      <c r="B1585" s="192"/>
      <c r="C1585" s="192"/>
      <c r="D1585" s="192"/>
      <c r="E1585" s="192"/>
      <c r="F1585" s="191"/>
      <c r="G1585" s="200"/>
      <c r="H1585" s="191"/>
      <c r="I1585" s="191"/>
      <c r="J1585" s="191"/>
    </row>
    <row r="1586" spans="1:10" s="193" customFormat="1">
      <c r="A1586" s="188"/>
      <c r="B1586" s="192"/>
      <c r="C1586" s="192"/>
      <c r="D1586" s="192"/>
      <c r="E1586" s="192"/>
      <c r="F1586" s="191"/>
      <c r="G1586" s="200"/>
      <c r="H1586" s="191"/>
      <c r="I1586" s="191"/>
      <c r="J1586" s="191"/>
    </row>
    <row r="1587" spans="1:10" s="193" customFormat="1">
      <c r="A1587" s="188"/>
      <c r="B1587" s="192"/>
      <c r="C1587" s="192"/>
      <c r="D1587" s="192"/>
      <c r="E1587" s="192"/>
      <c r="F1587" s="191"/>
      <c r="G1587" s="200"/>
      <c r="H1587" s="191"/>
      <c r="I1587" s="191"/>
      <c r="J1587" s="191"/>
    </row>
    <row r="1588" spans="1:10" s="193" customFormat="1">
      <c r="A1588" s="188"/>
      <c r="B1588" s="192"/>
      <c r="C1588" s="192"/>
      <c r="D1588" s="192"/>
      <c r="E1588" s="192"/>
      <c r="F1588" s="191"/>
      <c r="G1588" s="200"/>
      <c r="H1588" s="191"/>
      <c r="I1588" s="191"/>
      <c r="J1588" s="191"/>
    </row>
    <row r="1589" spans="1:10" s="193" customFormat="1">
      <c r="A1589" s="188"/>
      <c r="B1589" s="192"/>
      <c r="C1589" s="192"/>
      <c r="D1589" s="192"/>
      <c r="E1589" s="192"/>
      <c r="F1589" s="191"/>
      <c r="G1589" s="200"/>
      <c r="H1589" s="191"/>
      <c r="I1589" s="191"/>
      <c r="J1589" s="191"/>
    </row>
    <row r="1590" spans="1:10" s="193" customFormat="1">
      <c r="A1590" s="188"/>
      <c r="B1590" s="192"/>
      <c r="C1590" s="192"/>
      <c r="D1590" s="192"/>
      <c r="E1590" s="192"/>
      <c r="F1590" s="191"/>
      <c r="G1590" s="200"/>
      <c r="H1590" s="191"/>
      <c r="I1590" s="191"/>
      <c r="J1590" s="191"/>
    </row>
    <row r="1591" spans="1:10" s="193" customFormat="1">
      <c r="A1591" s="188"/>
      <c r="B1591" s="192"/>
      <c r="C1591" s="192"/>
      <c r="D1591" s="192"/>
      <c r="E1591" s="192"/>
      <c r="F1591" s="191"/>
      <c r="G1591" s="200"/>
      <c r="H1591" s="191"/>
      <c r="I1591" s="191"/>
      <c r="J1591" s="191"/>
    </row>
    <row r="1592" spans="1:10" s="193" customFormat="1">
      <c r="A1592" s="188"/>
      <c r="B1592" s="192"/>
      <c r="C1592" s="192"/>
      <c r="D1592" s="192"/>
      <c r="E1592" s="192"/>
      <c r="F1592" s="191"/>
      <c r="G1592" s="200"/>
      <c r="H1592" s="191"/>
      <c r="I1592" s="191"/>
      <c r="J1592" s="191"/>
    </row>
    <row r="1593" spans="1:10" s="193" customFormat="1">
      <c r="A1593" s="188"/>
      <c r="B1593" s="192"/>
      <c r="C1593" s="192"/>
      <c r="D1593" s="192"/>
      <c r="E1593" s="192"/>
      <c r="F1593" s="191"/>
      <c r="G1593" s="200"/>
      <c r="H1593" s="191"/>
      <c r="I1593" s="191"/>
      <c r="J1593" s="191"/>
    </row>
    <row r="1594" spans="1:10" s="193" customFormat="1">
      <c r="A1594" s="188"/>
      <c r="B1594" s="192"/>
      <c r="C1594" s="192"/>
      <c r="D1594" s="192"/>
      <c r="E1594" s="192"/>
      <c r="F1594" s="191"/>
      <c r="G1594" s="200"/>
      <c r="H1594" s="191"/>
      <c r="I1594" s="191"/>
      <c r="J1594" s="191"/>
    </row>
    <row r="1595" spans="1:10" s="193" customFormat="1">
      <c r="A1595" s="188"/>
      <c r="B1595" s="192"/>
      <c r="C1595" s="192"/>
      <c r="D1595" s="192"/>
      <c r="E1595" s="192"/>
      <c r="F1595" s="191"/>
      <c r="G1595" s="200"/>
      <c r="H1595" s="191"/>
      <c r="I1595" s="191"/>
      <c r="J1595" s="191"/>
    </row>
    <row r="1596" spans="1:10" s="193" customFormat="1">
      <c r="A1596" s="188"/>
      <c r="B1596" s="192"/>
      <c r="C1596" s="192"/>
      <c r="D1596" s="192"/>
      <c r="E1596" s="192"/>
      <c r="F1596" s="191"/>
      <c r="G1596" s="200"/>
      <c r="H1596" s="191"/>
      <c r="I1596" s="191"/>
      <c r="J1596" s="191"/>
    </row>
    <row r="1597" spans="1:10" s="193" customFormat="1">
      <c r="A1597" s="188"/>
      <c r="B1597" s="192"/>
      <c r="C1597" s="192"/>
      <c r="D1597" s="192"/>
      <c r="E1597" s="192"/>
      <c r="F1597" s="191"/>
      <c r="G1597" s="200"/>
      <c r="H1597" s="191"/>
      <c r="I1597" s="191"/>
      <c r="J1597" s="191"/>
    </row>
    <row r="1598" spans="1:10" s="193" customFormat="1">
      <c r="A1598" s="188"/>
      <c r="B1598" s="192"/>
      <c r="C1598" s="192"/>
      <c r="D1598" s="192"/>
      <c r="E1598" s="192"/>
      <c r="F1598" s="191"/>
      <c r="G1598" s="200"/>
      <c r="H1598" s="191"/>
      <c r="I1598" s="191"/>
      <c r="J1598" s="191"/>
    </row>
    <row r="1599" spans="1:10" s="193" customFormat="1">
      <c r="A1599" s="188"/>
      <c r="B1599" s="192"/>
      <c r="C1599" s="192"/>
      <c r="D1599" s="192"/>
      <c r="E1599" s="192"/>
      <c r="F1599" s="191"/>
      <c r="G1599" s="200"/>
      <c r="H1599" s="191"/>
      <c r="I1599" s="191"/>
      <c r="J1599" s="191"/>
    </row>
    <row r="1600" spans="1:10" s="193" customFormat="1">
      <c r="A1600" s="188"/>
      <c r="B1600" s="192"/>
      <c r="C1600" s="192"/>
      <c r="D1600" s="192"/>
      <c r="E1600" s="192"/>
      <c r="F1600" s="191"/>
      <c r="G1600" s="200"/>
      <c r="H1600" s="191"/>
      <c r="I1600" s="191"/>
      <c r="J1600" s="191"/>
    </row>
    <row r="1601" spans="1:10" s="193" customFormat="1">
      <c r="A1601" s="188"/>
      <c r="B1601" s="192"/>
      <c r="C1601" s="192"/>
      <c r="D1601" s="192"/>
      <c r="E1601" s="192"/>
      <c r="F1601" s="191"/>
      <c r="G1601" s="200"/>
      <c r="H1601" s="191"/>
      <c r="I1601" s="191"/>
      <c r="J1601" s="191"/>
    </row>
    <row r="1602" spans="1:10" s="193" customFormat="1">
      <c r="A1602" s="188"/>
      <c r="B1602" s="192"/>
      <c r="C1602" s="192"/>
      <c r="D1602" s="192"/>
      <c r="E1602" s="192"/>
      <c r="F1602" s="191"/>
      <c r="G1602" s="200"/>
      <c r="H1602" s="191"/>
      <c r="I1602" s="191"/>
      <c r="J1602" s="191"/>
    </row>
    <row r="1603" spans="1:10" s="193" customFormat="1">
      <c r="A1603" s="188"/>
      <c r="B1603" s="192"/>
      <c r="C1603" s="192"/>
      <c r="D1603" s="192"/>
      <c r="E1603" s="192"/>
      <c r="F1603" s="191"/>
      <c r="G1603" s="200"/>
      <c r="H1603" s="191"/>
      <c r="I1603" s="191"/>
      <c r="J1603" s="191"/>
    </row>
    <row r="1604" spans="1:10" s="193" customFormat="1">
      <c r="A1604" s="188"/>
      <c r="B1604" s="192"/>
      <c r="C1604" s="192"/>
      <c r="D1604" s="192"/>
      <c r="E1604" s="192"/>
      <c r="F1604" s="191"/>
      <c r="G1604" s="200"/>
      <c r="H1604" s="191"/>
      <c r="I1604" s="191"/>
      <c r="J1604" s="191"/>
    </row>
    <row r="1605" spans="1:10" s="193" customFormat="1">
      <c r="A1605" s="188"/>
      <c r="B1605" s="192"/>
      <c r="C1605" s="192"/>
      <c r="D1605" s="192"/>
      <c r="E1605" s="192"/>
      <c r="F1605" s="191"/>
      <c r="G1605" s="200"/>
      <c r="H1605" s="191"/>
      <c r="I1605" s="191"/>
      <c r="J1605" s="191"/>
    </row>
    <row r="1606" spans="1:10" s="193" customFormat="1">
      <c r="A1606" s="188"/>
      <c r="B1606" s="192"/>
      <c r="C1606" s="192"/>
      <c r="D1606" s="192"/>
      <c r="E1606" s="192"/>
      <c r="F1606" s="191"/>
      <c r="G1606" s="200"/>
      <c r="H1606" s="191"/>
      <c r="I1606" s="191"/>
      <c r="J1606" s="191"/>
    </row>
    <row r="1607" spans="1:10" s="193" customFormat="1">
      <c r="A1607" s="188"/>
      <c r="B1607" s="192"/>
      <c r="C1607" s="192"/>
      <c r="D1607" s="192"/>
      <c r="E1607" s="192"/>
      <c r="F1607" s="191"/>
      <c r="G1607" s="200"/>
      <c r="H1607" s="191"/>
      <c r="I1607" s="191"/>
      <c r="J1607" s="191"/>
    </row>
    <row r="1608" spans="1:10" s="193" customFormat="1">
      <c r="A1608" s="188"/>
      <c r="B1608" s="192"/>
      <c r="C1608" s="192"/>
      <c r="D1608" s="192"/>
      <c r="E1608" s="192"/>
      <c r="F1608" s="191"/>
      <c r="G1608" s="200"/>
      <c r="H1608" s="191"/>
      <c r="I1608" s="191"/>
      <c r="J1608" s="191"/>
    </row>
    <row r="1609" spans="1:10" s="193" customFormat="1">
      <c r="A1609" s="188"/>
      <c r="B1609" s="192"/>
      <c r="C1609" s="192"/>
      <c r="D1609" s="192"/>
      <c r="E1609" s="192"/>
      <c r="F1609" s="191"/>
      <c r="G1609" s="200"/>
      <c r="H1609" s="191"/>
      <c r="I1609" s="191"/>
      <c r="J1609" s="191"/>
    </row>
    <row r="1610" spans="1:10" s="193" customFormat="1">
      <c r="A1610" s="188"/>
      <c r="B1610" s="192"/>
      <c r="C1610" s="192"/>
      <c r="D1610" s="192"/>
      <c r="E1610" s="192"/>
      <c r="F1610" s="191"/>
      <c r="G1610" s="200"/>
      <c r="H1610" s="191"/>
      <c r="I1610" s="191"/>
      <c r="J1610" s="191"/>
    </row>
    <row r="1611" spans="1:10" s="193" customFormat="1">
      <c r="A1611" s="188"/>
      <c r="B1611" s="192"/>
      <c r="C1611" s="192"/>
      <c r="D1611" s="192"/>
      <c r="E1611" s="192"/>
      <c r="F1611" s="191"/>
      <c r="G1611" s="200"/>
      <c r="H1611" s="191"/>
      <c r="I1611" s="191"/>
      <c r="J1611" s="191"/>
    </row>
    <row r="1612" spans="1:10" s="193" customFormat="1">
      <c r="A1612" s="188"/>
      <c r="B1612" s="192"/>
      <c r="C1612" s="192"/>
      <c r="D1612" s="192"/>
      <c r="E1612" s="192"/>
      <c r="F1612" s="191"/>
      <c r="G1612" s="200"/>
      <c r="H1612" s="191"/>
      <c r="I1612" s="191"/>
      <c r="J1612" s="191"/>
    </row>
    <row r="1613" spans="1:10" s="193" customFormat="1">
      <c r="A1613" s="188"/>
      <c r="B1613" s="192"/>
      <c r="C1613" s="192"/>
      <c r="D1613" s="192"/>
      <c r="E1613" s="192"/>
      <c r="F1613" s="191"/>
      <c r="G1613" s="200"/>
      <c r="H1613" s="191"/>
      <c r="I1613" s="191"/>
      <c r="J1613" s="191"/>
    </row>
    <row r="1614" spans="1:10" s="193" customFormat="1">
      <c r="A1614" s="188"/>
      <c r="B1614" s="192"/>
      <c r="C1614" s="192"/>
      <c r="D1614" s="192"/>
      <c r="E1614" s="192"/>
      <c r="F1614" s="191"/>
      <c r="G1614" s="200"/>
      <c r="H1614" s="191"/>
      <c r="I1614" s="191"/>
      <c r="J1614" s="191"/>
    </row>
    <row r="1615" spans="1:10" s="193" customFormat="1">
      <c r="A1615" s="188"/>
      <c r="B1615" s="192"/>
      <c r="C1615" s="192"/>
      <c r="D1615" s="192"/>
      <c r="E1615" s="192"/>
      <c r="F1615" s="191"/>
      <c r="G1615" s="200"/>
      <c r="H1615" s="191"/>
      <c r="I1615" s="191"/>
      <c r="J1615" s="191"/>
    </row>
    <row r="1616" spans="1:10" s="193" customFormat="1">
      <c r="A1616" s="188"/>
      <c r="B1616" s="192"/>
      <c r="C1616" s="192"/>
      <c r="D1616" s="192"/>
      <c r="E1616" s="192"/>
      <c r="F1616" s="191"/>
      <c r="G1616" s="200"/>
      <c r="H1616" s="191"/>
      <c r="I1616" s="191"/>
      <c r="J1616" s="191"/>
    </row>
    <row r="1617" spans="1:10" s="193" customFormat="1">
      <c r="A1617" s="188"/>
      <c r="B1617" s="192"/>
      <c r="C1617" s="192"/>
      <c r="D1617" s="192"/>
      <c r="E1617" s="192"/>
      <c r="F1617" s="191"/>
      <c r="G1617" s="200"/>
      <c r="H1617" s="191"/>
      <c r="I1617" s="191"/>
      <c r="J1617" s="191"/>
    </row>
    <row r="1618" spans="1:10" s="193" customFormat="1">
      <c r="A1618" s="188"/>
      <c r="B1618" s="192"/>
      <c r="C1618" s="192"/>
      <c r="D1618" s="192"/>
      <c r="E1618" s="192"/>
      <c r="F1618" s="191"/>
      <c r="G1618" s="200"/>
      <c r="H1618" s="191"/>
      <c r="I1618" s="191"/>
      <c r="J1618" s="191"/>
    </row>
    <row r="1619" spans="1:10" s="193" customFormat="1">
      <c r="A1619" s="188"/>
      <c r="B1619" s="192"/>
      <c r="C1619" s="192"/>
      <c r="D1619" s="192"/>
      <c r="E1619" s="192"/>
      <c r="F1619" s="191"/>
      <c r="G1619" s="200"/>
      <c r="H1619" s="191"/>
      <c r="I1619" s="191"/>
      <c r="J1619" s="191"/>
    </row>
    <row r="1620" spans="1:10" s="193" customFormat="1">
      <c r="A1620" s="188"/>
      <c r="B1620" s="192"/>
      <c r="C1620" s="192"/>
      <c r="D1620" s="192"/>
      <c r="E1620" s="192"/>
      <c r="F1620" s="191"/>
      <c r="G1620" s="200"/>
      <c r="H1620" s="191"/>
      <c r="I1620" s="191"/>
      <c r="J1620" s="191"/>
    </row>
    <row r="1621" spans="1:10" s="193" customFormat="1">
      <c r="A1621" s="188"/>
      <c r="B1621" s="192"/>
      <c r="C1621" s="192"/>
      <c r="D1621" s="192"/>
      <c r="E1621" s="192"/>
      <c r="F1621" s="191"/>
      <c r="G1621" s="200"/>
      <c r="H1621" s="191"/>
      <c r="I1621" s="191"/>
      <c r="J1621" s="191"/>
    </row>
    <row r="1622" spans="1:10" s="193" customFormat="1">
      <c r="A1622" s="188"/>
      <c r="B1622" s="192"/>
      <c r="C1622" s="192"/>
      <c r="D1622" s="192"/>
      <c r="E1622" s="192"/>
      <c r="F1622" s="191"/>
      <c r="G1622" s="200"/>
      <c r="H1622" s="191"/>
      <c r="I1622" s="191"/>
      <c r="J1622" s="191"/>
    </row>
    <row r="1623" spans="1:10" s="193" customFormat="1">
      <c r="A1623" s="188"/>
      <c r="B1623" s="192"/>
      <c r="C1623" s="192"/>
      <c r="D1623" s="192"/>
      <c r="E1623" s="192"/>
      <c r="F1623" s="191"/>
      <c r="G1623" s="200"/>
      <c r="H1623" s="191"/>
      <c r="I1623" s="191"/>
      <c r="J1623" s="191"/>
    </row>
    <row r="1624" spans="1:10" s="193" customFormat="1">
      <c r="A1624" s="188"/>
      <c r="B1624" s="192"/>
      <c r="C1624" s="192"/>
      <c r="D1624" s="192"/>
      <c r="E1624" s="192"/>
      <c r="F1624" s="191"/>
      <c r="G1624" s="200"/>
      <c r="H1624" s="191"/>
      <c r="I1624" s="191"/>
      <c r="J1624" s="191"/>
    </row>
    <row r="1625" spans="1:10" s="193" customFormat="1">
      <c r="A1625" s="188"/>
      <c r="B1625" s="192"/>
      <c r="C1625" s="192"/>
      <c r="D1625" s="192"/>
      <c r="E1625" s="192"/>
      <c r="F1625" s="191"/>
      <c r="G1625" s="200"/>
      <c r="H1625" s="191"/>
      <c r="I1625" s="191"/>
      <c r="J1625" s="191"/>
    </row>
    <row r="1626" spans="1:10" s="193" customFormat="1">
      <c r="A1626" s="188"/>
      <c r="B1626" s="192"/>
      <c r="C1626" s="192"/>
      <c r="D1626" s="192"/>
      <c r="E1626" s="192"/>
      <c r="F1626" s="191"/>
      <c r="G1626" s="200"/>
      <c r="H1626" s="191"/>
      <c r="I1626" s="191"/>
      <c r="J1626" s="191"/>
    </row>
    <row r="1627" spans="1:10" s="193" customFormat="1">
      <c r="A1627" s="188"/>
      <c r="B1627" s="192"/>
      <c r="C1627" s="192"/>
      <c r="D1627" s="192"/>
      <c r="E1627" s="192"/>
      <c r="F1627" s="191"/>
      <c r="G1627" s="200"/>
      <c r="H1627" s="191"/>
      <c r="I1627" s="191"/>
      <c r="J1627" s="191"/>
    </row>
    <row r="1628" spans="1:10" s="193" customFormat="1">
      <c r="A1628" s="188"/>
      <c r="B1628" s="192"/>
      <c r="C1628" s="192"/>
      <c r="D1628" s="192"/>
      <c r="E1628" s="192"/>
      <c r="F1628" s="191"/>
      <c r="G1628" s="200"/>
      <c r="H1628" s="191"/>
      <c r="I1628" s="191"/>
      <c r="J1628" s="191"/>
    </row>
    <row r="1629" spans="1:10" s="193" customFormat="1">
      <c r="A1629" s="188"/>
      <c r="B1629" s="192"/>
      <c r="C1629" s="192"/>
      <c r="D1629" s="192"/>
      <c r="E1629" s="192"/>
      <c r="F1629" s="191"/>
      <c r="G1629" s="200"/>
      <c r="H1629" s="191"/>
      <c r="I1629" s="191"/>
      <c r="J1629" s="191"/>
    </row>
    <row r="1630" spans="1:10" s="193" customFormat="1">
      <c r="A1630" s="188"/>
      <c r="B1630" s="192"/>
      <c r="C1630" s="192"/>
      <c r="D1630" s="192"/>
      <c r="E1630" s="192"/>
      <c r="F1630" s="191"/>
      <c r="G1630" s="200"/>
      <c r="H1630" s="191"/>
      <c r="I1630" s="191"/>
      <c r="J1630" s="191"/>
    </row>
    <row r="1631" spans="1:10" s="193" customFormat="1">
      <c r="A1631" s="188"/>
      <c r="B1631" s="192"/>
      <c r="C1631" s="192"/>
      <c r="D1631" s="192"/>
      <c r="E1631" s="192"/>
      <c r="F1631" s="191"/>
      <c r="G1631" s="200"/>
      <c r="H1631" s="191"/>
      <c r="I1631" s="191"/>
      <c r="J1631" s="191"/>
    </row>
    <row r="1632" spans="1:10" s="193" customFormat="1">
      <c r="A1632" s="188"/>
      <c r="B1632" s="192"/>
      <c r="C1632" s="192"/>
      <c r="D1632" s="192"/>
      <c r="E1632" s="192"/>
      <c r="F1632" s="191"/>
      <c r="G1632" s="200"/>
      <c r="H1632" s="191"/>
      <c r="I1632" s="191"/>
      <c r="J1632" s="191"/>
    </row>
    <row r="1633" spans="1:10" s="193" customFormat="1">
      <c r="A1633" s="188"/>
      <c r="B1633" s="192"/>
      <c r="C1633" s="192"/>
      <c r="D1633" s="192"/>
      <c r="E1633" s="192"/>
      <c r="F1633" s="191"/>
      <c r="G1633" s="200"/>
      <c r="H1633" s="191"/>
      <c r="I1633" s="191"/>
      <c r="J1633" s="191"/>
    </row>
    <row r="1634" spans="1:10" s="193" customFormat="1">
      <c r="A1634" s="188"/>
      <c r="B1634" s="192"/>
      <c r="C1634" s="192"/>
      <c r="D1634" s="192"/>
      <c r="E1634" s="192"/>
      <c r="F1634" s="191"/>
      <c r="G1634" s="200"/>
      <c r="H1634" s="191"/>
      <c r="I1634" s="191"/>
      <c r="J1634" s="191"/>
    </row>
    <row r="1635" spans="1:10" s="193" customFormat="1">
      <c r="A1635" s="188"/>
      <c r="B1635" s="192"/>
      <c r="C1635" s="192"/>
      <c r="D1635" s="192"/>
      <c r="E1635" s="192"/>
      <c r="F1635" s="191"/>
      <c r="G1635" s="200"/>
      <c r="H1635" s="191"/>
      <c r="I1635" s="191"/>
      <c r="J1635" s="191"/>
    </row>
    <row r="1636" spans="1:10" s="193" customFormat="1">
      <c r="A1636" s="188"/>
      <c r="B1636" s="192"/>
      <c r="C1636" s="192"/>
      <c r="D1636" s="192"/>
      <c r="E1636" s="192"/>
      <c r="F1636" s="191"/>
      <c r="G1636" s="200"/>
      <c r="H1636" s="191"/>
      <c r="I1636" s="191"/>
      <c r="J1636" s="191"/>
    </row>
    <row r="1637" spans="1:10" s="193" customFormat="1">
      <c r="A1637" s="188"/>
      <c r="B1637" s="192"/>
      <c r="C1637" s="192"/>
      <c r="D1637" s="192"/>
      <c r="E1637" s="192"/>
      <c r="F1637" s="191"/>
      <c r="G1637" s="200"/>
      <c r="H1637" s="191"/>
      <c r="I1637" s="191"/>
      <c r="J1637" s="191"/>
    </row>
    <row r="1638" spans="1:10" s="193" customFormat="1">
      <c r="A1638" s="188"/>
      <c r="B1638" s="192"/>
      <c r="C1638" s="192"/>
      <c r="D1638" s="192"/>
      <c r="E1638" s="192"/>
      <c r="F1638" s="191"/>
      <c r="G1638" s="200"/>
      <c r="H1638" s="191"/>
      <c r="I1638" s="191"/>
      <c r="J1638" s="191"/>
    </row>
    <row r="1639" spans="1:10" s="193" customFormat="1">
      <c r="A1639" s="188"/>
      <c r="B1639" s="192"/>
      <c r="C1639" s="192"/>
      <c r="D1639" s="192"/>
      <c r="E1639" s="192"/>
      <c r="F1639" s="191"/>
      <c r="G1639" s="200"/>
      <c r="H1639" s="191"/>
      <c r="I1639" s="191"/>
      <c r="J1639" s="191"/>
    </row>
    <row r="1640" spans="1:10" s="193" customFormat="1">
      <c r="A1640" s="188"/>
      <c r="B1640" s="192"/>
      <c r="C1640" s="192"/>
      <c r="D1640" s="192"/>
      <c r="E1640" s="192"/>
      <c r="F1640" s="191"/>
      <c r="G1640" s="200"/>
      <c r="H1640" s="191"/>
      <c r="I1640" s="191"/>
      <c r="J1640" s="191"/>
    </row>
    <row r="1641" spans="1:10" s="193" customFormat="1">
      <c r="A1641" s="188"/>
      <c r="B1641" s="192"/>
      <c r="C1641" s="192"/>
      <c r="D1641" s="192"/>
      <c r="E1641" s="192"/>
      <c r="F1641" s="191"/>
      <c r="G1641" s="200"/>
      <c r="H1641" s="191"/>
      <c r="I1641" s="191"/>
      <c r="J1641" s="191"/>
    </row>
    <row r="1642" spans="1:10" s="193" customFormat="1">
      <c r="A1642" s="188"/>
      <c r="B1642" s="192"/>
      <c r="C1642" s="192"/>
      <c r="D1642" s="192"/>
      <c r="E1642" s="192"/>
      <c r="F1642" s="191"/>
      <c r="G1642" s="200"/>
      <c r="H1642" s="191"/>
      <c r="I1642" s="191"/>
      <c r="J1642" s="191"/>
    </row>
    <row r="1643" spans="1:10" s="193" customFormat="1">
      <c r="A1643" s="188"/>
      <c r="B1643" s="192"/>
      <c r="C1643" s="192"/>
      <c r="D1643" s="192"/>
      <c r="E1643" s="192"/>
      <c r="F1643" s="191"/>
      <c r="G1643" s="200"/>
      <c r="H1643" s="191"/>
      <c r="I1643" s="191"/>
      <c r="J1643" s="191"/>
    </row>
    <row r="1644" spans="1:10" s="193" customFormat="1">
      <c r="A1644" s="188"/>
      <c r="B1644" s="192"/>
      <c r="C1644" s="192"/>
      <c r="D1644" s="192"/>
      <c r="E1644" s="192"/>
      <c r="F1644" s="191"/>
      <c r="G1644" s="200"/>
      <c r="H1644" s="191"/>
      <c r="I1644" s="191"/>
      <c r="J1644" s="191"/>
    </row>
    <row r="1645" spans="1:10" s="193" customFormat="1">
      <c r="A1645" s="188"/>
      <c r="B1645" s="192"/>
      <c r="C1645" s="192"/>
      <c r="D1645" s="192"/>
      <c r="E1645" s="192"/>
      <c r="F1645" s="191"/>
      <c r="G1645" s="200"/>
      <c r="H1645" s="191"/>
      <c r="I1645" s="191"/>
      <c r="J1645" s="191"/>
    </row>
    <row r="1646" spans="1:10" s="193" customFormat="1">
      <c r="A1646" s="188"/>
      <c r="B1646" s="192"/>
      <c r="C1646" s="192"/>
      <c r="D1646" s="192"/>
      <c r="E1646" s="192"/>
      <c r="F1646" s="191"/>
      <c r="G1646" s="200"/>
      <c r="H1646" s="191"/>
      <c r="I1646" s="191"/>
      <c r="J1646" s="191"/>
    </row>
    <row r="1647" spans="1:10" s="193" customFormat="1">
      <c r="A1647" s="188"/>
      <c r="B1647" s="192"/>
      <c r="C1647" s="192"/>
      <c r="D1647" s="192"/>
      <c r="E1647" s="192"/>
      <c r="F1647" s="191"/>
      <c r="G1647" s="200"/>
      <c r="H1647" s="191"/>
      <c r="I1647" s="191"/>
      <c r="J1647" s="191"/>
    </row>
    <row r="1648" spans="1:10" s="193" customFormat="1">
      <c r="A1648" s="188"/>
      <c r="B1648" s="192"/>
      <c r="C1648" s="192"/>
      <c r="D1648" s="192"/>
      <c r="E1648" s="192"/>
      <c r="F1648" s="191"/>
      <c r="G1648" s="200"/>
      <c r="H1648" s="191"/>
      <c r="I1648" s="191"/>
      <c r="J1648" s="191"/>
    </row>
    <row r="1649" spans="1:10" s="193" customFormat="1">
      <c r="A1649" s="188"/>
      <c r="B1649" s="192"/>
      <c r="C1649" s="192"/>
      <c r="D1649" s="192"/>
      <c r="E1649" s="192"/>
      <c r="F1649" s="191"/>
      <c r="G1649" s="200"/>
      <c r="H1649" s="191"/>
      <c r="I1649" s="191"/>
      <c r="J1649" s="191"/>
    </row>
    <row r="1650" spans="1:10" s="193" customFormat="1">
      <c r="A1650" s="188"/>
      <c r="B1650" s="192"/>
      <c r="C1650" s="192"/>
      <c r="D1650" s="192"/>
      <c r="E1650" s="192"/>
      <c r="F1650" s="191"/>
      <c r="G1650" s="200"/>
      <c r="H1650" s="191"/>
      <c r="I1650" s="191"/>
      <c r="J1650" s="191"/>
    </row>
    <row r="1651" spans="1:10" s="193" customFormat="1">
      <c r="A1651" s="188"/>
      <c r="B1651" s="192"/>
      <c r="C1651" s="192"/>
      <c r="D1651" s="192"/>
      <c r="E1651" s="192"/>
      <c r="F1651" s="191"/>
      <c r="G1651" s="200"/>
      <c r="H1651" s="191"/>
      <c r="I1651" s="191"/>
      <c r="J1651" s="191"/>
    </row>
    <row r="1652" spans="1:10" s="193" customFormat="1">
      <c r="A1652" s="188"/>
      <c r="B1652" s="192"/>
      <c r="C1652" s="192"/>
      <c r="D1652" s="192"/>
      <c r="E1652" s="192"/>
      <c r="F1652" s="191"/>
      <c r="G1652" s="200"/>
      <c r="H1652" s="191"/>
      <c r="I1652" s="191"/>
      <c r="J1652" s="191"/>
    </row>
    <row r="1653" spans="1:10" s="193" customFormat="1">
      <c r="A1653" s="188"/>
      <c r="B1653" s="192"/>
      <c r="C1653" s="192"/>
      <c r="D1653" s="192"/>
      <c r="E1653" s="192"/>
      <c r="F1653" s="191"/>
      <c r="G1653" s="200"/>
      <c r="H1653" s="191"/>
      <c r="I1653" s="191"/>
      <c r="J1653" s="191"/>
    </row>
    <row r="1654" spans="1:10" s="193" customFormat="1">
      <c r="A1654" s="188"/>
      <c r="B1654" s="192"/>
      <c r="C1654" s="192"/>
      <c r="D1654" s="192"/>
      <c r="E1654" s="192"/>
      <c r="F1654" s="191"/>
      <c r="G1654" s="200"/>
      <c r="H1654" s="191"/>
      <c r="I1654" s="191"/>
      <c r="J1654" s="191"/>
    </row>
    <row r="1655" spans="1:10" s="193" customFormat="1">
      <c r="A1655" s="188"/>
      <c r="B1655" s="192"/>
      <c r="C1655" s="192"/>
      <c r="D1655" s="192"/>
      <c r="E1655" s="192"/>
      <c r="F1655" s="191"/>
      <c r="G1655" s="200"/>
      <c r="H1655" s="191"/>
      <c r="I1655" s="191"/>
      <c r="J1655" s="191"/>
    </row>
    <row r="1656" spans="1:10" s="193" customFormat="1">
      <c r="A1656" s="188"/>
      <c r="B1656" s="192"/>
      <c r="C1656" s="192"/>
      <c r="D1656" s="192"/>
      <c r="E1656" s="192"/>
      <c r="F1656" s="191"/>
      <c r="G1656" s="200"/>
      <c r="H1656" s="191"/>
      <c r="I1656" s="191"/>
      <c r="J1656" s="191"/>
    </row>
    <row r="1657" spans="1:10" s="193" customFormat="1">
      <c r="A1657" s="188"/>
      <c r="B1657" s="192"/>
      <c r="C1657" s="192"/>
      <c r="D1657" s="192"/>
      <c r="E1657" s="192"/>
      <c r="F1657" s="191"/>
      <c r="G1657" s="200"/>
      <c r="H1657" s="191"/>
      <c r="I1657" s="191"/>
      <c r="J1657" s="191"/>
    </row>
    <row r="1658" spans="1:10" s="193" customFormat="1">
      <c r="A1658" s="188"/>
      <c r="B1658" s="192"/>
      <c r="C1658" s="192"/>
      <c r="D1658" s="192"/>
      <c r="E1658" s="192"/>
      <c r="F1658" s="191"/>
      <c r="G1658" s="200"/>
      <c r="H1658" s="191"/>
      <c r="I1658" s="191"/>
      <c r="J1658" s="191"/>
    </row>
    <row r="1659" spans="1:10" s="193" customFormat="1">
      <c r="A1659" s="188"/>
      <c r="B1659" s="192"/>
      <c r="C1659" s="192"/>
      <c r="D1659" s="192"/>
      <c r="E1659" s="192"/>
      <c r="F1659" s="191"/>
      <c r="G1659" s="200"/>
      <c r="H1659" s="191"/>
      <c r="I1659" s="191"/>
      <c r="J1659" s="191"/>
    </row>
    <row r="1660" spans="1:10" s="193" customFormat="1">
      <c r="A1660" s="188"/>
      <c r="B1660" s="192"/>
      <c r="C1660" s="192"/>
      <c r="D1660" s="192"/>
      <c r="E1660" s="192"/>
      <c r="F1660" s="191"/>
      <c r="G1660" s="200"/>
      <c r="H1660" s="191"/>
      <c r="I1660" s="191"/>
      <c r="J1660" s="191"/>
    </row>
    <row r="1661" spans="1:10" s="193" customFormat="1">
      <c r="A1661" s="188"/>
      <c r="B1661" s="192"/>
      <c r="C1661" s="192"/>
      <c r="D1661" s="192"/>
      <c r="E1661" s="192"/>
      <c r="F1661" s="191"/>
      <c r="G1661" s="200"/>
      <c r="H1661" s="191"/>
      <c r="I1661" s="191"/>
      <c r="J1661" s="191"/>
    </row>
    <row r="1662" spans="1:10" s="193" customFormat="1">
      <c r="A1662" s="188"/>
      <c r="B1662" s="192"/>
      <c r="C1662" s="192"/>
      <c r="D1662" s="192"/>
      <c r="E1662" s="192"/>
      <c r="F1662" s="191"/>
      <c r="G1662" s="200"/>
      <c r="H1662" s="191"/>
      <c r="I1662" s="191"/>
      <c r="J1662" s="191"/>
    </row>
    <row r="1663" spans="1:10" s="193" customFormat="1">
      <c r="A1663" s="188"/>
      <c r="B1663" s="192"/>
      <c r="C1663" s="192"/>
      <c r="D1663" s="192"/>
      <c r="E1663" s="192"/>
      <c r="F1663" s="191"/>
      <c r="G1663" s="200"/>
      <c r="H1663" s="191"/>
      <c r="I1663" s="191"/>
      <c r="J1663" s="191"/>
    </row>
    <row r="1664" spans="1:10" s="193" customFormat="1">
      <c r="A1664" s="188"/>
      <c r="B1664" s="192"/>
      <c r="C1664" s="192"/>
      <c r="D1664" s="192"/>
      <c r="E1664" s="192"/>
      <c r="F1664" s="191"/>
      <c r="G1664" s="200"/>
      <c r="H1664" s="191"/>
      <c r="I1664" s="191"/>
      <c r="J1664" s="191"/>
    </row>
    <row r="1665" spans="1:10" s="193" customFormat="1">
      <c r="A1665" s="188"/>
      <c r="B1665" s="192"/>
      <c r="C1665" s="192"/>
      <c r="D1665" s="192"/>
      <c r="E1665" s="192"/>
      <c r="F1665" s="191"/>
      <c r="G1665" s="200"/>
      <c r="H1665" s="191"/>
      <c r="I1665" s="191"/>
      <c r="J1665" s="191"/>
    </row>
    <row r="1666" spans="1:10" s="193" customFormat="1">
      <c r="A1666" s="188"/>
      <c r="B1666" s="192"/>
      <c r="C1666" s="192"/>
      <c r="D1666" s="192"/>
      <c r="E1666" s="192"/>
      <c r="F1666" s="191"/>
      <c r="G1666" s="200"/>
      <c r="H1666" s="191"/>
      <c r="I1666" s="191"/>
      <c r="J1666" s="191"/>
    </row>
    <row r="1667" spans="1:10" s="193" customFormat="1">
      <c r="A1667" s="188"/>
      <c r="B1667" s="192"/>
      <c r="C1667" s="192"/>
      <c r="D1667" s="192"/>
      <c r="E1667" s="192"/>
      <c r="F1667" s="191"/>
      <c r="G1667" s="200"/>
      <c r="H1667" s="191"/>
      <c r="I1667" s="191"/>
      <c r="J1667" s="191"/>
    </row>
    <row r="1668" spans="1:10" s="193" customFormat="1">
      <c r="A1668" s="188"/>
      <c r="B1668" s="192"/>
      <c r="C1668" s="192"/>
      <c r="D1668" s="192"/>
      <c r="E1668" s="192"/>
      <c r="F1668" s="191"/>
      <c r="G1668" s="200"/>
      <c r="H1668" s="191"/>
      <c r="I1668" s="191"/>
      <c r="J1668" s="191"/>
    </row>
    <row r="1669" spans="1:10" s="193" customFormat="1">
      <c r="A1669" s="188"/>
      <c r="B1669" s="192"/>
      <c r="C1669" s="192"/>
      <c r="D1669" s="192"/>
      <c r="E1669" s="192"/>
      <c r="F1669" s="191"/>
      <c r="G1669" s="200"/>
      <c r="H1669" s="191"/>
      <c r="I1669" s="191"/>
      <c r="J1669" s="191"/>
    </row>
    <row r="1670" spans="1:10" s="193" customFormat="1">
      <c r="A1670" s="188"/>
      <c r="B1670" s="192"/>
      <c r="C1670" s="192"/>
      <c r="D1670" s="192"/>
      <c r="E1670" s="192"/>
      <c r="F1670" s="191"/>
      <c r="G1670" s="200"/>
      <c r="H1670" s="191"/>
      <c r="I1670" s="191"/>
      <c r="J1670" s="191"/>
    </row>
    <row r="1671" spans="1:10" s="193" customFormat="1">
      <c r="A1671" s="188"/>
      <c r="B1671" s="192"/>
      <c r="C1671" s="192"/>
      <c r="D1671" s="192"/>
      <c r="E1671" s="192"/>
      <c r="F1671" s="191"/>
      <c r="G1671" s="200"/>
      <c r="H1671" s="191"/>
      <c r="I1671" s="191"/>
      <c r="J1671" s="191"/>
    </row>
    <row r="1672" spans="1:10" s="193" customFormat="1">
      <c r="A1672" s="188"/>
      <c r="B1672" s="192"/>
      <c r="C1672" s="192"/>
      <c r="D1672" s="192"/>
      <c r="E1672" s="192"/>
      <c r="F1672" s="191"/>
      <c r="G1672" s="200"/>
      <c r="H1672" s="191"/>
      <c r="I1672" s="191"/>
      <c r="J1672" s="191"/>
    </row>
    <row r="1673" spans="1:10" s="193" customFormat="1">
      <c r="A1673" s="188"/>
      <c r="B1673" s="192"/>
      <c r="C1673" s="192"/>
      <c r="D1673" s="192"/>
      <c r="E1673" s="192"/>
      <c r="F1673" s="191"/>
      <c r="G1673" s="200"/>
      <c r="H1673" s="191"/>
      <c r="I1673" s="191"/>
      <c r="J1673" s="191"/>
    </row>
    <row r="1674" spans="1:10" s="193" customFormat="1">
      <c r="A1674" s="188"/>
      <c r="B1674" s="192"/>
      <c r="C1674" s="192"/>
      <c r="D1674" s="192"/>
      <c r="E1674" s="192"/>
      <c r="F1674" s="191"/>
      <c r="G1674" s="200"/>
      <c r="H1674" s="191"/>
      <c r="I1674" s="191"/>
      <c r="J1674" s="191"/>
    </row>
    <row r="1675" spans="1:10" s="193" customFormat="1">
      <c r="A1675" s="188"/>
      <c r="B1675" s="192"/>
      <c r="C1675" s="192"/>
      <c r="D1675" s="192"/>
      <c r="E1675" s="192"/>
      <c r="F1675" s="191"/>
      <c r="G1675" s="200"/>
      <c r="H1675" s="191"/>
      <c r="I1675" s="191"/>
      <c r="J1675" s="191"/>
    </row>
    <row r="1676" spans="1:10" s="193" customFormat="1">
      <c r="A1676" s="188"/>
      <c r="B1676" s="192"/>
      <c r="C1676" s="192"/>
      <c r="D1676" s="192"/>
      <c r="E1676" s="192"/>
      <c r="F1676" s="191"/>
      <c r="G1676" s="200"/>
      <c r="H1676" s="191"/>
      <c r="I1676" s="191"/>
      <c r="J1676" s="191"/>
    </row>
    <row r="1677" spans="1:10" s="193" customFormat="1">
      <c r="A1677" s="188"/>
      <c r="B1677" s="192"/>
      <c r="C1677" s="192"/>
      <c r="D1677" s="192"/>
      <c r="E1677" s="192"/>
      <c r="F1677" s="191"/>
      <c r="G1677" s="200"/>
      <c r="H1677" s="191"/>
      <c r="I1677" s="191"/>
      <c r="J1677" s="191"/>
    </row>
    <row r="1678" spans="1:10" s="193" customFormat="1">
      <c r="A1678" s="188"/>
      <c r="B1678" s="192"/>
      <c r="C1678" s="192"/>
      <c r="D1678" s="192"/>
      <c r="E1678" s="192"/>
      <c r="F1678" s="191"/>
      <c r="G1678" s="200"/>
      <c r="H1678" s="191"/>
      <c r="I1678" s="191"/>
      <c r="J1678" s="191"/>
    </row>
    <row r="1679" spans="1:10" s="193" customFormat="1">
      <c r="A1679" s="188"/>
      <c r="B1679" s="192"/>
      <c r="C1679" s="192"/>
      <c r="D1679" s="192"/>
      <c r="E1679" s="192"/>
      <c r="F1679" s="191"/>
      <c r="G1679" s="200"/>
      <c r="H1679" s="191"/>
      <c r="I1679" s="191"/>
      <c r="J1679" s="191"/>
    </row>
    <row r="1680" spans="1:10" s="193" customFormat="1">
      <c r="A1680" s="188"/>
      <c r="B1680" s="192"/>
      <c r="C1680" s="192"/>
      <c r="D1680" s="192"/>
      <c r="E1680" s="192"/>
      <c r="F1680" s="191"/>
      <c r="G1680" s="200"/>
      <c r="H1680" s="191"/>
      <c r="I1680" s="191"/>
      <c r="J1680" s="191"/>
    </row>
    <row r="1681" spans="1:10" s="193" customFormat="1">
      <c r="A1681" s="188"/>
      <c r="B1681" s="192"/>
      <c r="C1681" s="192"/>
      <c r="D1681" s="192"/>
      <c r="E1681" s="192"/>
      <c r="F1681" s="191"/>
      <c r="G1681" s="200"/>
      <c r="H1681" s="191"/>
      <c r="I1681" s="191"/>
      <c r="J1681" s="191"/>
    </row>
    <row r="1682" spans="1:10" s="193" customFormat="1">
      <c r="A1682" s="188"/>
      <c r="B1682" s="192"/>
      <c r="C1682" s="192"/>
      <c r="D1682" s="192"/>
      <c r="E1682" s="192"/>
      <c r="F1682" s="191"/>
      <c r="G1682" s="200"/>
      <c r="H1682" s="191"/>
      <c r="I1682" s="191"/>
      <c r="J1682" s="191"/>
    </row>
    <row r="1683" spans="1:10" s="193" customFormat="1">
      <c r="A1683" s="188"/>
      <c r="B1683" s="192"/>
      <c r="C1683" s="192"/>
      <c r="D1683" s="192"/>
      <c r="E1683" s="192"/>
      <c r="F1683" s="191"/>
      <c r="G1683" s="200"/>
      <c r="H1683" s="191"/>
      <c r="I1683" s="191"/>
      <c r="J1683" s="191"/>
    </row>
    <row r="1684" spans="1:10" s="193" customFormat="1">
      <c r="A1684" s="188"/>
      <c r="B1684" s="192"/>
      <c r="C1684" s="192"/>
      <c r="D1684" s="192"/>
      <c r="E1684" s="192"/>
      <c r="F1684" s="191"/>
      <c r="G1684" s="200"/>
      <c r="H1684" s="191"/>
      <c r="I1684" s="191"/>
      <c r="J1684" s="191"/>
    </row>
    <row r="1685" spans="1:10" s="193" customFormat="1">
      <c r="A1685" s="188"/>
      <c r="B1685" s="192"/>
      <c r="C1685" s="192"/>
      <c r="D1685" s="192"/>
      <c r="E1685" s="192"/>
      <c r="F1685" s="191"/>
      <c r="G1685" s="200"/>
      <c r="H1685" s="191"/>
      <c r="I1685" s="191"/>
      <c r="J1685" s="191"/>
    </row>
    <row r="1686" spans="1:10" s="193" customFormat="1">
      <c r="A1686" s="188"/>
      <c r="B1686" s="192"/>
      <c r="C1686" s="192"/>
      <c r="D1686" s="192"/>
      <c r="E1686" s="192"/>
      <c r="F1686" s="191"/>
      <c r="G1686" s="200"/>
      <c r="H1686" s="191"/>
      <c r="I1686" s="191"/>
      <c r="J1686" s="191"/>
    </row>
    <row r="1687" spans="1:10" s="193" customFormat="1">
      <c r="A1687" s="188"/>
      <c r="B1687" s="192"/>
      <c r="C1687" s="192"/>
      <c r="D1687" s="192"/>
      <c r="E1687" s="192"/>
      <c r="F1687" s="191"/>
      <c r="G1687" s="200"/>
      <c r="H1687" s="191"/>
      <c r="I1687" s="191"/>
      <c r="J1687" s="191"/>
    </row>
    <row r="1688" spans="1:10" s="193" customFormat="1">
      <c r="A1688" s="188"/>
      <c r="B1688" s="192"/>
      <c r="C1688" s="192"/>
      <c r="D1688" s="192"/>
      <c r="E1688" s="192"/>
      <c r="F1688" s="191"/>
      <c r="G1688" s="200"/>
      <c r="H1688" s="191"/>
      <c r="I1688" s="191"/>
      <c r="J1688" s="191"/>
    </row>
    <row r="1689" spans="1:10" s="193" customFormat="1">
      <c r="A1689" s="188"/>
      <c r="B1689" s="192"/>
      <c r="C1689" s="192"/>
      <c r="D1689" s="192"/>
      <c r="E1689" s="192"/>
      <c r="F1689" s="191"/>
      <c r="G1689" s="200"/>
      <c r="H1689" s="191"/>
      <c r="I1689" s="191"/>
      <c r="J1689" s="191"/>
    </row>
    <row r="1690" spans="1:10" s="193" customFormat="1">
      <c r="A1690" s="188"/>
      <c r="B1690" s="192"/>
      <c r="C1690" s="192"/>
      <c r="D1690" s="192"/>
      <c r="E1690" s="192"/>
      <c r="F1690" s="191"/>
      <c r="G1690" s="200"/>
      <c r="H1690" s="191"/>
      <c r="I1690" s="191"/>
      <c r="J1690" s="191"/>
    </row>
    <row r="1691" spans="1:10" s="193" customFormat="1">
      <c r="A1691" s="188"/>
      <c r="B1691" s="192"/>
      <c r="C1691" s="192"/>
      <c r="D1691" s="192"/>
      <c r="E1691" s="192"/>
      <c r="F1691" s="191"/>
      <c r="G1691" s="200"/>
      <c r="H1691" s="191"/>
      <c r="I1691" s="191"/>
      <c r="J1691" s="191"/>
    </row>
    <row r="1692" spans="1:10" s="193" customFormat="1">
      <c r="A1692" s="188"/>
      <c r="B1692" s="192"/>
      <c r="C1692" s="192"/>
      <c r="D1692" s="192"/>
      <c r="E1692" s="192"/>
      <c r="F1692" s="191"/>
      <c r="G1692" s="200"/>
      <c r="H1692" s="191"/>
      <c r="I1692" s="191"/>
      <c r="J1692" s="191"/>
    </row>
    <row r="1693" spans="1:10" s="193" customFormat="1">
      <c r="A1693" s="188"/>
      <c r="B1693" s="192"/>
      <c r="C1693" s="192"/>
      <c r="D1693" s="192"/>
      <c r="E1693" s="192"/>
      <c r="F1693" s="191"/>
      <c r="G1693" s="200"/>
      <c r="H1693" s="191"/>
      <c r="I1693" s="191"/>
      <c r="J1693" s="191"/>
    </row>
    <row r="1694" spans="1:10" s="193" customFormat="1">
      <c r="A1694" s="188"/>
      <c r="B1694" s="192"/>
      <c r="C1694" s="192"/>
      <c r="D1694" s="192"/>
      <c r="E1694" s="192"/>
      <c r="F1694" s="191"/>
      <c r="G1694" s="200"/>
      <c r="H1694" s="191"/>
      <c r="I1694" s="191"/>
      <c r="J1694" s="191"/>
    </row>
    <row r="1695" spans="1:10" s="193" customFormat="1">
      <c r="A1695" s="188"/>
      <c r="B1695" s="192"/>
      <c r="C1695" s="192"/>
      <c r="D1695" s="192"/>
      <c r="E1695" s="192"/>
      <c r="F1695" s="191"/>
      <c r="G1695" s="200"/>
      <c r="H1695" s="191"/>
      <c r="I1695" s="191"/>
      <c r="J1695" s="191"/>
    </row>
    <row r="1696" spans="1:10" s="193" customFormat="1">
      <c r="A1696" s="188"/>
      <c r="B1696" s="192"/>
      <c r="C1696" s="192"/>
      <c r="D1696" s="192"/>
      <c r="E1696" s="192"/>
      <c r="F1696" s="191"/>
      <c r="G1696" s="200"/>
      <c r="H1696" s="191"/>
      <c r="I1696" s="191"/>
      <c r="J1696" s="191"/>
    </row>
    <row r="1697" spans="1:10" s="193" customFormat="1">
      <c r="A1697" s="188"/>
      <c r="B1697" s="192"/>
      <c r="C1697" s="192"/>
      <c r="D1697" s="192"/>
      <c r="E1697" s="192"/>
      <c r="F1697" s="191"/>
      <c r="G1697" s="200"/>
      <c r="H1697" s="191"/>
      <c r="I1697" s="191"/>
      <c r="J1697" s="191"/>
    </row>
    <row r="1698" spans="1:10" s="193" customFormat="1">
      <c r="A1698" s="188"/>
      <c r="B1698" s="192"/>
      <c r="C1698" s="192"/>
      <c r="D1698" s="192"/>
      <c r="E1698" s="192"/>
      <c r="F1698" s="191"/>
      <c r="G1698" s="200"/>
      <c r="H1698" s="191"/>
      <c r="I1698" s="191"/>
      <c r="J1698" s="191"/>
    </row>
    <row r="1699" spans="1:10" s="193" customFormat="1">
      <c r="A1699" s="188"/>
      <c r="B1699" s="192"/>
      <c r="C1699" s="192"/>
      <c r="D1699" s="192"/>
      <c r="E1699" s="192"/>
      <c r="F1699" s="191"/>
      <c r="G1699" s="200"/>
      <c r="H1699" s="191"/>
      <c r="I1699" s="191"/>
      <c r="J1699" s="191"/>
    </row>
    <row r="1700" spans="1:10" s="193" customFormat="1">
      <c r="A1700" s="188"/>
      <c r="B1700" s="192"/>
      <c r="C1700" s="192"/>
      <c r="D1700" s="192"/>
      <c r="E1700" s="192"/>
      <c r="F1700" s="191"/>
      <c r="G1700" s="200"/>
      <c r="H1700" s="191"/>
      <c r="I1700" s="191"/>
      <c r="J1700" s="191"/>
    </row>
    <row r="1701" spans="1:10" s="193" customFormat="1">
      <c r="A1701" s="188"/>
      <c r="B1701" s="192"/>
      <c r="C1701" s="192"/>
      <c r="D1701" s="192"/>
      <c r="E1701" s="192"/>
      <c r="F1701" s="191"/>
      <c r="G1701" s="200"/>
      <c r="H1701" s="191"/>
      <c r="I1701" s="191"/>
      <c r="J1701" s="191"/>
    </row>
    <row r="1702" spans="1:10" s="193" customFormat="1">
      <c r="A1702" s="188"/>
      <c r="B1702" s="192"/>
      <c r="C1702" s="192"/>
      <c r="D1702" s="192"/>
      <c r="E1702" s="192"/>
      <c r="F1702" s="191"/>
      <c r="G1702" s="200"/>
      <c r="H1702" s="191"/>
      <c r="I1702" s="191"/>
      <c r="J1702" s="191"/>
    </row>
    <row r="1703" spans="1:10" s="193" customFormat="1">
      <c r="A1703" s="188"/>
      <c r="B1703" s="192"/>
      <c r="C1703" s="192"/>
      <c r="D1703" s="192"/>
      <c r="E1703" s="192"/>
      <c r="F1703" s="191"/>
      <c r="G1703" s="200"/>
      <c r="H1703" s="191"/>
      <c r="I1703" s="191"/>
      <c r="J1703" s="191"/>
    </row>
    <row r="1704" spans="1:10" s="193" customFormat="1">
      <c r="A1704" s="188"/>
      <c r="B1704" s="192"/>
      <c r="C1704" s="192"/>
      <c r="D1704" s="192"/>
      <c r="E1704" s="192"/>
      <c r="F1704" s="191"/>
      <c r="G1704" s="200"/>
      <c r="H1704" s="191"/>
      <c r="I1704" s="191"/>
      <c r="J1704" s="191"/>
    </row>
    <row r="1705" spans="1:10" s="193" customFormat="1">
      <c r="A1705" s="188"/>
      <c r="B1705" s="192"/>
      <c r="C1705" s="192"/>
      <c r="D1705" s="192"/>
      <c r="E1705" s="192"/>
      <c r="F1705" s="191"/>
      <c r="G1705" s="200"/>
      <c r="H1705" s="191"/>
      <c r="I1705" s="191"/>
      <c r="J1705" s="191"/>
    </row>
    <row r="1706" spans="1:10" s="193" customFormat="1">
      <c r="A1706" s="188"/>
      <c r="B1706" s="192"/>
      <c r="C1706" s="192"/>
      <c r="D1706" s="192"/>
      <c r="E1706" s="192"/>
      <c r="F1706" s="191"/>
      <c r="G1706" s="200"/>
      <c r="H1706" s="191"/>
      <c r="I1706" s="191"/>
      <c r="J1706" s="191"/>
    </row>
    <row r="1707" spans="1:10" s="193" customFormat="1">
      <c r="A1707" s="188"/>
      <c r="B1707" s="192"/>
      <c r="C1707" s="192"/>
      <c r="D1707" s="192"/>
      <c r="E1707" s="192"/>
      <c r="F1707" s="191"/>
      <c r="G1707" s="200"/>
      <c r="H1707" s="191"/>
      <c r="I1707" s="191"/>
      <c r="J1707" s="191"/>
    </row>
    <row r="1708" spans="1:10" s="193" customFormat="1">
      <c r="A1708" s="188"/>
      <c r="B1708" s="192"/>
      <c r="C1708" s="192"/>
      <c r="D1708" s="192"/>
      <c r="E1708" s="192"/>
      <c r="F1708" s="191"/>
      <c r="G1708" s="200"/>
      <c r="H1708" s="191"/>
      <c r="I1708" s="191"/>
      <c r="J1708" s="191"/>
    </row>
    <row r="1709" spans="1:10" s="193" customFormat="1">
      <c r="A1709" s="188"/>
      <c r="B1709" s="192"/>
      <c r="C1709" s="192"/>
      <c r="D1709" s="192"/>
      <c r="E1709" s="192"/>
      <c r="F1709" s="191"/>
      <c r="G1709" s="200"/>
      <c r="H1709" s="191"/>
      <c r="I1709" s="191"/>
      <c r="J1709" s="191"/>
    </row>
    <row r="1710" spans="1:10" s="193" customFormat="1">
      <c r="A1710" s="188"/>
      <c r="B1710" s="192"/>
      <c r="C1710" s="192"/>
      <c r="D1710" s="192"/>
      <c r="E1710" s="192"/>
      <c r="F1710" s="191"/>
      <c r="G1710" s="200"/>
      <c r="H1710" s="191"/>
      <c r="I1710" s="191"/>
      <c r="J1710" s="191"/>
    </row>
    <row r="1711" spans="1:10" s="193" customFormat="1">
      <c r="A1711" s="188"/>
      <c r="B1711" s="192"/>
      <c r="C1711" s="192"/>
      <c r="D1711" s="192"/>
      <c r="E1711" s="192"/>
      <c r="F1711" s="191"/>
      <c r="G1711" s="200"/>
      <c r="H1711" s="191"/>
      <c r="I1711" s="191"/>
      <c r="J1711" s="191"/>
    </row>
    <row r="1712" spans="1:10" s="193" customFormat="1">
      <c r="A1712" s="188"/>
      <c r="B1712" s="192"/>
      <c r="C1712" s="192"/>
      <c r="D1712" s="192"/>
      <c r="E1712" s="192"/>
      <c r="F1712" s="191"/>
      <c r="G1712" s="200"/>
      <c r="H1712" s="191"/>
      <c r="I1712" s="191"/>
      <c r="J1712" s="191"/>
    </row>
    <row r="1713" spans="1:10" s="193" customFormat="1">
      <c r="A1713" s="188"/>
      <c r="B1713" s="192"/>
      <c r="C1713" s="192"/>
      <c r="D1713" s="192"/>
      <c r="E1713" s="192"/>
      <c r="F1713" s="191"/>
      <c r="G1713" s="200"/>
      <c r="H1713" s="191"/>
      <c r="I1713" s="191"/>
      <c r="J1713" s="191"/>
    </row>
    <row r="1714" spans="1:10" s="193" customFormat="1">
      <c r="A1714" s="188"/>
      <c r="B1714" s="192"/>
      <c r="C1714" s="192"/>
      <c r="D1714" s="192"/>
      <c r="E1714" s="192"/>
      <c r="F1714" s="191"/>
      <c r="G1714" s="200"/>
      <c r="H1714" s="191"/>
      <c r="I1714" s="191"/>
      <c r="J1714" s="191"/>
    </row>
    <row r="1715" spans="1:10" s="193" customFormat="1">
      <c r="A1715" s="188"/>
      <c r="B1715" s="192"/>
      <c r="C1715" s="192"/>
      <c r="D1715" s="192"/>
      <c r="E1715" s="192"/>
      <c r="F1715" s="191"/>
      <c r="G1715" s="200"/>
      <c r="H1715" s="191"/>
      <c r="I1715" s="191"/>
      <c r="J1715" s="191"/>
    </row>
    <row r="1716" spans="1:10" s="193" customFormat="1">
      <c r="A1716" s="188"/>
      <c r="B1716" s="192"/>
      <c r="C1716" s="192"/>
      <c r="D1716" s="192"/>
      <c r="E1716" s="192"/>
      <c r="F1716" s="191"/>
      <c r="G1716" s="200"/>
      <c r="H1716" s="191"/>
      <c r="I1716" s="191"/>
      <c r="J1716" s="191"/>
    </row>
    <row r="1717" spans="1:10" s="193" customFormat="1">
      <c r="A1717" s="188"/>
      <c r="B1717" s="192"/>
      <c r="C1717" s="192"/>
      <c r="D1717" s="192"/>
      <c r="E1717" s="192"/>
      <c r="F1717" s="191"/>
      <c r="G1717" s="200"/>
      <c r="H1717" s="191"/>
      <c r="I1717" s="191"/>
      <c r="J1717" s="191"/>
    </row>
    <row r="1718" spans="1:10" s="193" customFormat="1">
      <c r="A1718" s="188"/>
      <c r="B1718" s="192"/>
      <c r="C1718" s="192"/>
      <c r="D1718" s="192"/>
      <c r="E1718" s="192"/>
      <c r="F1718" s="191"/>
      <c r="G1718" s="200"/>
      <c r="H1718" s="191"/>
      <c r="I1718" s="191"/>
      <c r="J1718" s="191"/>
    </row>
    <row r="1719" spans="1:10" s="193" customFormat="1">
      <c r="A1719" s="188"/>
      <c r="B1719" s="192"/>
      <c r="C1719" s="192"/>
      <c r="D1719" s="192"/>
      <c r="E1719" s="192"/>
      <c r="F1719" s="191"/>
      <c r="G1719" s="200"/>
      <c r="H1719" s="191"/>
      <c r="I1719" s="191"/>
      <c r="J1719" s="191"/>
    </row>
    <row r="1720" spans="1:10" s="193" customFormat="1">
      <c r="A1720" s="188"/>
      <c r="B1720" s="192"/>
      <c r="C1720" s="192"/>
      <c r="D1720" s="192"/>
      <c r="E1720" s="192"/>
      <c r="F1720" s="191"/>
      <c r="G1720" s="200"/>
      <c r="H1720" s="191"/>
      <c r="I1720" s="191"/>
      <c r="J1720" s="191"/>
    </row>
    <row r="1721" spans="1:10" s="193" customFormat="1">
      <c r="A1721" s="188"/>
      <c r="B1721" s="192"/>
      <c r="C1721" s="192"/>
      <c r="D1721" s="192"/>
      <c r="E1721" s="192"/>
      <c r="F1721" s="191"/>
      <c r="G1721" s="200"/>
      <c r="H1721" s="191"/>
      <c r="I1721" s="191"/>
      <c r="J1721" s="191"/>
    </row>
    <row r="1722" spans="1:10" s="193" customFormat="1">
      <c r="A1722" s="188"/>
      <c r="B1722" s="192"/>
      <c r="C1722" s="192"/>
      <c r="D1722" s="192"/>
      <c r="E1722" s="192"/>
      <c r="F1722" s="191"/>
      <c r="G1722" s="200"/>
      <c r="H1722" s="191"/>
      <c r="I1722" s="191"/>
      <c r="J1722" s="191"/>
    </row>
    <row r="1723" spans="1:10" s="193" customFormat="1">
      <c r="A1723" s="188"/>
      <c r="B1723" s="192"/>
      <c r="C1723" s="192"/>
      <c r="D1723" s="192"/>
      <c r="E1723" s="192"/>
      <c r="F1723" s="191"/>
      <c r="G1723" s="200"/>
      <c r="H1723" s="191"/>
      <c r="I1723" s="191"/>
      <c r="J1723" s="191"/>
    </row>
    <row r="1724" spans="1:10" s="193" customFormat="1">
      <c r="A1724" s="188"/>
      <c r="B1724" s="192"/>
      <c r="C1724" s="192"/>
      <c r="D1724" s="192"/>
      <c r="E1724" s="192"/>
      <c r="F1724" s="191"/>
      <c r="G1724" s="200"/>
      <c r="H1724" s="191"/>
      <c r="I1724" s="191"/>
      <c r="J1724" s="191"/>
    </row>
    <row r="1725" spans="1:10" s="193" customFormat="1">
      <c r="A1725" s="188"/>
      <c r="B1725" s="192"/>
      <c r="C1725" s="192"/>
      <c r="D1725" s="192"/>
      <c r="E1725" s="192"/>
      <c r="F1725" s="191"/>
      <c r="G1725" s="200"/>
      <c r="H1725" s="191"/>
      <c r="I1725" s="191"/>
      <c r="J1725" s="191"/>
    </row>
    <row r="1726" spans="1:10" s="193" customFormat="1">
      <c r="A1726" s="188"/>
      <c r="B1726" s="192"/>
      <c r="C1726" s="192"/>
      <c r="D1726" s="192"/>
      <c r="E1726" s="192"/>
      <c r="F1726" s="191"/>
      <c r="G1726" s="200"/>
      <c r="H1726" s="191"/>
      <c r="I1726" s="191"/>
      <c r="J1726" s="191"/>
    </row>
    <row r="1727" spans="1:10" s="193" customFormat="1">
      <c r="A1727" s="188"/>
      <c r="B1727" s="192"/>
      <c r="C1727" s="192"/>
      <c r="D1727" s="192"/>
      <c r="E1727" s="192"/>
      <c r="F1727" s="191"/>
      <c r="G1727" s="200"/>
      <c r="H1727" s="191"/>
      <c r="I1727" s="191"/>
      <c r="J1727" s="191"/>
    </row>
    <row r="1728" spans="1:10" s="193" customFormat="1">
      <c r="A1728" s="188"/>
      <c r="B1728" s="192"/>
      <c r="C1728" s="192"/>
      <c r="D1728" s="192"/>
      <c r="E1728" s="192"/>
      <c r="F1728" s="191"/>
      <c r="G1728" s="200"/>
      <c r="H1728" s="191"/>
      <c r="I1728" s="191"/>
      <c r="J1728" s="191"/>
    </row>
    <row r="1729" spans="1:10" s="193" customFormat="1">
      <c r="A1729" s="188"/>
      <c r="B1729" s="192"/>
      <c r="C1729" s="192"/>
      <c r="D1729" s="192"/>
      <c r="E1729" s="192"/>
      <c r="F1729" s="191"/>
      <c r="G1729" s="200"/>
      <c r="H1729" s="191"/>
      <c r="I1729" s="191"/>
      <c r="J1729" s="191"/>
    </row>
    <row r="1730" spans="1:10" s="193" customFormat="1">
      <c r="A1730" s="188"/>
      <c r="B1730" s="192"/>
      <c r="C1730" s="192"/>
      <c r="D1730" s="192"/>
      <c r="E1730" s="192"/>
      <c r="F1730" s="191"/>
      <c r="G1730" s="200"/>
      <c r="H1730" s="191"/>
      <c r="I1730" s="191"/>
      <c r="J1730" s="191"/>
    </row>
    <row r="1731" spans="1:10" s="193" customFormat="1">
      <c r="A1731" s="188"/>
      <c r="B1731" s="192"/>
      <c r="C1731" s="192"/>
      <c r="D1731" s="192"/>
      <c r="E1731" s="192"/>
      <c r="F1731" s="191"/>
      <c r="G1731" s="200"/>
      <c r="H1731" s="191"/>
      <c r="I1731" s="191"/>
      <c r="J1731" s="191"/>
    </row>
    <row r="1732" spans="1:10" s="193" customFormat="1">
      <c r="A1732" s="188"/>
      <c r="B1732" s="192"/>
      <c r="C1732" s="192"/>
      <c r="D1732" s="192"/>
      <c r="E1732" s="192"/>
      <c r="F1732" s="191"/>
      <c r="G1732" s="200"/>
      <c r="H1732" s="191"/>
      <c r="I1732" s="191"/>
      <c r="J1732" s="191"/>
    </row>
    <row r="1733" spans="1:10" s="193" customFormat="1">
      <c r="A1733" s="188"/>
      <c r="B1733" s="192"/>
      <c r="C1733" s="192"/>
      <c r="D1733" s="192"/>
      <c r="E1733" s="192"/>
      <c r="F1733" s="191"/>
      <c r="G1733" s="200"/>
      <c r="H1733" s="191"/>
      <c r="I1733" s="191"/>
      <c r="J1733" s="191"/>
    </row>
    <row r="1734" spans="1:10" s="193" customFormat="1">
      <c r="A1734" s="188"/>
      <c r="B1734" s="192"/>
      <c r="C1734" s="192"/>
      <c r="D1734" s="192"/>
      <c r="E1734" s="192"/>
      <c r="F1734" s="191"/>
      <c r="G1734" s="200"/>
      <c r="H1734" s="191"/>
      <c r="I1734" s="191"/>
      <c r="J1734" s="191"/>
    </row>
    <row r="1735" spans="1:10" s="193" customFormat="1">
      <c r="A1735" s="188"/>
      <c r="B1735" s="192"/>
      <c r="C1735" s="192"/>
      <c r="D1735" s="192"/>
      <c r="E1735" s="192"/>
      <c r="F1735" s="191"/>
      <c r="G1735" s="200"/>
      <c r="H1735" s="191"/>
      <c r="I1735" s="191"/>
      <c r="J1735" s="191"/>
    </row>
    <row r="1736" spans="1:10" s="193" customFormat="1">
      <c r="A1736" s="188"/>
      <c r="B1736" s="192"/>
      <c r="C1736" s="192"/>
      <c r="D1736" s="192"/>
      <c r="E1736" s="192"/>
      <c r="F1736" s="191"/>
      <c r="G1736" s="200"/>
      <c r="H1736" s="191"/>
      <c r="I1736" s="191"/>
      <c r="J1736" s="191"/>
    </row>
    <row r="1737" spans="1:10" s="193" customFormat="1">
      <c r="A1737" s="188"/>
      <c r="B1737" s="192"/>
      <c r="C1737" s="192"/>
      <c r="D1737" s="192"/>
      <c r="E1737" s="192"/>
      <c r="F1737" s="191"/>
      <c r="G1737" s="200"/>
      <c r="H1737" s="191"/>
      <c r="I1737" s="191"/>
      <c r="J1737" s="191"/>
    </row>
    <row r="1738" spans="1:10" s="193" customFormat="1">
      <c r="A1738" s="188"/>
      <c r="B1738" s="192"/>
      <c r="C1738" s="192"/>
      <c r="D1738" s="192"/>
      <c r="E1738" s="192"/>
      <c r="F1738" s="191"/>
      <c r="G1738" s="200"/>
      <c r="H1738" s="191"/>
      <c r="I1738" s="191"/>
      <c r="J1738" s="191"/>
    </row>
    <row r="1739" spans="1:10" s="193" customFormat="1">
      <c r="A1739" s="188"/>
      <c r="B1739" s="192"/>
      <c r="C1739" s="192"/>
      <c r="D1739" s="192"/>
      <c r="E1739" s="192"/>
      <c r="F1739" s="191"/>
      <c r="G1739" s="200"/>
      <c r="H1739" s="191"/>
      <c r="I1739" s="191"/>
      <c r="J1739" s="191"/>
    </row>
    <row r="1740" spans="1:10" s="193" customFormat="1">
      <c r="A1740" s="188"/>
      <c r="B1740" s="192"/>
      <c r="C1740" s="192"/>
      <c r="D1740" s="192"/>
      <c r="E1740" s="192"/>
      <c r="F1740" s="191"/>
      <c r="G1740" s="200"/>
      <c r="H1740" s="191"/>
      <c r="I1740" s="191"/>
      <c r="J1740" s="191"/>
    </row>
    <row r="1741" spans="1:10" s="193" customFormat="1">
      <c r="A1741" s="188"/>
      <c r="B1741" s="192"/>
      <c r="C1741" s="192"/>
      <c r="D1741" s="192"/>
      <c r="E1741" s="192"/>
      <c r="F1741" s="191"/>
      <c r="G1741" s="200"/>
      <c r="H1741" s="191"/>
      <c r="I1741" s="191"/>
      <c r="J1741" s="191"/>
    </row>
    <row r="1742" spans="1:10" s="193" customFormat="1">
      <c r="A1742" s="188"/>
      <c r="B1742" s="192"/>
      <c r="C1742" s="192"/>
      <c r="D1742" s="192"/>
      <c r="E1742" s="192"/>
      <c r="F1742" s="191"/>
      <c r="G1742" s="200"/>
      <c r="H1742" s="191"/>
      <c r="I1742" s="191"/>
      <c r="J1742" s="191"/>
    </row>
    <row r="1743" spans="1:10" s="193" customFormat="1">
      <c r="A1743" s="188"/>
      <c r="B1743" s="192"/>
      <c r="C1743" s="192"/>
      <c r="D1743" s="192"/>
      <c r="E1743" s="192"/>
      <c r="F1743" s="191"/>
      <c r="G1743" s="200"/>
      <c r="H1743" s="191"/>
      <c r="I1743" s="191"/>
      <c r="J1743" s="191"/>
    </row>
    <row r="1744" spans="1:10" s="193" customFormat="1">
      <c r="A1744" s="188"/>
      <c r="B1744" s="192"/>
      <c r="C1744" s="192"/>
      <c r="D1744" s="192"/>
      <c r="E1744" s="192"/>
      <c r="F1744" s="191"/>
      <c r="G1744" s="200"/>
      <c r="H1744" s="191"/>
      <c r="I1744" s="191"/>
      <c r="J1744" s="191"/>
    </row>
    <row r="1745" spans="1:10" s="193" customFormat="1">
      <c r="A1745" s="188"/>
      <c r="B1745" s="192"/>
      <c r="C1745" s="192"/>
      <c r="D1745" s="192"/>
      <c r="E1745" s="192"/>
      <c r="F1745" s="191"/>
      <c r="G1745" s="200"/>
      <c r="H1745" s="191"/>
      <c r="I1745" s="191"/>
      <c r="J1745" s="191"/>
    </row>
    <row r="1746" spans="1:10" s="193" customFormat="1">
      <c r="A1746" s="188"/>
      <c r="B1746" s="192"/>
      <c r="C1746" s="192"/>
      <c r="D1746" s="192"/>
      <c r="E1746" s="192"/>
      <c r="F1746" s="191"/>
      <c r="G1746" s="200"/>
      <c r="H1746" s="191"/>
      <c r="I1746" s="191"/>
      <c r="J1746" s="191"/>
    </row>
    <row r="1747" spans="1:10" s="193" customFormat="1">
      <c r="A1747" s="188"/>
      <c r="B1747" s="192"/>
      <c r="C1747" s="192"/>
      <c r="D1747" s="192"/>
      <c r="E1747" s="192"/>
      <c r="F1747" s="191"/>
      <c r="G1747" s="200"/>
      <c r="H1747" s="191"/>
      <c r="I1747" s="191"/>
      <c r="J1747" s="191"/>
    </row>
    <row r="1748" spans="1:10" s="193" customFormat="1">
      <c r="A1748" s="188"/>
      <c r="B1748" s="192"/>
      <c r="C1748" s="192"/>
      <c r="D1748" s="192"/>
      <c r="E1748" s="192"/>
      <c r="F1748" s="191"/>
      <c r="G1748" s="200"/>
      <c r="H1748" s="191"/>
      <c r="I1748" s="191"/>
      <c r="J1748" s="191"/>
    </row>
    <row r="1749" spans="1:10" s="193" customFormat="1">
      <c r="A1749" s="188"/>
      <c r="B1749" s="192"/>
      <c r="C1749" s="192"/>
      <c r="D1749" s="192"/>
      <c r="E1749" s="192"/>
      <c r="F1749" s="191"/>
      <c r="G1749" s="200"/>
      <c r="H1749" s="191"/>
      <c r="I1749" s="191"/>
      <c r="J1749" s="191"/>
    </row>
    <row r="1750" spans="1:10" s="193" customFormat="1">
      <c r="A1750" s="188"/>
      <c r="B1750" s="192"/>
      <c r="C1750" s="192"/>
      <c r="D1750" s="192"/>
      <c r="E1750" s="192"/>
      <c r="F1750" s="191"/>
      <c r="G1750" s="200"/>
      <c r="H1750" s="191"/>
      <c r="I1750" s="191"/>
      <c r="J1750" s="191"/>
    </row>
    <row r="1751" spans="1:10" s="193" customFormat="1">
      <c r="A1751" s="188"/>
      <c r="B1751" s="192"/>
      <c r="C1751" s="192"/>
      <c r="D1751" s="192"/>
      <c r="E1751" s="192"/>
      <c r="F1751" s="191"/>
      <c r="G1751" s="200"/>
      <c r="H1751" s="191"/>
      <c r="I1751" s="191"/>
      <c r="J1751" s="191"/>
    </row>
    <row r="1752" spans="1:10" s="193" customFormat="1">
      <c r="A1752" s="188"/>
      <c r="B1752" s="192"/>
      <c r="C1752" s="192"/>
      <c r="D1752" s="192"/>
      <c r="E1752" s="192"/>
      <c r="F1752" s="191"/>
      <c r="G1752" s="200"/>
      <c r="H1752" s="191"/>
      <c r="I1752" s="191"/>
      <c r="J1752" s="191"/>
    </row>
    <row r="1753" spans="1:10" s="193" customFormat="1">
      <c r="A1753" s="188"/>
      <c r="B1753" s="192"/>
      <c r="C1753" s="192"/>
      <c r="D1753" s="192"/>
      <c r="E1753" s="192"/>
      <c r="F1753" s="191"/>
      <c r="G1753" s="200"/>
      <c r="H1753" s="191"/>
      <c r="I1753" s="191"/>
      <c r="J1753" s="191"/>
    </row>
    <row r="1754" spans="1:10" s="193" customFormat="1">
      <c r="A1754" s="188"/>
      <c r="B1754" s="192"/>
      <c r="C1754" s="192"/>
      <c r="D1754" s="192"/>
      <c r="E1754" s="192"/>
      <c r="F1754" s="191"/>
      <c r="G1754" s="200"/>
      <c r="H1754" s="191"/>
      <c r="I1754" s="191"/>
      <c r="J1754" s="191"/>
    </row>
    <row r="1755" spans="1:10" s="193" customFormat="1">
      <c r="A1755" s="188"/>
      <c r="B1755" s="192"/>
      <c r="C1755" s="192"/>
      <c r="D1755" s="192"/>
      <c r="E1755" s="192"/>
      <c r="F1755" s="191"/>
      <c r="G1755" s="200"/>
      <c r="H1755" s="191"/>
      <c r="I1755" s="191"/>
      <c r="J1755" s="191"/>
    </row>
    <row r="1756" spans="1:10" s="193" customFormat="1">
      <c r="A1756" s="188"/>
      <c r="B1756" s="192"/>
      <c r="C1756" s="192"/>
      <c r="D1756" s="192"/>
      <c r="E1756" s="192"/>
      <c r="F1756" s="191"/>
      <c r="G1756" s="200"/>
      <c r="H1756" s="191"/>
      <c r="I1756" s="191"/>
      <c r="J1756" s="191"/>
    </row>
    <row r="1757" spans="1:10" s="193" customFormat="1">
      <c r="A1757" s="188"/>
      <c r="B1757" s="192"/>
      <c r="C1757" s="192"/>
      <c r="D1757" s="192"/>
      <c r="E1757" s="192"/>
      <c r="F1757" s="191"/>
      <c r="G1757" s="200"/>
      <c r="H1757" s="191"/>
      <c r="I1757" s="191"/>
      <c r="J1757" s="191"/>
    </row>
    <row r="1758" spans="1:10" s="193" customFormat="1">
      <c r="A1758" s="188"/>
      <c r="B1758" s="192"/>
      <c r="C1758" s="192"/>
      <c r="D1758" s="192"/>
      <c r="E1758" s="192"/>
      <c r="F1758" s="191"/>
      <c r="G1758" s="200"/>
      <c r="H1758" s="191"/>
      <c r="I1758" s="191"/>
      <c r="J1758" s="191"/>
    </row>
    <row r="1759" spans="1:10" s="193" customFormat="1">
      <c r="A1759" s="188"/>
      <c r="B1759" s="192"/>
      <c r="C1759" s="192"/>
      <c r="D1759" s="192"/>
      <c r="E1759" s="192"/>
      <c r="F1759" s="191"/>
      <c r="G1759" s="200"/>
      <c r="H1759" s="191"/>
      <c r="I1759" s="191"/>
      <c r="J1759" s="191"/>
    </row>
    <row r="1760" spans="1:10" s="193" customFormat="1">
      <c r="A1760" s="188"/>
      <c r="B1760" s="192"/>
      <c r="C1760" s="192"/>
      <c r="D1760" s="192"/>
      <c r="E1760" s="192"/>
      <c r="F1760" s="191"/>
      <c r="G1760" s="200"/>
      <c r="H1760" s="191"/>
      <c r="I1760" s="191"/>
      <c r="J1760" s="191"/>
    </row>
    <row r="1761" spans="1:10" s="193" customFormat="1">
      <c r="A1761" s="188"/>
      <c r="B1761" s="192"/>
      <c r="C1761" s="192"/>
      <c r="D1761" s="192"/>
      <c r="E1761" s="192"/>
      <c r="F1761" s="191"/>
      <c r="G1761" s="200"/>
      <c r="H1761" s="191"/>
      <c r="I1761" s="191"/>
      <c r="J1761" s="191"/>
    </row>
    <row r="1762" spans="1:10" s="193" customFormat="1">
      <c r="A1762" s="188"/>
      <c r="B1762" s="192"/>
      <c r="C1762" s="192"/>
      <c r="D1762" s="192"/>
      <c r="E1762" s="192"/>
      <c r="F1762" s="191"/>
      <c r="G1762" s="200"/>
      <c r="H1762" s="191"/>
      <c r="I1762" s="191"/>
      <c r="J1762" s="191"/>
    </row>
    <row r="1763" spans="1:10" s="193" customFormat="1">
      <c r="A1763" s="188"/>
      <c r="B1763" s="192"/>
      <c r="C1763" s="192"/>
      <c r="D1763" s="192"/>
      <c r="E1763" s="192"/>
      <c r="F1763" s="191"/>
      <c r="G1763" s="200"/>
      <c r="H1763" s="191"/>
      <c r="I1763" s="191"/>
      <c r="J1763" s="191"/>
    </row>
    <row r="1764" spans="1:10" s="193" customFormat="1">
      <c r="A1764" s="188"/>
      <c r="B1764" s="192"/>
      <c r="C1764" s="192"/>
      <c r="D1764" s="192"/>
      <c r="E1764" s="192"/>
      <c r="F1764" s="191"/>
      <c r="G1764" s="200"/>
      <c r="H1764" s="191"/>
      <c r="I1764" s="191"/>
      <c r="J1764" s="191"/>
    </row>
    <row r="1765" spans="1:10" s="193" customFormat="1">
      <c r="A1765" s="188"/>
      <c r="B1765" s="192"/>
      <c r="C1765" s="192"/>
      <c r="D1765" s="192"/>
      <c r="E1765" s="192"/>
      <c r="F1765" s="191"/>
      <c r="G1765" s="200"/>
      <c r="H1765" s="191"/>
      <c r="I1765" s="191"/>
      <c r="J1765" s="191"/>
    </row>
    <row r="1766" spans="1:10" s="193" customFormat="1">
      <c r="A1766" s="188"/>
      <c r="B1766" s="192"/>
      <c r="C1766" s="192"/>
      <c r="D1766" s="192"/>
      <c r="E1766" s="192"/>
      <c r="F1766" s="191"/>
      <c r="G1766" s="200"/>
      <c r="H1766" s="191"/>
      <c r="I1766" s="191"/>
      <c r="J1766" s="191"/>
    </row>
    <row r="1767" spans="1:10" s="193" customFormat="1">
      <c r="A1767" s="188"/>
      <c r="B1767" s="192"/>
      <c r="C1767" s="192"/>
      <c r="D1767" s="192"/>
      <c r="E1767" s="192"/>
      <c r="F1767" s="191"/>
      <c r="G1767" s="200"/>
      <c r="H1767" s="191"/>
      <c r="I1767" s="191"/>
      <c r="J1767" s="191"/>
    </row>
    <row r="1768" spans="1:10" s="193" customFormat="1">
      <c r="A1768" s="188"/>
      <c r="B1768" s="192"/>
      <c r="C1768" s="192"/>
      <c r="D1768" s="192"/>
      <c r="E1768" s="192"/>
      <c r="F1768" s="191"/>
      <c r="G1768" s="200"/>
      <c r="H1768" s="191"/>
      <c r="I1768" s="191"/>
      <c r="J1768" s="191"/>
    </row>
    <row r="1769" spans="1:10" s="193" customFormat="1">
      <c r="A1769" s="188"/>
      <c r="B1769" s="192"/>
      <c r="C1769" s="192"/>
      <c r="D1769" s="192"/>
      <c r="E1769" s="192"/>
      <c r="F1769" s="191"/>
      <c r="G1769" s="200"/>
      <c r="H1769" s="191"/>
      <c r="I1769" s="191"/>
      <c r="J1769" s="191"/>
    </row>
    <row r="1770" spans="1:10" s="193" customFormat="1">
      <c r="A1770" s="188"/>
      <c r="B1770" s="192"/>
      <c r="C1770" s="192"/>
      <c r="D1770" s="192"/>
      <c r="E1770" s="192"/>
      <c r="F1770" s="191"/>
      <c r="G1770" s="200"/>
      <c r="H1770" s="191"/>
      <c r="I1770" s="191"/>
      <c r="J1770" s="191"/>
    </row>
    <row r="1771" spans="1:10" s="193" customFormat="1">
      <c r="A1771" s="188"/>
      <c r="B1771" s="192"/>
      <c r="C1771" s="192"/>
      <c r="D1771" s="192"/>
      <c r="E1771" s="192"/>
      <c r="F1771" s="191"/>
      <c r="G1771" s="200"/>
      <c r="H1771" s="191"/>
      <c r="I1771" s="191"/>
      <c r="J1771" s="191"/>
    </row>
    <row r="1772" spans="1:10" s="193" customFormat="1">
      <c r="A1772" s="188"/>
      <c r="B1772" s="192"/>
      <c r="C1772" s="192"/>
      <c r="D1772" s="192"/>
      <c r="E1772" s="192"/>
      <c r="F1772" s="191"/>
      <c r="G1772" s="200"/>
      <c r="H1772" s="191"/>
      <c r="I1772" s="191"/>
      <c r="J1772" s="191"/>
    </row>
    <row r="1773" spans="1:10" s="193" customFormat="1">
      <c r="A1773" s="188"/>
      <c r="B1773" s="192"/>
      <c r="C1773" s="192"/>
      <c r="D1773" s="192"/>
      <c r="E1773" s="192"/>
      <c r="F1773" s="191"/>
      <c r="G1773" s="200"/>
      <c r="H1773" s="191"/>
      <c r="I1773" s="191"/>
      <c r="J1773" s="191"/>
    </row>
    <row r="1774" spans="1:10" s="193" customFormat="1">
      <c r="A1774" s="188"/>
      <c r="B1774" s="192"/>
      <c r="C1774" s="192"/>
      <c r="D1774" s="192"/>
      <c r="E1774" s="192"/>
      <c r="F1774" s="191"/>
      <c r="G1774" s="200"/>
      <c r="H1774" s="191"/>
      <c r="I1774" s="191"/>
      <c r="J1774" s="191"/>
    </row>
    <row r="1775" spans="1:10" s="193" customFormat="1">
      <c r="A1775" s="188"/>
      <c r="B1775" s="192"/>
      <c r="C1775" s="192"/>
      <c r="D1775" s="192"/>
      <c r="E1775" s="192"/>
      <c r="F1775" s="191"/>
      <c r="G1775" s="200"/>
      <c r="H1775" s="191"/>
      <c r="I1775" s="191"/>
      <c r="J1775" s="191"/>
    </row>
    <row r="1776" spans="1:10" s="193" customFormat="1">
      <c r="A1776" s="188"/>
      <c r="B1776" s="192"/>
      <c r="C1776" s="192"/>
      <c r="D1776" s="192"/>
      <c r="E1776" s="192"/>
      <c r="F1776" s="191"/>
      <c r="G1776" s="200"/>
      <c r="H1776" s="191"/>
      <c r="I1776" s="191"/>
      <c r="J1776" s="191"/>
    </row>
    <row r="1777" spans="1:10" s="193" customFormat="1">
      <c r="A1777" s="188"/>
      <c r="B1777" s="192"/>
      <c r="C1777" s="192"/>
      <c r="D1777" s="192"/>
      <c r="E1777" s="192"/>
      <c r="F1777" s="191"/>
      <c r="G1777" s="200"/>
      <c r="H1777" s="191"/>
      <c r="I1777" s="191"/>
      <c r="J1777" s="191"/>
    </row>
    <row r="1778" spans="1:10" s="193" customFormat="1">
      <c r="A1778" s="188"/>
      <c r="B1778" s="192"/>
      <c r="C1778" s="192"/>
      <c r="D1778" s="192"/>
      <c r="E1778" s="192"/>
      <c r="F1778" s="191"/>
      <c r="G1778" s="200"/>
      <c r="H1778" s="191"/>
      <c r="I1778" s="191"/>
      <c r="J1778" s="191"/>
    </row>
    <row r="1779" spans="1:10" s="193" customFormat="1">
      <c r="A1779" s="188"/>
      <c r="B1779" s="192"/>
      <c r="C1779" s="192"/>
      <c r="D1779" s="192"/>
      <c r="E1779" s="192"/>
      <c r="F1779" s="191"/>
      <c r="G1779" s="200"/>
      <c r="H1779" s="191"/>
      <c r="I1779" s="191"/>
      <c r="J1779" s="191"/>
    </row>
    <row r="1780" spans="1:10" s="193" customFormat="1">
      <c r="A1780" s="188"/>
      <c r="B1780" s="192"/>
      <c r="C1780" s="192"/>
      <c r="D1780" s="192"/>
      <c r="E1780" s="192"/>
      <c r="F1780" s="191"/>
      <c r="G1780" s="200"/>
      <c r="H1780" s="191"/>
      <c r="I1780" s="191"/>
      <c r="J1780" s="191"/>
    </row>
    <row r="1781" spans="1:10" s="193" customFormat="1">
      <c r="A1781" s="188"/>
      <c r="B1781" s="192"/>
      <c r="C1781" s="192"/>
      <c r="D1781" s="192"/>
      <c r="E1781" s="192"/>
      <c r="F1781" s="191"/>
      <c r="G1781" s="200"/>
      <c r="H1781" s="191"/>
      <c r="I1781" s="191"/>
      <c r="J1781" s="191"/>
    </row>
    <row r="1782" spans="1:10" s="193" customFormat="1">
      <c r="A1782" s="188"/>
      <c r="B1782" s="192"/>
      <c r="C1782" s="192"/>
      <c r="D1782" s="192"/>
      <c r="E1782" s="192"/>
      <c r="F1782" s="191"/>
      <c r="G1782" s="200"/>
      <c r="H1782" s="191"/>
      <c r="I1782" s="191"/>
      <c r="J1782" s="191"/>
    </row>
    <row r="1783" spans="1:10" s="193" customFormat="1">
      <c r="A1783" s="188"/>
      <c r="B1783" s="192"/>
      <c r="C1783" s="192"/>
      <c r="D1783" s="192"/>
      <c r="E1783" s="192"/>
      <c r="F1783" s="191"/>
      <c r="G1783" s="200"/>
      <c r="H1783" s="191"/>
      <c r="I1783" s="191"/>
      <c r="J1783" s="191"/>
    </row>
    <row r="1784" spans="1:10" s="193" customFormat="1">
      <c r="A1784" s="188"/>
      <c r="B1784" s="192"/>
      <c r="C1784" s="192"/>
      <c r="D1784" s="192"/>
      <c r="E1784" s="192"/>
      <c r="F1784" s="191"/>
      <c r="G1784" s="200"/>
      <c r="H1784" s="191"/>
      <c r="I1784" s="191"/>
      <c r="J1784" s="191"/>
    </row>
    <row r="1785" spans="1:10" s="193" customFormat="1">
      <c r="A1785" s="188"/>
      <c r="B1785" s="192"/>
      <c r="C1785" s="192"/>
      <c r="D1785" s="192"/>
      <c r="E1785" s="192"/>
      <c r="F1785" s="191"/>
      <c r="G1785" s="200"/>
      <c r="H1785" s="191"/>
      <c r="I1785" s="191"/>
      <c r="J1785" s="191"/>
    </row>
    <row r="1786" spans="1:10" s="193" customFormat="1">
      <c r="A1786" s="188"/>
      <c r="B1786" s="192"/>
      <c r="C1786" s="192"/>
      <c r="D1786" s="192"/>
      <c r="E1786" s="192"/>
      <c r="F1786" s="191"/>
      <c r="G1786" s="200"/>
      <c r="H1786" s="191"/>
      <c r="I1786" s="191"/>
      <c r="J1786" s="191"/>
    </row>
    <row r="1787" spans="1:10" s="193" customFormat="1">
      <c r="A1787" s="188"/>
      <c r="B1787" s="192"/>
      <c r="C1787" s="192"/>
      <c r="D1787" s="192"/>
      <c r="E1787" s="192"/>
      <c r="F1787" s="191"/>
      <c r="G1787" s="200"/>
      <c r="H1787" s="191"/>
      <c r="I1787" s="191"/>
      <c r="J1787" s="191"/>
    </row>
    <row r="1788" spans="1:10" s="193" customFormat="1">
      <c r="A1788" s="188"/>
      <c r="B1788" s="192"/>
      <c r="C1788" s="192"/>
      <c r="D1788" s="192"/>
      <c r="E1788" s="192"/>
      <c r="F1788" s="191"/>
      <c r="G1788" s="200"/>
      <c r="H1788" s="191"/>
      <c r="I1788" s="191"/>
      <c r="J1788" s="191"/>
    </row>
    <row r="1789" spans="1:10" s="193" customFormat="1">
      <c r="A1789" s="188"/>
      <c r="B1789" s="192"/>
      <c r="C1789" s="192"/>
      <c r="D1789" s="192"/>
      <c r="E1789" s="192"/>
      <c r="F1789" s="191"/>
      <c r="G1789" s="200"/>
      <c r="H1789" s="191"/>
      <c r="I1789" s="191"/>
      <c r="J1789" s="191"/>
    </row>
    <row r="1790" spans="1:10" s="193" customFormat="1">
      <c r="A1790" s="188"/>
      <c r="B1790" s="192"/>
      <c r="C1790" s="192"/>
      <c r="D1790" s="192"/>
      <c r="E1790" s="192"/>
      <c r="F1790" s="191"/>
      <c r="G1790" s="200"/>
      <c r="H1790" s="191"/>
      <c r="I1790" s="191"/>
      <c r="J1790" s="191"/>
    </row>
    <row r="1791" spans="1:10" s="193" customFormat="1">
      <c r="A1791" s="188"/>
      <c r="B1791" s="192"/>
      <c r="C1791" s="192"/>
      <c r="D1791" s="192"/>
      <c r="E1791" s="192"/>
      <c r="F1791" s="191"/>
      <c r="G1791" s="200"/>
      <c r="H1791" s="191"/>
      <c r="I1791" s="191"/>
      <c r="J1791" s="191"/>
    </row>
    <row r="1792" spans="1:10" s="193" customFormat="1">
      <c r="A1792" s="188"/>
      <c r="B1792" s="192"/>
      <c r="C1792" s="192"/>
      <c r="D1792" s="192"/>
      <c r="E1792" s="192"/>
      <c r="F1792" s="191"/>
      <c r="G1792" s="200"/>
      <c r="H1792" s="191"/>
      <c r="I1792" s="191"/>
      <c r="J1792" s="191"/>
    </row>
    <row r="1793" spans="1:10" s="193" customFormat="1">
      <c r="A1793" s="188"/>
      <c r="B1793" s="192"/>
      <c r="C1793" s="192"/>
      <c r="D1793" s="192"/>
      <c r="E1793" s="192"/>
      <c r="F1793" s="191"/>
      <c r="G1793" s="200"/>
      <c r="H1793" s="191"/>
      <c r="I1793" s="191"/>
      <c r="J1793" s="191"/>
    </row>
    <row r="1794" spans="1:10" s="193" customFormat="1">
      <c r="A1794" s="188"/>
      <c r="B1794" s="194"/>
      <c r="C1794" s="194"/>
      <c r="D1794" s="194"/>
      <c r="E1794" s="194"/>
      <c r="F1794" s="191"/>
      <c r="G1794" s="200"/>
      <c r="H1794" s="191"/>
      <c r="I1794" s="191"/>
      <c r="J1794" s="191"/>
    </row>
    <row r="1795" spans="1:10" s="193" customFormat="1">
      <c r="A1795" s="188"/>
      <c r="B1795" s="194"/>
      <c r="C1795" s="194"/>
      <c r="D1795" s="194"/>
      <c r="E1795" s="194"/>
      <c r="F1795" s="191"/>
      <c r="G1795" s="200"/>
      <c r="H1795" s="191"/>
      <c r="I1795" s="191"/>
      <c r="J1795" s="191"/>
    </row>
    <row r="1796" spans="1:10" s="193" customFormat="1">
      <c r="A1796" s="188"/>
      <c r="B1796" s="194"/>
      <c r="C1796" s="194"/>
      <c r="D1796" s="194"/>
      <c r="E1796" s="194"/>
      <c r="F1796" s="191"/>
      <c r="G1796" s="200"/>
      <c r="H1796" s="191"/>
      <c r="I1796" s="191"/>
      <c r="J1796" s="191"/>
    </row>
    <row r="1797" spans="1:10" s="193" customFormat="1">
      <c r="A1797" s="188"/>
      <c r="B1797" s="194"/>
      <c r="C1797" s="194"/>
      <c r="D1797" s="194"/>
      <c r="E1797" s="194"/>
      <c r="F1797" s="191"/>
      <c r="G1797" s="200"/>
      <c r="H1797" s="191"/>
      <c r="I1797" s="191"/>
      <c r="J1797" s="191"/>
    </row>
    <row r="1798" spans="1:10" s="193" customFormat="1">
      <c r="A1798" s="188"/>
      <c r="B1798" s="194"/>
      <c r="C1798" s="194"/>
      <c r="D1798" s="194"/>
      <c r="E1798" s="194"/>
      <c r="F1798" s="191"/>
      <c r="G1798" s="200"/>
      <c r="H1798" s="191"/>
      <c r="I1798" s="191"/>
      <c r="J1798" s="191"/>
    </row>
    <row r="1799" spans="1:10" s="193" customFormat="1">
      <c r="A1799" s="188"/>
      <c r="B1799" s="194"/>
      <c r="C1799" s="194"/>
      <c r="D1799" s="194"/>
      <c r="E1799" s="194"/>
      <c r="F1799" s="191"/>
      <c r="G1799" s="200"/>
      <c r="H1799" s="191"/>
      <c r="I1799" s="191"/>
      <c r="J1799" s="191"/>
    </row>
    <row r="1800" spans="1:10" s="193" customFormat="1">
      <c r="A1800" s="188"/>
      <c r="B1800" s="194"/>
      <c r="C1800" s="194"/>
      <c r="D1800" s="194"/>
      <c r="E1800" s="194"/>
      <c r="F1800" s="191"/>
      <c r="G1800" s="200"/>
      <c r="H1800" s="191"/>
      <c r="I1800" s="191"/>
      <c r="J1800" s="191"/>
    </row>
    <row r="1801" spans="1:10" s="193" customFormat="1">
      <c r="A1801" s="188"/>
      <c r="B1801" s="194"/>
      <c r="C1801" s="194"/>
      <c r="D1801" s="194"/>
      <c r="E1801" s="194"/>
      <c r="F1801" s="191"/>
      <c r="G1801" s="200"/>
      <c r="H1801" s="191"/>
      <c r="I1801" s="191"/>
      <c r="J1801" s="191"/>
    </row>
    <row r="1802" spans="1:10" s="193" customFormat="1">
      <c r="A1802" s="188"/>
      <c r="B1802" s="194"/>
      <c r="C1802" s="194"/>
      <c r="D1802" s="194"/>
      <c r="E1802" s="194"/>
      <c r="F1802" s="191"/>
      <c r="G1802" s="200"/>
      <c r="H1802" s="191"/>
      <c r="I1802" s="191"/>
      <c r="J1802" s="191"/>
    </row>
    <row r="1803" spans="1:10" s="193" customFormat="1">
      <c r="A1803" s="188"/>
      <c r="B1803" s="194"/>
      <c r="C1803" s="194"/>
      <c r="D1803" s="194"/>
      <c r="E1803" s="194"/>
      <c r="F1803" s="191"/>
      <c r="G1803" s="200"/>
      <c r="H1803" s="191"/>
      <c r="I1803" s="191"/>
      <c r="J1803" s="191"/>
    </row>
    <row r="1804" spans="1:10" s="193" customFormat="1">
      <c r="A1804" s="188"/>
      <c r="B1804" s="194"/>
      <c r="C1804" s="194"/>
      <c r="D1804" s="194"/>
      <c r="E1804" s="194"/>
      <c r="F1804" s="191"/>
      <c r="G1804" s="200"/>
      <c r="H1804" s="191"/>
      <c r="I1804" s="191"/>
      <c r="J1804" s="191"/>
    </row>
    <row r="1805" spans="1:10" s="193" customFormat="1">
      <c r="A1805" s="188"/>
      <c r="B1805" s="194"/>
      <c r="C1805" s="194"/>
      <c r="D1805" s="194"/>
      <c r="E1805" s="194"/>
      <c r="F1805" s="191"/>
      <c r="G1805" s="200"/>
      <c r="H1805" s="191"/>
      <c r="I1805" s="191"/>
      <c r="J1805" s="191"/>
    </row>
    <row r="1806" spans="1:10" s="193" customFormat="1">
      <c r="A1806" s="188"/>
      <c r="B1806" s="194"/>
      <c r="C1806" s="194"/>
      <c r="D1806" s="194"/>
      <c r="E1806" s="194"/>
      <c r="F1806" s="191"/>
      <c r="G1806" s="200"/>
      <c r="H1806" s="191"/>
      <c r="I1806" s="191"/>
      <c r="J1806" s="191"/>
    </row>
    <row r="1807" spans="1:10" s="193" customFormat="1">
      <c r="A1807" s="188"/>
      <c r="B1807" s="194"/>
      <c r="C1807" s="194"/>
      <c r="D1807" s="194"/>
      <c r="E1807" s="194"/>
      <c r="F1807" s="191"/>
      <c r="G1807" s="200"/>
      <c r="H1807" s="191"/>
      <c r="I1807" s="191"/>
      <c r="J1807" s="191"/>
    </row>
    <row r="1808" spans="1:10" s="193" customFormat="1">
      <c r="A1808" s="188"/>
      <c r="B1808" s="194"/>
      <c r="C1808" s="194"/>
      <c r="D1808" s="194"/>
      <c r="E1808" s="194"/>
      <c r="F1808" s="191"/>
      <c r="G1808" s="200"/>
      <c r="H1808" s="191"/>
      <c r="I1808" s="191"/>
      <c r="J1808" s="191"/>
    </row>
    <row r="1809" spans="1:10" s="193" customFormat="1">
      <c r="A1809" s="188"/>
      <c r="B1809" s="194"/>
      <c r="C1809" s="194"/>
      <c r="D1809" s="194"/>
      <c r="E1809" s="194"/>
      <c r="F1809" s="191"/>
      <c r="G1809" s="200"/>
      <c r="H1809" s="191"/>
      <c r="I1809" s="191"/>
      <c r="J1809" s="191"/>
    </row>
    <row r="1810" spans="1:10" s="193" customFormat="1">
      <c r="A1810" s="188"/>
      <c r="B1810" s="194"/>
      <c r="C1810" s="194"/>
      <c r="D1810" s="194"/>
      <c r="E1810" s="194"/>
      <c r="F1810" s="191"/>
      <c r="G1810" s="200"/>
      <c r="H1810" s="191"/>
      <c r="I1810" s="191"/>
      <c r="J1810" s="191"/>
    </row>
    <row r="1811" spans="1:10" s="193" customFormat="1">
      <c r="A1811" s="188"/>
      <c r="B1811" s="194"/>
      <c r="C1811" s="194"/>
      <c r="D1811" s="194"/>
      <c r="E1811" s="194"/>
      <c r="F1811" s="191"/>
      <c r="G1811" s="200"/>
      <c r="H1811" s="191"/>
      <c r="I1811" s="191"/>
      <c r="J1811" s="191"/>
    </row>
    <row r="1812" spans="1:10" s="193" customFormat="1">
      <c r="A1812" s="188"/>
      <c r="B1812" s="194"/>
      <c r="C1812" s="194"/>
      <c r="D1812" s="194"/>
      <c r="E1812" s="194"/>
      <c r="F1812" s="191"/>
      <c r="G1812" s="200"/>
      <c r="H1812" s="191"/>
      <c r="I1812" s="191"/>
      <c r="J1812" s="191"/>
    </row>
    <row r="1813" spans="1:10" s="193" customFormat="1">
      <c r="A1813" s="188"/>
      <c r="B1813" s="194"/>
      <c r="C1813" s="194"/>
      <c r="D1813" s="194"/>
      <c r="E1813" s="194"/>
      <c r="F1813" s="191"/>
      <c r="G1813" s="200"/>
      <c r="H1813" s="191"/>
      <c r="I1813" s="191"/>
      <c r="J1813" s="191"/>
    </row>
    <row r="1814" spans="1:10" s="193" customFormat="1">
      <c r="A1814" s="188"/>
      <c r="B1814" s="194"/>
      <c r="C1814" s="194"/>
      <c r="D1814" s="194"/>
      <c r="E1814" s="194"/>
      <c r="F1814" s="191"/>
      <c r="G1814" s="200"/>
      <c r="H1814" s="191"/>
      <c r="I1814" s="191"/>
      <c r="J1814" s="191"/>
    </row>
    <row r="1815" spans="1:10" s="193" customFormat="1">
      <c r="A1815" s="188"/>
      <c r="B1815" s="194"/>
      <c r="C1815" s="194"/>
      <c r="D1815" s="194"/>
      <c r="E1815" s="194"/>
      <c r="F1815" s="191"/>
      <c r="G1815" s="200"/>
      <c r="H1815" s="191"/>
      <c r="I1815" s="191"/>
      <c r="J1815" s="191"/>
    </row>
    <row r="1816" spans="1:10" s="193" customFormat="1">
      <c r="A1816" s="188"/>
      <c r="B1816" s="194"/>
      <c r="C1816" s="194"/>
      <c r="D1816" s="194"/>
      <c r="E1816" s="194"/>
      <c r="F1816" s="191"/>
      <c r="G1816" s="200"/>
      <c r="H1816" s="191"/>
      <c r="I1816" s="191"/>
      <c r="J1816" s="191"/>
    </row>
    <row r="1817" spans="1:10" s="193" customFormat="1">
      <c r="A1817" s="188"/>
      <c r="B1817" s="194"/>
      <c r="C1817" s="194"/>
      <c r="D1817" s="194"/>
      <c r="E1817" s="194"/>
      <c r="F1817" s="191"/>
      <c r="G1817" s="200"/>
      <c r="H1817" s="191"/>
      <c r="I1817" s="191"/>
      <c r="J1817" s="191"/>
    </row>
    <row r="1818" spans="1:10" s="193" customFormat="1">
      <c r="A1818" s="188"/>
      <c r="B1818" s="194"/>
      <c r="C1818" s="194"/>
      <c r="D1818" s="194"/>
      <c r="E1818" s="194"/>
      <c r="F1818" s="191"/>
      <c r="G1818" s="200"/>
      <c r="H1818" s="191"/>
      <c r="I1818" s="191"/>
      <c r="J1818" s="191"/>
    </row>
    <row r="1819" spans="1:10" s="193" customFormat="1">
      <c r="A1819" s="188"/>
      <c r="B1819" s="194"/>
      <c r="C1819" s="194"/>
      <c r="D1819" s="194"/>
      <c r="E1819" s="194"/>
      <c r="F1819" s="191"/>
      <c r="G1819" s="200"/>
      <c r="H1819" s="191"/>
      <c r="I1819" s="191"/>
      <c r="J1819" s="191"/>
    </row>
    <row r="1820" spans="1:10" s="193" customFormat="1">
      <c r="A1820" s="188"/>
      <c r="B1820" s="194"/>
      <c r="C1820" s="194"/>
      <c r="D1820" s="194"/>
      <c r="E1820" s="194"/>
      <c r="F1820" s="191"/>
      <c r="G1820" s="200"/>
      <c r="H1820" s="191"/>
      <c r="I1820" s="191"/>
      <c r="J1820" s="191"/>
    </row>
    <row r="1821" spans="1:10" s="193" customFormat="1">
      <c r="A1821" s="188"/>
      <c r="B1821" s="194"/>
      <c r="C1821" s="194"/>
      <c r="D1821" s="194"/>
      <c r="E1821" s="194"/>
      <c r="F1821" s="191"/>
      <c r="G1821" s="200"/>
      <c r="H1821" s="191"/>
      <c r="I1821" s="191"/>
      <c r="J1821" s="191"/>
    </row>
    <row r="1822" spans="1:10" s="193" customFormat="1">
      <c r="A1822" s="188"/>
      <c r="B1822" s="194"/>
      <c r="C1822" s="194"/>
      <c r="D1822" s="194"/>
      <c r="E1822" s="194"/>
      <c r="F1822" s="191"/>
      <c r="G1822" s="200"/>
      <c r="H1822" s="191"/>
      <c r="I1822" s="191"/>
      <c r="J1822" s="191"/>
    </row>
    <row r="1823" spans="1:10" s="193" customFormat="1">
      <c r="A1823" s="188"/>
      <c r="B1823" s="194"/>
      <c r="C1823" s="194"/>
      <c r="D1823" s="194"/>
      <c r="E1823" s="194"/>
      <c r="F1823" s="191"/>
      <c r="G1823" s="200"/>
      <c r="H1823" s="191"/>
      <c r="I1823" s="191"/>
      <c r="J1823" s="191"/>
    </row>
    <row r="1824" spans="1:10" s="193" customFormat="1">
      <c r="A1824" s="188"/>
      <c r="B1824" s="194"/>
      <c r="C1824" s="194"/>
      <c r="D1824" s="194"/>
      <c r="E1824" s="194"/>
      <c r="F1824" s="191"/>
      <c r="G1824" s="200"/>
      <c r="H1824" s="191"/>
      <c r="I1824" s="191"/>
      <c r="J1824" s="191"/>
    </row>
    <row r="1825" spans="1:10" s="193" customFormat="1">
      <c r="A1825" s="188"/>
      <c r="B1825" s="194"/>
      <c r="C1825" s="194"/>
      <c r="D1825" s="194"/>
      <c r="E1825" s="194"/>
      <c r="F1825" s="191"/>
      <c r="G1825" s="200"/>
      <c r="H1825" s="191"/>
      <c r="I1825" s="191"/>
      <c r="J1825" s="191"/>
    </row>
    <row r="1826" spans="1:10" s="193" customFormat="1">
      <c r="A1826" s="188"/>
      <c r="B1826" s="194"/>
      <c r="C1826" s="194"/>
      <c r="D1826" s="194"/>
      <c r="E1826" s="194"/>
      <c r="F1826" s="191"/>
      <c r="G1826" s="200"/>
      <c r="H1826" s="191"/>
      <c r="I1826" s="191"/>
      <c r="J1826" s="191"/>
    </row>
    <row r="1827" spans="1:10" s="193" customFormat="1">
      <c r="A1827" s="188"/>
      <c r="B1827" s="194"/>
      <c r="C1827" s="194"/>
      <c r="D1827" s="194"/>
      <c r="E1827" s="194"/>
      <c r="F1827" s="191"/>
      <c r="G1827" s="200"/>
      <c r="H1827" s="191"/>
      <c r="I1827" s="191"/>
      <c r="J1827" s="191"/>
    </row>
    <row r="1828" spans="1:10" s="193" customFormat="1">
      <c r="A1828" s="188"/>
      <c r="B1828" s="194"/>
      <c r="C1828" s="194"/>
      <c r="D1828" s="194"/>
      <c r="E1828" s="194"/>
      <c r="F1828" s="191"/>
      <c r="G1828" s="200"/>
      <c r="H1828" s="191"/>
      <c r="I1828" s="191"/>
      <c r="J1828" s="191"/>
    </row>
    <row r="1829" spans="1:10" s="193" customFormat="1">
      <c r="A1829" s="188"/>
      <c r="B1829" s="194"/>
      <c r="C1829" s="194"/>
      <c r="D1829" s="194"/>
      <c r="E1829" s="194"/>
      <c r="F1829" s="191"/>
      <c r="G1829" s="200"/>
      <c r="H1829" s="191"/>
      <c r="I1829" s="191"/>
      <c r="J1829" s="191"/>
    </row>
    <row r="1830" spans="1:10" s="193" customFormat="1">
      <c r="A1830" s="188"/>
      <c r="B1830" s="194"/>
      <c r="C1830" s="194"/>
      <c r="D1830" s="194"/>
      <c r="E1830" s="194"/>
      <c r="F1830" s="191"/>
      <c r="G1830" s="200"/>
      <c r="H1830" s="191"/>
      <c r="I1830" s="191"/>
      <c r="J1830" s="191"/>
    </row>
    <row r="1831" spans="1:10" s="193" customFormat="1">
      <c r="A1831" s="188"/>
      <c r="B1831" s="194"/>
      <c r="C1831" s="194"/>
      <c r="D1831" s="194"/>
      <c r="E1831" s="194"/>
      <c r="F1831" s="191"/>
      <c r="G1831" s="200"/>
      <c r="H1831" s="191"/>
      <c r="I1831" s="191"/>
      <c r="J1831" s="191"/>
    </row>
    <row r="1832" spans="1:10" s="193" customFormat="1">
      <c r="A1832" s="188"/>
      <c r="B1832" s="194"/>
      <c r="C1832" s="194"/>
      <c r="D1832" s="194"/>
      <c r="E1832" s="194"/>
      <c r="F1832" s="191"/>
      <c r="G1832" s="200"/>
      <c r="H1832" s="191"/>
      <c r="I1832" s="191"/>
      <c r="J1832" s="191"/>
    </row>
    <row r="1833" spans="1:10" s="193" customFormat="1">
      <c r="A1833" s="188"/>
      <c r="B1833" s="194"/>
      <c r="C1833" s="194"/>
      <c r="D1833" s="194"/>
      <c r="E1833" s="194"/>
      <c r="F1833" s="191"/>
      <c r="G1833" s="200"/>
      <c r="H1833" s="191"/>
      <c r="I1833" s="191"/>
      <c r="J1833" s="191"/>
    </row>
    <row r="1834" spans="1:10" s="193" customFormat="1">
      <c r="A1834" s="188"/>
      <c r="B1834" s="194"/>
      <c r="C1834" s="194"/>
      <c r="D1834" s="194"/>
      <c r="E1834" s="194"/>
      <c r="F1834" s="191"/>
      <c r="G1834" s="200"/>
      <c r="H1834" s="191"/>
      <c r="I1834" s="191"/>
      <c r="J1834" s="191"/>
    </row>
    <row r="1835" spans="1:10" s="193" customFormat="1">
      <c r="A1835" s="188"/>
      <c r="B1835" s="194"/>
      <c r="C1835" s="194"/>
      <c r="D1835" s="194"/>
      <c r="E1835" s="194"/>
      <c r="F1835" s="191"/>
      <c r="G1835" s="200"/>
      <c r="H1835" s="191"/>
      <c r="I1835" s="191"/>
      <c r="J1835" s="191"/>
    </row>
    <row r="1836" spans="1:10" s="193" customFormat="1">
      <c r="A1836" s="188"/>
      <c r="B1836" s="194"/>
      <c r="C1836" s="194"/>
      <c r="D1836" s="194"/>
      <c r="E1836" s="194"/>
      <c r="F1836" s="191"/>
      <c r="G1836" s="200"/>
      <c r="H1836" s="191"/>
      <c r="I1836" s="191"/>
      <c r="J1836" s="191"/>
    </row>
    <row r="1837" spans="1:10" s="193" customFormat="1">
      <c r="A1837" s="188"/>
      <c r="B1837" s="194"/>
      <c r="C1837" s="194"/>
      <c r="D1837" s="194"/>
      <c r="E1837" s="194"/>
      <c r="F1837" s="191"/>
      <c r="G1837" s="200"/>
      <c r="H1837" s="191"/>
      <c r="I1837" s="191"/>
      <c r="J1837" s="191"/>
    </row>
    <row r="1838" spans="1:10" s="193" customFormat="1">
      <c r="A1838" s="188"/>
      <c r="B1838" s="194"/>
      <c r="C1838" s="194"/>
      <c r="D1838" s="194"/>
      <c r="E1838" s="194"/>
      <c r="F1838" s="191"/>
      <c r="G1838" s="200"/>
      <c r="H1838" s="191"/>
      <c r="I1838" s="191"/>
      <c r="J1838" s="191"/>
    </row>
    <row r="1839" spans="1:10" s="193" customFormat="1">
      <c r="A1839" s="188"/>
      <c r="B1839" s="194"/>
      <c r="C1839" s="194"/>
      <c r="D1839" s="194"/>
      <c r="E1839" s="194"/>
      <c r="F1839" s="191"/>
      <c r="G1839" s="200"/>
      <c r="H1839" s="191"/>
      <c r="I1839" s="191"/>
      <c r="J1839" s="191"/>
    </row>
    <row r="1840" spans="1:10" s="193" customFormat="1">
      <c r="A1840" s="188"/>
      <c r="B1840" s="194"/>
      <c r="C1840" s="194"/>
      <c r="D1840" s="194"/>
      <c r="E1840" s="194"/>
      <c r="F1840" s="191"/>
      <c r="G1840" s="200"/>
      <c r="H1840" s="191"/>
      <c r="I1840" s="191"/>
      <c r="J1840" s="191"/>
    </row>
    <row r="1841" spans="1:10" s="193" customFormat="1">
      <c r="A1841" s="188"/>
      <c r="B1841" s="194"/>
      <c r="C1841" s="194"/>
      <c r="D1841" s="194"/>
      <c r="E1841" s="194"/>
      <c r="F1841" s="191"/>
      <c r="G1841" s="200"/>
      <c r="H1841" s="191"/>
      <c r="I1841" s="191"/>
      <c r="J1841" s="191"/>
    </row>
    <row r="1842" spans="1:10" s="193" customFormat="1">
      <c r="A1842" s="188"/>
      <c r="B1842" s="194"/>
      <c r="C1842" s="194"/>
      <c r="D1842" s="194"/>
      <c r="E1842" s="194"/>
      <c r="F1842" s="191"/>
      <c r="G1842" s="200"/>
      <c r="H1842" s="191"/>
      <c r="I1842" s="191"/>
      <c r="J1842" s="191"/>
    </row>
    <row r="1843" spans="1:10" s="193" customFormat="1">
      <c r="A1843" s="188"/>
      <c r="B1843" s="194"/>
      <c r="C1843" s="194"/>
      <c r="D1843" s="194"/>
      <c r="E1843" s="194"/>
      <c r="F1843" s="191"/>
      <c r="G1843" s="200"/>
      <c r="H1843" s="191"/>
      <c r="I1843" s="191"/>
      <c r="J1843" s="191"/>
    </row>
    <row r="1844" spans="1:10" s="193" customFormat="1">
      <c r="A1844" s="188"/>
      <c r="B1844" s="194"/>
      <c r="C1844" s="194"/>
      <c r="D1844" s="194"/>
      <c r="E1844" s="194"/>
      <c r="F1844" s="191"/>
      <c r="G1844" s="200"/>
      <c r="H1844" s="191"/>
      <c r="I1844" s="191"/>
      <c r="J1844" s="191"/>
    </row>
    <row r="1845" spans="1:10" s="193" customFormat="1">
      <c r="A1845" s="188"/>
      <c r="B1845" s="194"/>
      <c r="C1845" s="194"/>
      <c r="D1845" s="194"/>
      <c r="E1845" s="194"/>
      <c r="F1845" s="191"/>
      <c r="G1845" s="200"/>
      <c r="H1845" s="191"/>
      <c r="I1845" s="191"/>
      <c r="J1845" s="191"/>
    </row>
    <row r="1846" spans="1:10" s="193" customFormat="1">
      <c r="A1846" s="188"/>
      <c r="B1846" s="194"/>
      <c r="C1846" s="194"/>
      <c r="D1846" s="194"/>
      <c r="E1846" s="194"/>
      <c r="F1846" s="191"/>
      <c r="G1846" s="200"/>
      <c r="H1846" s="191"/>
      <c r="I1846" s="191"/>
      <c r="J1846" s="191"/>
    </row>
    <row r="1847" spans="1:10" s="193" customFormat="1">
      <c r="A1847" s="188"/>
      <c r="B1847" s="194"/>
      <c r="C1847" s="194"/>
      <c r="D1847" s="194"/>
      <c r="E1847" s="194"/>
      <c r="F1847" s="191"/>
      <c r="G1847" s="200"/>
      <c r="H1847" s="191"/>
      <c r="I1847" s="191"/>
      <c r="J1847" s="191"/>
    </row>
    <row r="1848" spans="1:10" s="193" customFormat="1">
      <c r="A1848" s="188"/>
      <c r="B1848" s="194"/>
      <c r="C1848" s="194"/>
      <c r="D1848" s="194"/>
      <c r="E1848" s="194"/>
      <c r="F1848" s="191"/>
      <c r="G1848" s="200"/>
      <c r="H1848" s="191"/>
      <c r="I1848" s="191"/>
      <c r="J1848" s="191"/>
    </row>
    <row r="1849" spans="1:10" s="193" customFormat="1">
      <c r="A1849" s="188"/>
      <c r="B1849" s="194"/>
      <c r="C1849" s="194"/>
      <c r="D1849" s="194"/>
      <c r="E1849" s="194"/>
      <c r="F1849" s="191"/>
      <c r="G1849" s="200"/>
      <c r="H1849" s="191"/>
      <c r="I1849" s="191"/>
      <c r="J1849" s="191"/>
    </row>
    <row r="1850" spans="1:10" s="193" customFormat="1">
      <c r="A1850" s="188"/>
      <c r="B1850" s="194"/>
      <c r="C1850" s="194"/>
      <c r="D1850" s="194"/>
      <c r="E1850" s="194"/>
      <c r="F1850" s="191"/>
      <c r="G1850" s="200"/>
      <c r="H1850" s="191"/>
      <c r="I1850" s="191"/>
      <c r="J1850" s="191"/>
    </row>
    <row r="1851" spans="1:10" s="193" customFormat="1">
      <c r="A1851" s="188"/>
      <c r="B1851" s="194"/>
      <c r="C1851" s="194"/>
      <c r="D1851" s="194"/>
      <c r="E1851" s="194"/>
      <c r="F1851" s="191"/>
      <c r="G1851" s="200"/>
      <c r="H1851" s="191"/>
      <c r="I1851" s="191"/>
      <c r="J1851" s="191"/>
    </row>
    <row r="1852" spans="1:10" s="193" customFormat="1">
      <c r="A1852" s="188"/>
      <c r="B1852" s="194"/>
      <c r="C1852" s="194"/>
      <c r="D1852" s="194"/>
      <c r="E1852" s="194"/>
      <c r="F1852" s="191"/>
      <c r="G1852" s="200"/>
      <c r="H1852" s="191"/>
      <c r="I1852" s="191"/>
      <c r="J1852" s="191"/>
    </row>
    <row r="1853" spans="1:10" s="193" customFormat="1">
      <c r="A1853" s="188"/>
      <c r="B1853" s="194"/>
      <c r="C1853" s="194"/>
      <c r="D1853" s="194"/>
      <c r="E1853" s="194"/>
      <c r="F1853" s="191"/>
      <c r="G1853" s="200"/>
      <c r="H1853" s="191"/>
      <c r="I1853" s="191"/>
      <c r="J1853" s="191"/>
    </row>
    <row r="1854" spans="1:10" s="193" customFormat="1">
      <c r="A1854" s="188"/>
      <c r="B1854" s="194"/>
      <c r="C1854" s="194"/>
      <c r="D1854" s="194"/>
      <c r="E1854" s="194"/>
      <c r="F1854" s="191"/>
      <c r="G1854" s="200"/>
      <c r="H1854" s="191"/>
      <c r="I1854" s="191"/>
      <c r="J1854" s="191"/>
    </row>
    <row r="1855" spans="1:10" s="193" customFormat="1">
      <c r="A1855" s="188"/>
      <c r="B1855" s="194"/>
      <c r="C1855" s="194"/>
      <c r="D1855" s="194"/>
      <c r="E1855" s="194"/>
      <c r="F1855" s="191"/>
      <c r="G1855" s="200"/>
      <c r="H1855" s="191"/>
      <c r="I1855" s="191"/>
      <c r="J1855" s="191"/>
    </row>
    <row r="1856" spans="1:10" s="193" customFormat="1">
      <c r="A1856" s="188"/>
      <c r="B1856" s="194"/>
      <c r="C1856" s="194"/>
      <c r="D1856" s="194"/>
      <c r="E1856" s="194"/>
      <c r="F1856" s="191"/>
      <c r="G1856" s="200"/>
      <c r="H1856" s="191"/>
      <c r="I1856" s="191"/>
      <c r="J1856" s="191"/>
    </row>
    <row r="1857" spans="1:10" s="193" customFormat="1">
      <c r="A1857" s="188"/>
      <c r="B1857" s="194"/>
      <c r="C1857" s="194"/>
      <c r="D1857" s="194"/>
      <c r="E1857" s="194"/>
      <c r="F1857" s="191"/>
      <c r="G1857" s="200"/>
      <c r="H1857" s="191"/>
      <c r="I1857" s="191"/>
      <c r="J1857" s="191"/>
    </row>
    <row r="1858" spans="1:10" s="193" customFormat="1">
      <c r="A1858" s="188"/>
      <c r="B1858" s="194"/>
      <c r="C1858" s="194"/>
      <c r="D1858" s="194"/>
      <c r="E1858" s="194"/>
      <c r="F1858" s="191"/>
      <c r="G1858" s="200"/>
      <c r="H1858" s="191"/>
      <c r="I1858" s="191"/>
      <c r="J1858" s="191"/>
    </row>
    <row r="1859" spans="1:10" s="193" customFormat="1">
      <c r="A1859" s="188"/>
      <c r="B1859" s="194"/>
      <c r="C1859" s="194"/>
      <c r="D1859" s="194"/>
      <c r="E1859" s="194"/>
      <c r="F1859" s="191"/>
      <c r="G1859" s="200"/>
      <c r="H1859" s="191"/>
      <c r="I1859" s="191"/>
      <c r="J1859" s="191"/>
    </row>
    <row r="1860" spans="1:10" s="193" customFormat="1">
      <c r="A1860" s="188"/>
      <c r="B1860" s="194"/>
      <c r="C1860" s="194"/>
      <c r="D1860" s="194"/>
      <c r="E1860" s="194"/>
      <c r="F1860" s="191"/>
      <c r="G1860" s="200"/>
      <c r="H1860" s="191"/>
      <c r="I1860" s="191"/>
      <c r="J1860" s="191"/>
    </row>
    <row r="1861" spans="1:10" s="193" customFormat="1">
      <c r="A1861" s="188"/>
      <c r="B1861" s="194"/>
      <c r="C1861" s="194"/>
      <c r="D1861" s="194"/>
      <c r="E1861" s="194"/>
      <c r="F1861" s="191"/>
      <c r="G1861" s="200"/>
      <c r="H1861" s="191"/>
      <c r="I1861" s="191"/>
      <c r="J1861" s="191"/>
    </row>
    <row r="1862" spans="1:10" s="193" customFormat="1">
      <c r="A1862" s="188"/>
      <c r="B1862" s="194"/>
      <c r="C1862" s="194"/>
      <c r="D1862" s="194"/>
      <c r="E1862" s="194"/>
      <c r="F1862" s="191"/>
      <c r="G1862" s="200"/>
      <c r="H1862" s="191"/>
      <c r="I1862" s="191"/>
      <c r="J1862" s="191"/>
    </row>
    <row r="1863" spans="1:10" s="193" customFormat="1">
      <c r="A1863" s="188"/>
      <c r="B1863" s="194"/>
      <c r="C1863" s="194"/>
      <c r="D1863" s="194"/>
      <c r="E1863" s="194"/>
      <c r="F1863" s="191"/>
      <c r="G1863" s="200"/>
      <c r="H1863" s="191"/>
      <c r="I1863" s="191"/>
      <c r="J1863" s="191"/>
    </row>
    <row r="1864" spans="1:10" s="193" customFormat="1">
      <c r="A1864" s="188"/>
      <c r="B1864" s="194"/>
      <c r="C1864" s="194"/>
      <c r="D1864" s="194"/>
      <c r="E1864" s="194"/>
      <c r="F1864" s="191"/>
      <c r="G1864" s="200"/>
      <c r="H1864" s="191"/>
      <c r="I1864" s="191"/>
      <c r="J1864" s="191"/>
    </row>
    <row r="1865" spans="1:10" s="193" customFormat="1">
      <c r="A1865" s="188"/>
      <c r="B1865" s="194"/>
      <c r="C1865" s="194"/>
      <c r="D1865" s="194"/>
      <c r="E1865" s="194"/>
      <c r="F1865" s="191"/>
      <c r="G1865" s="200"/>
      <c r="H1865" s="191"/>
      <c r="I1865" s="191"/>
      <c r="J1865" s="191"/>
    </row>
    <row r="1866" spans="1:10" s="193" customFormat="1">
      <c r="A1866" s="188"/>
      <c r="B1866" s="194"/>
      <c r="C1866" s="194"/>
      <c r="D1866" s="194"/>
      <c r="E1866" s="194"/>
      <c r="F1866" s="191"/>
      <c r="G1866" s="200"/>
      <c r="H1866" s="191"/>
      <c r="I1866" s="191"/>
      <c r="J1866" s="191"/>
    </row>
    <row r="1867" spans="1:10" s="193" customFormat="1">
      <c r="A1867" s="188"/>
      <c r="B1867" s="194"/>
      <c r="C1867" s="194"/>
      <c r="D1867" s="194"/>
      <c r="E1867" s="194"/>
      <c r="F1867" s="191"/>
      <c r="G1867" s="200"/>
      <c r="H1867" s="191"/>
      <c r="I1867" s="191"/>
      <c r="J1867" s="191"/>
    </row>
    <row r="1868" spans="1:10" s="193" customFormat="1">
      <c r="A1868" s="188"/>
      <c r="B1868" s="194"/>
      <c r="C1868" s="194"/>
      <c r="D1868" s="194"/>
      <c r="E1868" s="194"/>
      <c r="F1868" s="191"/>
      <c r="G1868" s="200"/>
      <c r="H1868" s="191"/>
      <c r="I1868" s="191"/>
      <c r="J1868" s="191"/>
    </row>
    <row r="1869" spans="1:10" s="193" customFormat="1">
      <c r="A1869" s="188"/>
      <c r="B1869" s="194"/>
      <c r="C1869" s="194"/>
      <c r="D1869" s="194"/>
      <c r="E1869" s="194"/>
      <c r="F1869" s="191"/>
      <c r="G1869" s="200"/>
      <c r="H1869" s="191"/>
      <c r="I1869" s="191"/>
      <c r="J1869" s="191"/>
    </row>
    <row r="1870" spans="1:10" s="193" customFormat="1">
      <c r="A1870" s="188"/>
      <c r="B1870" s="194"/>
      <c r="C1870" s="194"/>
      <c r="D1870" s="194"/>
      <c r="E1870" s="194"/>
      <c r="F1870" s="191"/>
      <c r="G1870" s="200"/>
      <c r="H1870" s="191"/>
      <c r="I1870" s="191"/>
      <c r="J1870" s="191"/>
    </row>
    <row r="1871" spans="1:10" s="193" customFormat="1">
      <c r="A1871" s="188"/>
      <c r="B1871" s="194"/>
      <c r="C1871" s="194"/>
      <c r="D1871" s="194"/>
      <c r="E1871" s="194"/>
      <c r="F1871" s="191"/>
      <c r="G1871" s="200"/>
      <c r="H1871" s="191"/>
      <c r="I1871" s="191"/>
      <c r="J1871" s="191"/>
    </row>
    <row r="1872" spans="1:10" s="193" customFormat="1">
      <c r="A1872" s="188"/>
      <c r="B1872" s="194"/>
      <c r="C1872" s="194"/>
      <c r="D1872" s="194"/>
      <c r="E1872" s="194"/>
      <c r="F1872" s="191"/>
      <c r="G1872" s="200"/>
      <c r="H1872" s="191"/>
      <c r="I1872" s="191"/>
      <c r="J1872" s="191"/>
    </row>
    <row r="1873" spans="1:10" s="193" customFormat="1">
      <c r="A1873" s="188"/>
      <c r="B1873" s="194"/>
      <c r="C1873" s="194"/>
      <c r="D1873" s="194"/>
      <c r="E1873" s="194"/>
      <c r="F1873" s="191"/>
      <c r="G1873" s="200"/>
      <c r="H1873" s="191"/>
      <c r="I1873" s="191"/>
      <c r="J1873" s="191"/>
    </row>
    <row r="1874" spans="1:10" s="193" customFormat="1">
      <c r="A1874" s="188"/>
      <c r="B1874" s="194"/>
      <c r="C1874" s="194"/>
      <c r="D1874" s="194"/>
      <c r="E1874" s="194"/>
      <c r="F1874" s="191"/>
      <c r="G1874" s="200"/>
      <c r="H1874" s="191"/>
      <c r="I1874" s="191"/>
      <c r="J1874" s="191"/>
    </row>
    <row r="1875" spans="1:10" s="193" customFormat="1">
      <c r="A1875" s="188"/>
      <c r="B1875" s="194"/>
      <c r="C1875" s="194"/>
      <c r="D1875" s="194"/>
      <c r="E1875" s="194"/>
      <c r="F1875" s="191"/>
      <c r="G1875" s="200"/>
      <c r="H1875" s="191"/>
      <c r="I1875" s="191"/>
      <c r="J1875" s="191"/>
    </row>
    <row r="1876" spans="1:10" s="193" customFormat="1">
      <c r="A1876" s="188"/>
      <c r="B1876" s="194"/>
      <c r="C1876" s="194"/>
      <c r="D1876" s="194"/>
      <c r="E1876" s="194"/>
      <c r="F1876" s="191"/>
      <c r="G1876" s="200"/>
      <c r="H1876" s="191"/>
      <c r="I1876" s="191"/>
      <c r="J1876" s="191"/>
    </row>
    <row r="1877" spans="1:10" s="193" customFormat="1">
      <c r="A1877" s="188"/>
      <c r="B1877" s="194"/>
      <c r="C1877" s="194"/>
      <c r="D1877" s="194"/>
      <c r="E1877" s="194"/>
      <c r="F1877" s="191"/>
      <c r="G1877" s="200"/>
      <c r="H1877" s="191"/>
      <c r="I1877" s="191"/>
      <c r="J1877" s="191"/>
    </row>
    <row r="1878" spans="1:10" s="193" customFormat="1">
      <c r="A1878" s="188"/>
      <c r="B1878" s="194"/>
      <c r="C1878" s="194"/>
      <c r="D1878" s="194"/>
      <c r="E1878" s="194"/>
      <c r="F1878" s="191"/>
      <c r="G1878" s="200"/>
      <c r="H1878" s="191"/>
      <c r="I1878" s="191"/>
      <c r="J1878" s="191"/>
    </row>
    <row r="1879" spans="1:10" s="193" customFormat="1">
      <c r="A1879" s="188"/>
      <c r="B1879" s="194"/>
      <c r="C1879" s="194"/>
      <c r="D1879" s="194"/>
      <c r="E1879" s="194"/>
      <c r="F1879" s="191"/>
      <c r="G1879" s="200"/>
      <c r="H1879" s="191"/>
      <c r="I1879" s="191"/>
      <c r="J1879" s="191"/>
    </row>
    <row r="1880" spans="1:10" s="193" customFormat="1">
      <c r="A1880" s="188"/>
      <c r="B1880" s="194"/>
      <c r="C1880" s="194"/>
      <c r="D1880" s="194"/>
      <c r="E1880" s="194"/>
      <c r="F1880" s="191"/>
      <c r="G1880" s="200"/>
      <c r="H1880" s="191"/>
      <c r="I1880" s="191"/>
      <c r="J1880" s="191"/>
    </row>
    <row r="1881" spans="1:10" s="193" customFormat="1">
      <c r="A1881" s="188"/>
      <c r="B1881" s="194"/>
      <c r="C1881" s="194"/>
      <c r="D1881" s="194"/>
      <c r="E1881" s="194"/>
      <c r="F1881" s="191"/>
      <c r="G1881" s="200"/>
      <c r="H1881" s="191"/>
      <c r="I1881" s="191"/>
      <c r="J1881" s="191"/>
    </row>
    <row r="1882" spans="1:10" s="193" customFormat="1">
      <c r="A1882" s="188"/>
      <c r="B1882" s="194"/>
      <c r="C1882" s="194"/>
      <c r="D1882" s="194"/>
      <c r="E1882" s="194"/>
      <c r="F1882" s="191"/>
      <c r="G1882" s="200"/>
      <c r="H1882" s="191"/>
      <c r="I1882" s="191"/>
      <c r="J1882" s="191"/>
    </row>
    <row r="1883" spans="1:10" s="193" customFormat="1">
      <c r="A1883" s="188"/>
      <c r="B1883" s="194"/>
      <c r="C1883" s="194"/>
      <c r="D1883" s="194"/>
      <c r="E1883" s="194"/>
      <c r="F1883" s="191"/>
      <c r="G1883" s="200"/>
      <c r="H1883" s="191"/>
      <c r="I1883" s="191"/>
      <c r="J1883" s="191"/>
    </row>
    <row r="1884" spans="1:10" s="193" customFormat="1">
      <c r="A1884" s="188"/>
      <c r="B1884" s="194"/>
      <c r="C1884" s="194"/>
      <c r="D1884" s="194"/>
      <c r="E1884" s="194"/>
      <c r="F1884" s="191"/>
      <c r="G1884" s="200"/>
      <c r="H1884" s="191"/>
      <c r="I1884" s="191"/>
      <c r="J1884" s="191"/>
    </row>
    <row r="1885" spans="1:10" s="193" customFormat="1">
      <c r="A1885" s="188"/>
      <c r="B1885" s="194"/>
      <c r="C1885" s="194"/>
      <c r="D1885" s="194"/>
      <c r="E1885" s="194"/>
      <c r="F1885" s="191"/>
      <c r="G1885" s="200"/>
      <c r="H1885" s="191"/>
      <c r="I1885" s="191"/>
      <c r="J1885" s="191"/>
    </row>
    <row r="1886" spans="1:10" s="193" customFormat="1">
      <c r="A1886" s="188"/>
      <c r="B1886" s="194"/>
      <c r="C1886" s="194"/>
      <c r="D1886" s="194"/>
      <c r="E1886" s="194"/>
      <c r="F1886" s="191"/>
      <c r="G1886" s="200"/>
      <c r="H1886" s="191"/>
      <c r="I1886" s="191"/>
      <c r="J1886" s="191"/>
    </row>
    <row r="1887" spans="1:10" s="193" customFormat="1">
      <c r="A1887" s="188"/>
      <c r="B1887" s="194"/>
      <c r="C1887" s="194"/>
      <c r="D1887" s="194"/>
      <c r="E1887" s="194"/>
      <c r="F1887" s="191"/>
      <c r="G1887" s="200"/>
      <c r="H1887" s="191"/>
      <c r="I1887" s="191"/>
      <c r="J1887" s="191"/>
    </row>
    <row r="1888" spans="1:10" s="193" customFormat="1">
      <c r="A1888" s="188"/>
      <c r="B1888" s="194"/>
      <c r="C1888" s="194"/>
      <c r="D1888" s="194"/>
      <c r="E1888" s="194"/>
      <c r="F1888" s="191"/>
      <c r="G1888" s="200"/>
      <c r="H1888" s="191"/>
      <c r="I1888" s="191"/>
      <c r="J1888" s="191"/>
    </row>
    <row r="1889" spans="1:10" s="193" customFormat="1">
      <c r="A1889" s="188"/>
      <c r="B1889" s="194"/>
      <c r="C1889" s="194"/>
      <c r="D1889" s="194"/>
      <c r="E1889" s="194"/>
      <c r="F1889" s="191"/>
      <c r="G1889" s="200"/>
      <c r="H1889" s="191"/>
      <c r="I1889" s="191"/>
      <c r="J1889" s="191"/>
    </row>
    <row r="1890" spans="1:10" s="193" customFormat="1">
      <c r="A1890" s="188"/>
      <c r="B1890" s="194"/>
      <c r="C1890" s="194"/>
      <c r="D1890" s="194"/>
      <c r="E1890" s="194"/>
      <c r="F1890" s="191"/>
      <c r="G1890" s="200"/>
      <c r="H1890" s="191"/>
      <c r="I1890" s="191"/>
      <c r="J1890" s="191"/>
    </row>
    <row r="1891" spans="1:10" s="193" customFormat="1">
      <c r="A1891" s="188"/>
      <c r="B1891" s="194"/>
      <c r="C1891" s="194"/>
      <c r="D1891" s="194"/>
      <c r="E1891" s="194"/>
      <c r="F1891" s="191"/>
      <c r="G1891" s="200"/>
      <c r="H1891" s="191"/>
      <c r="I1891" s="191"/>
      <c r="J1891" s="191"/>
    </row>
    <row r="1892" spans="1:10" s="193" customFormat="1">
      <c r="A1892" s="188"/>
      <c r="B1892" s="194"/>
      <c r="C1892" s="194"/>
      <c r="D1892" s="194"/>
      <c r="E1892" s="194"/>
      <c r="F1892" s="191"/>
      <c r="G1892" s="200"/>
      <c r="H1892" s="191"/>
      <c r="I1892" s="191"/>
      <c r="J1892" s="191"/>
    </row>
    <row r="1893" spans="1:10" s="193" customFormat="1">
      <c r="A1893" s="188"/>
      <c r="B1893" s="194"/>
      <c r="C1893" s="194"/>
      <c r="D1893" s="194"/>
      <c r="E1893" s="194"/>
      <c r="F1893" s="191"/>
      <c r="G1893" s="200"/>
      <c r="H1893" s="191"/>
      <c r="I1893" s="191"/>
      <c r="J1893" s="191"/>
    </row>
    <row r="1894" spans="1:10" s="193" customFormat="1">
      <c r="A1894" s="188"/>
      <c r="B1894" s="194"/>
      <c r="C1894" s="194"/>
      <c r="D1894" s="194"/>
      <c r="E1894" s="194"/>
      <c r="F1894" s="191"/>
      <c r="G1894" s="200"/>
      <c r="H1894" s="191"/>
      <c r="I1894" s="191"/>
      <c r="J1894" s="191"/>
    </row>
    <row r="1895" spans="1:10" s="193" customFormat="1">
      <c r="A1895" s="188"/>
      <c r="B1895" s="194"/>
      <c r="C1895" s="194"/>
      <c r="D1895" s="194"/>
      <c r="E1895" s="194"/>
      <c r="F1895" s="191"/>
      <c r="G1895" s="200"/>
      <c r="H1895" s="191"/>
      <c r="I1895" s="191"/>
      <c r="J1895" s="191"/>
    </row>
    <row r="1896" spans="1:10" s="193" customFormat="1">
      <c r="A1896" s="188"/>
      <c r="B1896" s="194"/>
      <c r="C1896" s="194"/>
      <c r="D1896" s="194"/>
      <c r="E1896" s="194"/>
      <c r="F1896" s="191"/>
      <c r="G1896" s="200"/>
      <c r="H1896" s="191"/>
      <c r="I1896" s="191"/>
      <c r="J1896" s="191"/>
    </row>
    <row r="1897" spans="1:10" s="193" customFormat="1">
      <c r="A1897" s="188"/>
      <c r="B1897" s="194"/>
      <c r="C1897" s="194"/>
      <c r="D1897" s="194"/>
      <c r="E1897" s="194"/>
      <c r="F1897" s="191"/>
      <c r="G1897" s="200"/>
      <c r="H1897" s="191"/>
      <c r="I1897" s="191"/>
      <c r="J1897" s="191"/>
    </row>
    <row r="1898" spans="1:10" s="193" customFormat="1">
      <c r="A1898" s="188"/>
      <c r="B1898" s="194"/>
      <c r="C1898" s="194"/>
      <c r="D1898" s="194"/>
      <c r="E1898" s="194"/>
      <c r="F1898" s="191"/>
      <c r="G1898" s="200"/>
      <c r="H1898" s="191"/>
      <c r="I1898" s="191"/>
      <c r="J1898" s="191"/>
    </row>
    <row r="1899" spans="1:10" s="193" customFormat="1">
      <c r="A1899" s="188"/>
      <c r="B1899" s="194"/>
      <c r="C1899" s="194"/>
      <c r="D1899" s="194"/>
      <c r="E1899" s="194"/>
      <c r="F1899" s="191"/>
      <c r="G1899" s="200"/>
      <c r="H1899" s="191"/>
      <c r="I1899" s="191"/>
      <c r="J1899" s="191"/>
    </row>
    <row r="1900" spans="1:10" s="193" customFormat="1">
      <c r="A1900" s="188"/>
      <c r="B1900" s="194"/>
      <c r="C1900" s="194"/>
      <c r="D1900" s="194"/>
      <c r="E1900" s="194"/>
      <c r="F1900" s="191"/>
      <c r="G1900" s="200"/>
      <c r="H1900" s="191"/>
      <c r="I1900" s="191"/>
      <c r="J1900" s="191"/>
    </row>
    <row r="1901" spans="1:10" s="193" customFormat="1">
      <c r="A1901" s="188"/>
      <c r="B1901" s="194"/>
      <c r="C1901" s="194"/>
      <c r="D1901" s="194"/>
      <c r="E1901" s="194"/>
      <c r="F1901" s="191"/>
      <c r="G1901" s="200"/>
      <c r="H1901" s="191"/>
      <c r="I1901" s="191"/>
      <c r="J1901" s="191"/>
    </row>
    <row r="1902" spans="1:10" s="193" customFormat="1">
      <c r="A1902" s="188"/>
      <c r="B1902" s="194"/>
      <c r="C1902" s="194"/>
      <c r="D1902" s="194"/>
      <c r="E1902" s="194"/>
      <c r="F1902" s="191"/>
      <c r="G1902" s="200"/>
      <c r="H1902" s="191"/>
      <c r="I1902" s="191"/>
      <c r="J1902" s="191"/>
    </row>
    <row r="1903" spans="1:10" s="193" customFormat="1">
      <c r="A1903" s="188"/>
      <c r="B1903" s="194"/>
      <c r="C1903" s="194"/>
      <c r="D1903" s="194"/>
      <c r="E1903" s="194"/>
      <c r="F1903" s="191"/>
      <c r="G1903" s="200"/>
      <c r="H1903" s="191"/>
      <c r="I1903" s="191"/>
      <c r="J1903" s="191"/>
    </row>
    <row r="1904" spans="1:10" s="193" customFormat="1">
      <c r="A1904" s="188"/>
      <c r="B1904" s="194"/>
      <c r="C1904" s="194"/>
      <c r="D1904" s="194"/>
      <c r="E1904" s="194"/>
      <c r="F1904" s="191"/>
      <c r="G1904" s="200"/>
      <c r="H1904" s="191"/>
      <c r="I1904" s="191"/>
      <c r="J1904" s="191"/>
    </row>
    <row r="1905" spans="1:10" s="193" customFormat="1">
      <c r="A1905" s="188"/>
      <c r="B1905" s="194"/>
      <c r="C1905" s="194"/>
      <c r="D1905" s="194"/>
      <c r="E1905" s="194"/>
      <c r="F1905" s="191"/>
      <c r="G1905" s="200"/>
      <c r="H1905" s="191"/>
      <c r="I1905" s="191"/>
      <c r="J1905" s="191"/>
    </row>
    <row r="1906" spans="1:10" s="193" customFormat="1">
      <c r="A1906" s="188"/>
      <c r="B1906" s="194"/>
      <c r="C1906" s="194"/>
      <c r="D1906" s="194"/>
      <c r="E1906" s="194"/>
      <c r="F1906" s="191"/>
      <c r="G1906" s="200"/>
      <c r="H1906" s="191"/>
      <c r="I1906" s="191"/>
      <c r="J1906" s="191"/>
    </row>
    <row r="1907" spans="1:10" s="193" customFormat="1">
      <c r="A1907" s="188"/>
      <c r="B1907" s="194"/>
      <c r="C1907" s="194"/>
      <c r="D1907" s="194"/>
      <c r="E1907" s="194"/>
      <c r="F1907" s="191"/>
      <c r="G1907" s="200"/>
      <c r="H1907" s="191"/>
      <c r="I1907" s="191"/>
      <c r="J1907" s="191"/>
    </row>
    <row r="1908" spans="1:10" s="193" customFormat="1">
      <c r="A1908" s="188"/>
      <c r="B1908" s="194"/>
      <c r="C1908" s="194"/>
      <c r="D1908" s="194"/>
      <c r="E1908" s="194"/>
      <c r="F1908" s="191"/>
      <c r="G1908" s="200"/>
      <c r="H1908" s="191"/>
      <c r="I1908" s="191"/>
      <c r="J1908" s="191"/>
    </row>
    <row r="1909" spans="1:10" s="193" customFormat="1">
      <c r="A1909" s="188"/>
      <c r="B1909" s="194"/>
      <c r="C1909" s="194"/>
      <c r="D1909" s="194"/>
      <c r="E1909" s="194"/>
      <c r="F1909" s="191"/>
      <c r="G1909" s="200"/>
      <c r="H1909" s="191"/>
      <c r="I1909" s="191"/>
      <c r="J1909" s="191"/>
    </row>
    <row r="1910" spans="1:10" s="193" customFormat="1">
      <c r="A1910" s="188"/>
      <c r="B1910" s="194"/>
      <c r="C1910" s="194"/>
      <c r="D1910" s="194"/>
      <c r="E1910" s="194"/>
      <c r="F1910" s="191"/>
      <c r="G1910" s="200"/>
      <c r="H1910" s="191"/>
      <c r="I1910" s="191"/>
      <c r="J1910" s="191"/>
    </row>
    <row r="1911" spans="1:10" s="193" customFormat="1">
      <c r="A1911" s="188"/>
      <c r="B1911" s="194"/>
      <c r="C1911" s="194"/>
      <c r="D1911" s="194"/>
      <c r="E1911" s="194"/>
      <c r="F1911" s="191"/>
      <c r="G1911" s="200"/>
      <c r="H1911" s="191"/>
      <c r="I1911" s="191"/>
      <c r="J1911" s="191"/>
    </row>
    <row r="1912" spans="1:10" s="193" customFormat="1">
      <c r="A1912" s="188"/>
      <c r="B1912" s="194"/>
      <c r="C1912" s="194"/>
      <c r="D1912" s="194"/>
      <c r="E1912" s="194"/>
      <c r="F1912" s="191"/>
      <c r="G1912" s="200"/>
      <c r="H1912" s="191"/>
      <c r="I1912" s="191"/>
      <c r="J1912" s="191"/>
    </row>
    <row r="1913" spans="1:10" s="193" customFormat="1">
      <c r="A1913" s="188"/>
      <c r="B1913" s="194"/>
      <c r="C1913" s="194"/>
      <c r="D1913" s="194"/>
      <c r="E1913" s="194"/>
      <c r="F1913" s="191"/>
      <c r="G1913" s="200"/>
      <c r="H1913" s="191"/>
      <c r="I1913" s="191"/>
      <c r="J1913" s="191"/>
    </row>
    <row r="1914" spans="1:10" s="193" customFormat="1">
      <c r="A1914" s="188"/>
      <c r="B1914" s="194"/>
      <c r="C1914" s="194"/>
      <c r="D1914" s="194"/>
      <c r="E1914" s="194"/>
      <c r="F1914" s="191"/>
      <c r="G1914" s="200"/>
      <c r="H1914" s="191"/>
      <c r="I1914" s="191"/>
      <c r="J1914" s="191"/>
    </row>
    <row r="1915" spans="1:10" s="193" customFormat="1">
      <c r="A1915" s="188"/>
      <c r="B1915" s="194"/>
      <c r="C1915" s="194"/>
      <c r="D1915" s="194"/>
      <c r="E1915" s="194"/>
      <c r="F1915" s="191"/>
      <c r="G1915" s="200"/>
      <c r="H1915" s="191"/>
      <c r="I1915" s="191"/>
      <c r="J1915" s="191"/>
    </row>
    <row r="1916" spans="1:10" s="193" customFormat="1">
      <c r="A1916" s="188"/>
      <c r="B1916" s="194"/>
      <c r="C1916" s="194"/>
      <c r="D1916" s="194"/>
      <c r="E1916" s="194"/>
      <c r="F1916" s="191"/>
      <c r="G1916" s="200"/>
      <c r="H1916" s="191"/>
      <c r="I1916" s="191"/>
      <c r="J1916" s="191"/>
    </row>
    <row r="1917" spans="1:10" s="193" customFormat="1">
      <c r="A1917" s="188"/>
      <c r="B1917" s="194"/>
      <c r="C1917" s="194"/>
      <c r="D1917" s="194"/>
      <c r="E1917" s="194"/>
      <c r="F1917" s="191"/>
      <c r="G1917" s="200"/>
      <c r="H1917" s="191"/>
      <c r="I1917" s="191"/>
      <c r="J1917" s="191"/>
    </row>
    <row r="1918" spans="1:10" s="193" customFormat="1">
      <c r="A1918" s="188"/>
      <c r="B1918" s="194"/>
      <c r="C1918" s="194"/>
      <c r="D1918" s="194"/>
      <c r="E1918" s="194"/>
      <c r="F1918" s="191"/>
      <c r="G1918" s="200"/>
      <c r="H1918" s="191"/>
      <c r="I1918" s="191"/>
      <c r="J1918" s="191"/>
    </row>
    <row r="1919" spans="1:10" s="193" customFormat="1">
      <c r="A1919" s="188"/>
      <c r="B1919" s="194"/>
      <c r="C1919" s="194"/>
      <c r="D1919" s="194"/>
      <c r="E1919" s="194"/>
      <c r="F1919" s="191"/>
      <c r="G1919" s="200"/>
      <c r="H1919" s="191"/>
      <c r="I1919" s="191"/>
      <c r="J1919" s="191"/>
    </row>
    <row r="1920" spans="1:10" s="193" customFormat="1">
      <c r="A1920" s="188"/>
      <c r="B1920" s="194"/>
      <c r="C1920" s="194"/>
      <c r="D1920" s="194"/>
      <c r="E1920" s="194"/>
      <c r="F1920" s="191"/>
      <c r="G1920" s="200"/>
      <c r="H1920" s="191"/>
      <c r="I1920" s="191"/>
      <c r="J1920" s="191"/>
    </row>
    <row r="1921" spans="1:10" s="193" customFormat="1">
      <c r="A1921" s="188"/>
      <c r="B1921" s="194"/>
      <c r="C1921" s="194"/>
      <c r="D1921" s="194"/>
      <c r="E1921" s="194"/>
      <c r="F1921" s="191"/>
      <c r="G1921" s="200"/>
      <c r="H1921" s="191"/>
      <c r="I1921" s="191"/>
      <c r="J1921" s="191"/>
    </row>
    <row r="1922" spans="1:10" s="193" customFormat="1">
      <c r="A1922" s="188"/>
      <c r="B1922" s="194"/>
      <c r="C1922" s="194"/>
      <c r="D1922" s="194"/>
      <c r="E1922" s="194"/>
      <c r="F1922" s="191"/>
      <c r="G1922" s="200"/>
      <c r="H1922" s="191"/>
      <c r="I1922" s="191"/>
      <c r="J1922" s="191"/>
    </row>
    <row r="1923" spans="1:10" s="193" customFormat="1">
      <c r="A1923" s="188"/>
      <c r="B1923" s="194"/>
      <c r="C1923" s="194"/>
      <c r="D1923" s="194"/>
      <c r="E1923" s="194"/>
      <c r="F1923" s="191"/>
      <c r="G1923" s="200"/>
      <c r="H1923" s="191"/>
      <c r="I1923" s="191"/>
      <c r="J1923" s="191"/>
    </row>
    <row r="1924" spans="1:10" s="193" customFormat="1">
      <c r="A1924" s="188"/>
      <c r="B1924" s="194"/>
      <c r="C1924" s="194"/>
      <c r="D1924" s="194"/>
      <c r="E1924" s="194"/>
      <c r="F1924" s="191"/>
      <c r="G1924" s="200"/>
      <c r="H1924" s="191"/>
      <c r="I1924" s="191"/>
      <c r="J1924" s="191"/>
    </row>
    <row r="1925" spans="1:10" s="193" customFormat="1">
      <c r="A1925" s="188"/>
      <c r="B1925" s="194"/>
      <c r="C1925" s="194"/>
      <c r="D1925" s="194"/>
      <c r="E1925" s="194"/>
      <c r="F1925" s="191"/>
      <c r="G1925" s="200"/>
      <c r="H1925" s="191"/>
      <c r="I1925" s="191"/>
      <c r="J1925" s="191"/>
    </row>
    <row r="1926" spans="1:10" s="193" customFormat="1">
      <c r="A1926" s="188"/>
      <c r="B1926" s="194"/>
      <c r="C1926" s="194"/>
      <c r="D1926" s="194"/>
      <c r="E1926" s="194"/>
      <c r="F1926" s="191"/>
      <c r="G1926" s="200"/>
      <c r="H1926" s="191"/>
      <c r="I1926" s="191"/>
      <c r="J1926" s="191"/>
    </row>
    <row r="1927" spans="1:10" s="193" customFormat="1">
      <c r="A1927" s="188"/>
      <c r="B1927" s="194"/>
      <c r="C1927" s="194"/>
      <c r="D1927" s="194"/>
      <c r="E1927" s="194"/>
      <c r="F1927" s="191"/>
      <c r="G1927" s="200"/>
      <c r="H1927" s="191"/>
      <c r="I1927" s="191"/>
      <c r="J1927" s="191"/>
    </row>
    <row r="1928" spans="1:10" s="193" customFormat="1">
      <c r="A1928" s="188"/>
      <c r="B1928" s="194"/>
      <c r="C1928" s="194"/>
      <c r="D1928" s="194"/>
      <c r="E1928" s="194"/>
      <c r="F1928" s="191"/>
      <c r="G1928" s="200"/>
      <c r="H1928" s="191"/>
      <c r="I1928" s="191"/>
      <c r="J1928" s="191"/>
    </row>
    <row r="1929" spans="1:10" s="193" customFormat="1">
      <c r="A1929" s="188"/>
      <c r="B1929" s="194"/>
      <c r="C1929" s="194"/>
      <c r="D1929" s="194"/>
      <c r="E1929" s="194"/>
      <c r="F1929" s="191"/>
      <c r="G1929" s="200"/>
      <c r="H1929" s="191"/>
      <c r="I1929" s="191"/>
      <c r="J1929" s="191"/>
    </row>
    <row r="1930" spans="1:10" s="193" customFormat="1">
      <c r="A1930" s="188"/>
      <c r="B1930" s="194"/>
      <c r="C1930" s="194"/>
      <c r="D1930" s="194"/>
      <c r="E1930" s="194"/>
      <c r="F1930" s="191"/>
      <c r="G1930" s="200"/>
      <c r="H1930" s="191"/>
      <c r="I1930" s="191"/>
      <c r="J1930" s="191"/>
    </row>
    <row r="1931" spans="1:10" s="193" customFormat="1">
      <c r="A1931" s="188"/>
      <c r="B1931" s="194"/>
      <c r="C1931" s="194"/>
      <c r="D1931" s="194"/>
      <c r="E1931" s="194"/>
      <c r="F1931" s="191"/>
      <c r="G1931" s="200"/>
      <c r="H1931" s="191"/>
      <c r="I1931" s="191"/>
      <c r="J1931" s="191"/>
    </row>
    <row r="1932" spans="1:10" s="193" customFormat="1">
      <c r="A1932" s="188"/>
      <c r="B1932" s="194"/>
      <c r="C1932" s="194"/>
      <c r="D1932" s="194"/>
      <c r="E1932" s="194"/>
      <c r="F1932" s="191"/>
      <c r="G1932" s="200"/>
      <c r="H1932" s="191"/>
      <c r="I1932" s="191"/>
      <c r="J1932" s="191"/>
    </row>
    <row r="1933" spans="1:10" s="193" customFormat="1">
      <c r="A1933" s="188"/>
      <c r="B1933" s="194"/>
      <c r="C1933" s="194"/>
      <c r="D1933" s="194"/>
      <c r="E1933" s="194"/>
      <c r="F1933" s="191"/>
      <c r="G1933" s="200"/>
      <c r="H1933" s="191"/>
      <c r="I1933" s="191"/>
      <c r="J1933" s="191"/>
    </row>
    <row r="1934" spans="1:10" s="193" customFormat="1">
      <c r="A1934" s="188"/>
      <c r="B1934" s="194"/>
      <c r="C1934" s="194"/>
      <c r="D1934" s="194"/>
      <c r="E1934" s="194"/>
      <c r="F1934" s="191"/>
      <c r="G1934" s="200"/>
      <c r="H1934" s="191"/>
      <c r="I1934" s="191"/>
      <c r="J1934" s="191"/>
    </row>
    <row r="1935" spans="1:10" s="193" customFormat="1">
      <c r="A1935" s="188"/>
      <c r="B1935" s="194"/>
      <c r="C1935" s="194"/>
      <c r="D1935" s="194"/>
      <c r="E1935" s="194"/>
      <c r="F1935" s="191"/>
      <c r="G1935" s="200"/>
      <c r="H1935" s="191"/>
      <c r="I1935" s="191"/>
      <c r="J1935" s="191"/>
    </row>
    <row r="1936" spans="1:10" s="193" customFormat="1">
      <c r="A1936" s="188"/>
      <c r="B1936" s="194"/>
      <c r="C1936" s="194"/>
      <c r="D1936" s="194"/>
      <c r="E1936" s="194"/>
      <c r="F1936" s="191"/>
      <c r="G1936" s="200"/>
      <c r="H1936" s="191"/>
      <c r="I1936" s="191"/>
      <c r="J1936" s="191"/>
    </row>
    <row r="1937" spans="1:10" s="193" customFormat="1">
      <c r="A1937" s="188"/>
      <c r="B1937" s="194"/>
      <c r="C1937" s="194"/>
      <c r="D1937" s="194"/>
      <c r="E1937" s="194"/>
      <c r="F1937" s="191"/>
      <c r="G1937" s="200"/>
      <c r="H1937" s="191"/>
      <c r="I1937" s="191"/>
      <c r="J1937" s="191"/>
    </row>
    <row r="1938" spans="1:10" s="193" customFormat="1">
      <c r="A1938" s="188"/>
      <c r="B1938" s="194"/>
      <c r="C1938" s="194"/>
      <c r="D1938" s="194"/>
      <c r="E1938" s="194"/>
      <c r="F1938" s="191"/>
      <c r="G1938" s="200"/>
      <c r="H1938" s="191"/>
      <c r="I1938" s="191"/>
      <c r="J1938" s="191"/>
    </row>
    <row r="1939" spans="1:10" s="193" customFormat="1">
      <c r="A1939" s="188"/>
      <c r="B1939" s="194"/>
      <c r="C1939" s="194"/>
      <c r="D1939" s="194"/>
      <c r="E1939" s="194"/>
      <c r="F1939" s="191"/>
      <c r="G1939" s="200"/>
      <c r="H1939" s="191"/>
      <c r="I1939" s="191"/>
      <c r="J1939" s="191"/>
    </row>
    <row r="1940" spans="1:10" s="193" customFormat="1">
      <c r="A1940" s="188"/>
      <c r="B1940" s="194"/>
      <c r="C1940" s="194"/>
      <c r="D1940" s="194"/>
      <c r="E1940" s="194"/>
      <c r="F1940" s="191"/>
      <c r="G1940" s="200"/>
      <c r="H1940" s="191"/>
      <c r="I1940" s="191"/>
      <c r="J1940" s="191"/>
    </row>
    <row r="1941" spans="1:10" s="193" customFormat="1">
      <c r="A1941" s="188"/>
      <c r="B1941" s="194"/>
      <c r="C1941" s="194"/>
      <c r="D1941" s="194"/>
      <c r="E1941" s="194"/>
      <c r="F1941" s="191"/>
      <c r="G1941" s="200"/>
      <c r="H1941" s="191"/>
      <c r="I1941" s="191"/>
      <c r="J1941" s="191"/>
    </row>
    <row r="1942" spans="1:10" s="193" customFormat="1">
      <c r="A1942" s="188"/>
      <c r="B1942" s="194"/>
      <c r="C1942" s="194"/>
      <c r="D1942" s="194"/>
      <c r="E1942" s="194"/>
      <c r="F1942" s="191"/>
      <c r="G1942" s="200"/>
      <c r="H1942" s="191"/>
      <c r="I1942" s="191"/>
      <c r="J1942" s="191"/>
    </row>
    <row r="1943" spans="1:10" s="193" customFormat="1">
      <c r="A1943" s="188"/>
      <c r="B1943" s="194"/>
      <c r="C1943" s="194"/>
      <c r="D1943" s="194"/>
      <c r="E1943" s="194"/>
      <c r="F1943" s="191"/>
      <c r="G1943" s="200"/>
      <c r="H1943" s="191"/>
      <c r="I1943" s="191"/>
      <c r="J1943" s="191"/>
    </row>
    <row r="1944" spans="1:10" s="193" customFormat="1">
      <c r="A1944" s="188"/>
      <c r="B1944" s="194"/>
      <c r="C1944" s="194"/>
      <c r="D1944" s="194"/>
      <c r="E1944" s="194"/>
      <c r="F1944" s="191"/>
      <c r="G1944" s="200"/>
      <c r="H1944" s="191"/>
      <c r="I1944" s="191"/>
      <c r="J1944" s="191"/>
    </row>
    <row r="1945" spans="1:10" s="193" customFormat="1">
      <c r="A1945" s="188"/>
      <c r="B1945" s="194"/>
      <c r="C1945" s="194"/>
      <c r="D1945" s="194"/>
      <c r="E1945" s="194"/>
      <c r="F1945" s="191"/>
      <c r="G1945" s="200"/>
      <c r="H1945" s="191"/>
      <c r="I1945" s="191"/>
      <c r="J1945" s="191"/>
    </row>
    <row r="1946" spans="1:10" s="193" customFormat="1">
      <c r="A1946" s="188"/>
      <c r="B1946" s="194"/>
      <c r="C1946" s="194"/>
      <c r="D1946" s="194"/>
      <c r="E1946" s="194"/>
      <c r="F1946" s="191"/>
      <c r="G1946" s="200"/>
      <c r="H1946" s="191"/>
      <c r="I1946" s="191"/>
      <c r="J1946" s="191"/>
    </row>
    <row r="1947" spans="1:10" s="193" customFormat="1">
      <c r="A1947" s="188"/>
      <c r="B1947" s="194"/>
      <c r="C1947" s="194"/>
      <c r="D1947" s="194"/>
      <c r="E1947" s="194"/>
      <c r="F1947" s="191"/>
      <c r="G1947" s="200"/>
      <c r="H1947" s="191"/>
      <c r="I1947" s="191"/>
      <c r="J1947" s="191"/>
    </row>
    <row r="1948" spans="1:10" s="193" customFormat="1">
      <c r="A1948" s="188"/>
      <c r="B1948" s="194"/>
      <c r="C1948" s="194"/>
      <c r="D1948" s="194"/>
      <c r="E1948" s="194"/>
      <c r="F1948" s="191"/>
      <c r="G1948" s="200"/>
      <c r="H1948" s="191"/>
      <c r="I1948" s="191"/>
      <c r="J1948" s="191"/>
    </row>
    <row r="1949" spans="1:10" s="193" customFormat="1">
      <c r="A1949" s="188"/>
      <c r="B1949" s="194"/>
      <c r="C1949" s="194"/>
      <c r="D1949" s="194"/>
      <c r="E1949" s="194"/>
      <c r="F1949" s="191"/>
      <c r="G1949" s="200"/>
      <c r="H1949" s="191"/>
      <c r="I1949" s="191"/>
      <c r="J1949" s="191"/>
    </row>
    <row r="1950" spans="1:10" s="193" customFormat="1">
      <c r="A1950" s="188"/>
      <c r="B1950" s="194"/>
      <c r="C1950" s="194"/>
      <c r="D1950" s="194"/>
      <c r="E1950" s="194"/>
      <c r="F1950" s="191"/>
      <c r="G1950" s="200"/>
      <c r="H1950" s="191"/>
      <c r="I1950" s="191"/>
      <c r="J1950" s="191"/>
    </row>
    <row r="1951" spans="1:10" s="193" customFormat="1">
      <c r="A1951" s="188"/>
      <c r="B1951" s="194"/>
      <c r="C1951" s="194"/>
      <c r="D1951" s="194"/>
      <c r="E1951" s="194"/>
      <c r="F1951" s="191"/>
      <c r="G1951" s="200"/>
      <c r="H1951" s="191"/>
      <c r="I1951" s="191"/>
      <c r="J1951" s="191"/>
    </row>
    <row r="1952" spans="1:10" s="193" customFormat="1">
      <c r="A1952" s="188"/>
      <c r="B1952" s="194"/>
      <c r="C1952" s="194"/>
      <c r="D1952" s="194"/>
      <c r="E1952" s="194"/>
      <c r="F1952" s="191"/>
      <c r="G1952" s="200"/>
      <c r="H1952" s="191"/>
      <c r="I1952" s="191"/>
      <c r="J1952" s="191"/>
    </row>
    <row r="1953" spans="1:10" s="193" customFormat="1">
      <c r="A1953" s="188"/>
      <c r="B1953" s="194"/>
      <c r="C1953" s="194"/>
      <c r="D1953" s="194"/>
      <c r="E1953" s="194"/>
      <c r="F1953" s="191"/>
      <c r="G1953" s="200"/>
      <c r="H1953" s="191"/>
      <c r="I1953" s="191"/>
      <c r="J1953" s="191"/>
    </row>
    <row r="1954" spans="1:10" s="193" customFormat="1">
      <c r="A1954" s="188"/>
      <c r="B1954" s="194"/>
      <c r="C1954" s="194"/>
      <c r="D1954" s="194"/>
      <c r="E1954" s="194"/>
      <c r="F1954" s="191"/>
      <c r="G1954" s="200"/>
      <c r="H1954" s="191"/>
      <c r="I1954" s="191"/>
      <c r="J1954" s="191"/>
    </row>
    <row r="1955" spans="1:10" s="193" customFormat="1">
      <c r="A1955" s="188"/>
      <c r="B1955" s="194"/>
      <c r="C1955" s="194"/>
      <c r="D1955" s="194"/>
      <c r="E1955" s="194"/>
      <c r="F1955" s="191"/>
      <c r="G1955" s="200"/>
      <c r="H1955" s="191"/>
      <c r="I1955" s="191"/>
      <c r="J1955" s="191"/>
    </row>
    <row r="1956" spans="1:10" s="193" customFormat="1">
      <c r="A1956" s="188"/>
      <c r="B1956" s="194"/>
      <c r="C1956" s="194"/>
      <c r="D1956" s="194"/>
      <c r="E1956" s="194"/>
      <c r="F1956" s="191"/>
      <c r="G1956" s="200"/>
      <c r="H1956" s="191"/>
      <c r="I1956" s="191"/>
      <c r="J1956" s="191"/>
    </row>
    <row r="1957" spans="1:10" s="193" customFormat="1">
      <c r="A1957" s="188"/>
      <c r="B1957" s="194"/>
      <c r="C1957" s="194"/>
      <c r="D1957" s="194"/>
      <c r="E1957" s="194"/>
      <c r="F1957" s="191"/>
      <c r="G1957" s="200"/>
      <c r="H1957" s="191"/>
      <c r="I1957" s="191"/>
      <c r="J1957" s="191"/>
    </row>
    <row r="1958" spans="1:10" s="193" customFormat="1">
      <c r="A1958" s="188"/>
      <c r="B1958" s="194"/>
      <c r="C1958" s="194"/>
      <c r="D1958" s="194"/>
      <c r="E1958" s="194"/>
      <c r="F1958" s="191"/>
      <c r="G1958" s="200"/>
      <c r="H1958" s="191"/>
      <c r="I1958" s="191"/>
      <c r="J1958" s="191"/>
    </row>
    <row r="1959" spans="1:10" s="193" customFormat="1">
      <c r="A1959" s="188"/>
      <c r="B1959" s="194"/>
      <c r="C1959" s="194"/>
      <c r="D1959" s="194"/>
      <c r="E1959" s="194"/>
      <c r="F1959" s="191"/>
      <c r="G1959" s="200"/>
      <c r="H1959" s="191"/>
      <c r="I1959" s="191"/>
      <c r="J1959" s="191"/>
    </row>
    <row r="1960" spans="1:10" s="193" customFormat="1">
      <c r="A1960" s="188"/>
      <c r="B1960" s="194"/>
      <c r="C1960" s="194"/>
      <c r="D1960" s="194"/>
      <c r="E1960" s="194"/>
      <c r="F1960" s="191"/>
      <c r="G1960" s="200"/>
      <c r="H1960" s="191"/>
      <c r="I1960" s="191"/>
      <c r="J1960" s="191"/>
    </row>
    <row r="1961" spans="1:10" s="193" customFormat="1">
      <c r="A1961" s="188"/>
      <c r="B1961" s="194"/>
      <c r="C1961" s="194"/>
      <c r="D1961" s="194"/>
      <c r="E1961" s="194"/>
      <c r="F1961" s="191"/>
      <c r="G1961" s="200"/>
      <c r="H1961" s="191"/>
      <c r="I1961" s="191"/>
      <c r="J1961" s="191"/>
    </row>
    <row r="1962" spans="1:10" s="193" customFormat="1">
      <c r="A1962" s="188"/>
      <c r="B1962" s="194"/>
      <c r="C1962" s="194"/>
      <c r="D1962" s="194"/>
      <c r="E1962" s="194"/>
      <c r="F1962" s="191"/>
      <c r="G1962" s="200"/>
      <c r="H1962" s="191"/>
      <c r="I1962" s="191"/>
      <c r="J1962" s="191"/>
    </row>
    <row r="1963" spans="1:10" s="193" customFormat="1">
      <c r="A1963" s="188"/>
      <c r="B1963" s="194"/>
      <c r="C1963" s="194"/>
      <c r="D1963" s="194"/>
      <c r="E1963" s="194"/>
      <c r="F1963" s="191"/>
      <c r="G1963" s="200"/>
      <c r="H1963" s="191"/>
      <c r="I1963" s="191"/>
      <c r="J1963" s="191"/>
    </row>
    <row r="1964" spans="1:10" s="193" customFormat="1">
      <c r="A1964" s="188"/>
      <c r="B1964" s="194"/>
      <c r="C1964" s="194"/>
      <c r="D1964" s="194"/>
      <c r="E1964" s="194"/>
      <c r="F1964" s="191"/>
      <c r="G1964" s="200"/>
      <c r="H1964" s="191"/>
      <c r="I1964" s="191"/>
      <c r="J1964" s="191"/>
    </row>
    <row r="1965" spans="1:10" s="193" customFormat="1">
      <c r="A1965" s="188"/>
      <c r="B1965" s="194"/>
      <c r="C1965" s="194"/>
      <c r="D1965" s="194"/>
      <c r="E1965" s="194"/>
      <c r="F1965" s="191"/>
      <c r="G1965" s="200"/>
      <c r="H1965" s="191"/>
      <c r="I1965" s="191"/>
      <c r="J1965" s="191"/>
    </row>
    <row r="1966" spans="1:10" s="193" customFormat="1">
      <c r="A1966" s="188"/>
      <c r="B1966" s="194"/>
      <c r="C1966" s="194"/>
      <c r="D1966" s="194"/>
      <c r="E1966" s="194"/>
      <c r="F1966" s="191"/>
      <c r="G1966" s="200"/>
      <c r="H1966" s="191"/>
      <c r="I1966" s="191"/>
      <c r="J1966" s="191"/>
    </row>
    <row r="1967" spans="1:10" s="193" customFormat="1">
      <c r="A1967" s="188"/>
      <c r="B1967" s="194"/>
      <c r="C1967" s="194"/>
      <c r="D1967" s="194"/>
      <c r="E1967" s="194"/>
      <c r="F1967" s="191"/>
      <c r="G1967" s="200"/>
      <c r="H1967" s="191"/>
      <c r="I1967" s="191"/>
      <c r="J1967" s="191"/>
    </row>
    <row r="1968" spans="1:10" s="193" customFormat="1">
      <c r="A1968" s="188"/>
      <c r="B1968" s="194"/>
      <c r="C1968" s="194"/>
      <c r="D1968" s="194"/>
      <c r="E1968" s="194"/>
      <c r="F1968" s="191"/>
      <c r="G1968" s="200"/>
      <c r="H1968" s="191"/>
      <c r="I1968" s="191"/>
      <c r="J1968" s="191"/>
    </row>
    <row r="1969" spans="1:10" s="193" customFormat="1">
      <c r="A1969" s="188"/>
      <c r="B1969" s="194"/>
      <c r="C1969" s="194"/>
      <c r="D1969" s="194"/>
      <c r="E1969" s="194"/>
      <c r="F1969" s="191"/>
      <c r="G1969" s="200"/>
      <c r="H1969" s="191"/>
      <c r="I1969" s="191"/>
      <c r="J1969" s="191"/>
    </row>
    <row r="1970" spans="1:10" s="193" customFormat="1">
      <c r="A1970" s="188"/>
      <c r="B1970" s="194"/>
      <c r="C1970" s="194"/>
      <c r="D1970" s="194"/>
      <c r="E1970" s="194"/>
      <c r="F1970" s="191"/>
      <c r="G1970" s="200"/>
      <c r="H1970" s="191"/>
      <c r="I1970" s="191"/>
      <c r="J1970" s="191"/>
    </row>
    <row r="1971" spans="1:10" s="193" customFormat="1">
      <c r="A1971" s="188"/>
      <c r="B1971" s="194"/>
      <c r="C1971" s="194"/>
      <c r="D1971" s="194"/>
      <c r="E1971" s="194"/>
      <c r="F1971" s="191"/>
      <c r="G1971" s="200"/>
      <c r="H1971" s="191"/>
      <c r="I1971" s="191"/>
      <c r="J1971" s="191"/>
    </row>
    <row r="1972" spans="1:10" s="193" customFormat="1">
      <c r="A1972" s="188"/>
      <c r="B1972" s="194"/>
      <c r="C1972" s="194"/>
      <c r="D1972" s="194"/>
      <c r="E1972" s="194"/>
      <c r="F1972" s="191"/>
      <c r="G1972" s="200"/>
      <c r="H1972" s="191"/>
      <c r="I1972" s="191"/>
      <c r="J1972" s="191"/>
    </row>
    <row r="1973" spans="1:10" s="193" customFormat="1">
      <c r="A1973" s="188"/>
      <c r="B1973" s="194"/>
      <c r="C1973" s="194"/>
      <c r="D1973" s="194"/>
      <c r="E1973" s="194"/>
      <c r="F1973" s="191"/>
      <c r="G1973" s="200"/>
      <c r="H1973" s="191"/>
      <c r="I1973" s="191"/>
      <c r="J1973" s="191"/>
    </row>
    <row r="1974" spans="1:10" s="193" customFormat="1">
      <c r="A1974" s="188"/>
      <c r="B1974" s="194"/>
      <c r="C1974" s="194"/>
      <c r="D1974" s="194"/>
      <c r="E1974" s="194"/>
      <c r="F1974" s="191"/>
      <c r="G1974" s="200"/>
      <c r="H1974" s="191"/>
      <c r="I1974" s="191"/>
      <c r="J1974" s="191"/>
    </row>
    <row r="1975" spans="1:10" s="193" customFormat="1">
      <c r="A1975" s="188"/>
      <c r="B1975" s="194"/>
      <c r="C1975" s="194"/>
      <c r="D1975" s="194"/>
      <c r="E1975" s="194"/>
      <c r="F1975" s="191"/>
      <c r="G1975" s="200"/>
      <c r="H1975" s="191"/>
      <c r="I1975" s="191"/>
      <c r="J1975" s="191"/>
    </row>
    <row r="1976" spans="1:10" s="193" customFormat="1">
      <c r="A1976" s="188"/>
      <c r="B1976" s="194"/>
      <c r="C1976" s="194"/>
      <c r="D1976" s="194"/>
      <c r="E1976" s="194"/>
      <c r="F1976" s="191"/>
      <c r="G1976" s="200"/>
      <c r="H1976" s="191"/>
      <c r="I1976" s="191"/>
      <c r="J1976" s="191"/>
    </row>
    <row r="1977" spans="1:10" s="193" customFormat="1">
      <c r="A1977" s="188"/>
      <c r="B1977" s="194"/>
      <c r="C1977" s="194"/>
      <c r="D1977" s="194"/>
      <c r="E1977" s="194"/>
      <c r="F1977" s="191"/>
      <c r="G1977" s="200"/>
      <c r="H1977" s="191"/>
      <c r="I1977" s="191"/>
      <c r="J1977" s="191"/>
    </row>
    <row r="1978" spans="1:10" s="193" customFormat="1">
      <c r="A1978" s="188"/>
      <c r="B1978" s="194"/>
      <c r="C1978" s="194"/>
      <c r="D1978" s="194"/>
      <c r="E1978" s="194"/>
      <c r="F1978" s="191"/>
      <c r="G1978" s="200"/>
      <c r="H1978" s="191"/>
      <c r="I1978" s="191"/>
      <c r="J1978" s="191"/>
    </row>
    <row r="1979" spans="1:10" s="193" customFormat="1">
      <c r="A1979" s="188"/>
      <c r="B1979" s="194"/>
      <c r="C1979" s="194"/>
      <c r="D1979" s="194"/>
      <c r="E1979" s="194"/>
      <c r="F1979" s="191"/>
      <c r="G1979" s="200"/>
      <c r="H1979" s="191"/>
      <c r="I1979" s="191"/>
      <c r="J1979" s="191"/>
    </row>
    <row r="1980" spans="1:10" s="193" customFormat="1">
      <c r="A1980" s="188"/>
      <c r="B1980" s="194"/>
      <c r="C1980" s="194"/>
      <c r="D1980" s="194"/>
      <c r="E1980" s="194"/>
      <c r="F1980" s="191"/>
      <c r="G1980" s="200"/>
      <c r="H1980" s="191"/>
      <c r="I1980" s="191"/>
      <c r="J1980" s="191"/>
    </row>
    <row r="1981" spans="1:10" s="193" customFormat="1">
      <c r="A1981" s="188"/>
      <c r="B1981" s="194"/>
      <c r="C1981" s="194"/>
      <c r="D1981" s="194"/>
      <c r="E1981" s="194"/>
      <c r="F1981" s="191"/>
      <c r="G1981" s="200"/>
      <c r="H1981" s="191"/>
      <c r="I1981" s="191"/>
      <c r="J1981" s="191"/>
    </row>
    <row r="1982" spans="1:10" s="193" customFormat="1">
      <c r="A1982" s="188"/>
      <c r="B1982" s="194"/>
      <c r="C1982" s="194"/>
      <c r="D1982" s="194"/>
      <c r="E1982" s="194"/>
      <c r="F1982" s="191"/>
      <c r="G1982" s="200"/>
      <c r="H1982" s="191"/>
      <c r="I1982" s="191"/>
      <c r="J1982" s="191"/>
    </row>
    <row r="1983" spans="1:10" s="193" customFormat="1">
      <c r="A1983" s="188"/>
      <c r="B1983" s="194"/>
      <c r="C1983" s="194"/>
      <c r="D1983" s="194"/>
      <c r="E1983" s="194"/>
      <c r="F1983" s="191"/>
      <c r="G1983" s="200"/>
      <c r="H1983" s="191"/>
      <c r="I1983" s="191"/>
      <c r="J1983" s="191"/>
    </row>
    <row r="1984" spans="1:10" s="193" customFormat="1">
      <c r="A1984" s="188"/>
      <c r="B1984" s="194"/>
      <c r="C1984" s="194"/>
      <c r="D1984" s="194"/>
      <c r="E1984" s="194"/>
      <c r="F1984" s="191"/>
      <c r="G1984" s="200"/>
      <c r="H1984" s="191"/>
      <c r="I1984" s="191"/>
      <c r="J1984" s="191"/>
    </row>
    <row r="1985" spans="1:10" s="193" customFormat="1">
      <c r="A1985" s="188"/>
      <c r="B1985" s="194"/>
      <c r="C1985" s="194"/>
      <c r="D1985" s="194"/>
      <c r="E1985" s="194"/>
      <c r="F1985" s="191"/>
      <c r="G1985" s="200"/>
      <c r="H1985" s="191"/>
      <c r="I1985" s="191"/>
      <c r="J1985" s="191"/>
    </row>
    <row r="1986" spans="1:10" s="193" customFormat="1">
      <c r="A1986" s="188"/>
      <c r="B1986" s="194"/>
      <c r="C1986" s="194"/>
      <c r="D1986" s="194"/>
      <c r="E1986" s="194"/>
      <c r="F1986" s="191"/>
      <c r="G1986" s="200"/>
      <c r="H1986" s="191"/>
      <c r="I1986" s="191"/>
      <c r="J1986" s="191"/>
    </row>
    <row r="1987" spans="1:10" s="193" customFormat="1">
      <c r="A1987" s="188"/>
      <c r="B1987" s="194"/>
      <c r="C1987" s="194"/>
      <c r="D1987" s="194"/>
      <c r="E1987" s="194"/>
      <c r="F1987" s="191"/>
      <c r="G1987" s="200"/>
      <c r="H1987" s="191"/>
      <c r="I1987" s="191"/>
      <c r="J1987" s="191"/>
    </row>
    <row r="1988" spans="1:10" s="193" customFormat="1">
      <c r="A1988" s="188"/>
      <c r="B1988" s="194"/>
      <c r="C1988" s="194"/>
      <c r="D1988" s="194"/>
      <c r="E1988" s="194"/>
      <c r="F1988" s="191"/>
      <c r="G1988" s="200"/>
      <c r="H1988" s="191"/>
      <c r="I1988" s="191"/>
      <c r="J1988" s="191"/>
    </row>
    <row r="1989" spans="1:10" s="193" customFormat="1">
      <c r="A1989" s="188"/>
      <c r="B1989" s="194"/>
      <c r="C1989" s="194"/>
      <c r="D1989" s="194"/>
      <c r="E1989" s="194"/>
      <c r="F1989" s="191"/>
      <c r="G1989" s="200"/>
      <c r="H1989" s="191"/>
      <c r="I1989" s="191"/>
      <c r="J1989" s="191"/>
    </row>
    <row r="1990" spans="1:10" s="193" customFormat="1">
      <c r="A1990" s="188"/>
      <c r="B1990" s="194"/>
      <c r="C1990" s="194"/>
      <c r="D1990" s="194"/>
      <c r="E1990" s="194"/>
      <c r="F1990" s="191"/>
      <c r="G1990" s="200"/>
      <c r="H1990" s="191"/>
      <c r="I1990" s="191"/>
      <c r="J1990" s="191"/>
    </row>
    <row r="1991" spans="1:10" s="193" customFormat="1">
      <c r="A1991" s="188"/>
      <c r="B1991" s="194"/>
      <c r="C1991" s="194"/>
      <c r="D1991" s="194"/>
      <c r="E1991" s="194"/>
      <c r="F1991" s="191"/>
      <c r="G1991" s="200"/>
      <c r="H1991" s="191"/>
      <c r="I1991" s="191"/>
      <c r="J1991" s="191"/>
    </row>
    <row r="1992" spans="1:10" s="193" customFormat="1">
      <c r="A1992" s="188"/>
      <c r="B1992" s="194"/>
      <c r="C1992" s="194"/>
      <c r="D1992" s="194"/>
      <c r="E1992" s="194"/>
      <c r="F1992" s="191"/>
      <c r="G1992" s="200"/>
      <c r="H1992" s="191"/>
      <c r="I1992" s="191"/>
      <c r="J1992" s="191"/>
    </row>
    <row r="1993" spans="1:10" s="193" customFormat="1">
      <c r="A1993" s="188"/>
      <c r="B1993" s="194"/>
      <c r="C1993" s="194"/>
      <c r="D1993" s="194"/>
      <c r="E1993" s="194"/>
      <c r="F1993" s="191"/>
      <c r="G1993" s="200"/>
      <c r="H1993" s="191"/>
      <c r="I1993" s="191"/>
      <c r="J1993" s="191"/>
    </row>
    <row r="1994" spans="1:10" s="193" customFormat="1">
      <c r="A1994" s="188"/>
      <c r="B1994" s="194"/>
      <c r="C1994" s="194"/>
      <c r="D1994" s="194"/>
      <c r="E1994" s="194"/>
      <c r="F1994" s="191"/>
      <c r="G1994" s="200"/>
      <c r="H1994" s="191"/>
      <c r="I1994" s="191"/>
      <c r="J1994" s="191"/>
    </row>
    <row r="1995" spans="1:10" s="193" customFormat="1">
      <c r="A1995" s="188"/>
      <c r="B1995" s="194"/>
      <c r="C1995" s="194"/>
      <c r="D1995" s="194"/>
      <c r="E1995" s="194"/>
      <c r="F1995" s="191"/>
      <c r="G1995" s="200"/>
      <c r="H1995" s="191"/>
      <c r="I1995" s="191"/>
      <c r="J1995" s="191"/>
    </row>
    <row r="1996" spans="1:10" s="193" customFormat="1">
      <c r="A1996" s="188"/>
      <c r="B1996" s="194"/>
      <c r="C1996" s="194"/>
      <c r="D1996" s="194"/>
      <c r="E1996" s="194"/>
      <c r="F1996" s="191"/>
      <c r="G1996" s="200"/>
      <c r="H1996" s="191"/>
      <c r="I1996" s="191"/>
      <c r="J1996" s="191"/>
    </row>
    <row r="1997" spans="1:10" s="193" customFormat="1">
      <c r="A1997" s="188"/>
      <c r="B1997" s="194"/>
      <c r="C1997" s="194"/>
      <c r="D1997" s="194"/>
      <c r="E1997" s="194"/>
      <c r="F1997" s="191"/>
      <c r="G1997" s="200"/>
      <c r="H1997" s="191"/>
      <c r="I1997" s="191"/>
      <c r="J1997" s="191"/>
    </row>
    <row r="1998" spans="1:10" s="193" customFormat="1">
      <c r="A1998" s="188"/>
      <c r="B1998" s="194"/>
      <c r="C1998" s="194"/>
      <c r="D1998" s="194"/>
      <c r="E1998" s="194"/>
      <c r="F1998" s="191"/>
      <c r="G1998" s="200"/>
      <c r="H1998" s="191"/>
      <c r="I1998" s="191"/>
      <c r="J1998" s="191"/>
    </row>
    <row r="1999" spans="1:10" s="193" customFormat="1">
      <c r="A1999" s="188"/>
      <c r="B1999" s="194"/>
      <c r="C1999" s="194"/>
      <c r="D1999" s="194"/>
      <c r="E1999" s="194"/>
      <c r="F1999" s="191"/>
      <c r="G1999" s="200"/>
      <c r="H1999" s="191"/>
      <c r="I1999" s="191"/>
      <c r="J1999" s="191"/>
    </row>
    <row r="2000" spans="1:10" s="193" customFormat="1">
      <c r="A2000" s="188"/>
      <c r="B2000" s="194"/>
      <c r="C2000" s="194"/>
      <c r="D2000" s="194"/>
      <c r="E2000" s="194"/>
      <c r="F2000" s="191"/>
      <c r="G2000" s="200"/>
      <c r="H2000" s="191"/>
      <c r="I2000" s="191"/>
      <c r="J2000" s="191"/>
    </row>
    <row r="2001" spans="1:10" s="193" customFormat="1">
      <c r="A2001" s="188"/>
      <c r="B2001" s="194"/>
      <c r="C2001" s="194"/>
      <c r="D2001" s="194"/>
      <c r="E2001" s="194"/>
      <c r="F2001" s="191"/>
      <c r="G2001" s="200"/>
      <c r="H2001" s="191"/>
      <c r="I2001" s="191"/>
      <c r="J2001" s="191"/>
    </row>
    <row r="2002" spans="1:10" s="193" customFormat="1">
      <c r="A2002" s="188"/>
      <c r="B2002" s="194"/>
      <c r="C2002" s="194"/>
      <c r="D2002" s="194"/>
      <c r="E2002" s="194"/>
      <c r="F2002" s="191"/>
      <c r="G2002" s="200"/>
      <c r="H2002" s="191"/>
      <c r="I2002" s="191"/>
      <c r="J2002" s="191"/>
    </row>
    <row r="2003" spans="1:10" s="193" customFormat="1">
      <c r="A2003" s="188"/>
      <c r="B2003" s="194"/>
      <c r="C2003" s="194"/>
      <c r="D2003" s="194"/>
      <c r="E2003" s="194"/>
      <c r="F2003" s="191"/>
      <c r="G2003" s="200"/>
      <c r="H2003" s="191"/>
      <c r="I2003" s="191"/>
      <c r="J2003" s="191"/>
    </row>
    <row r="2004" spans="1:10" s="193" customFormat="1">
      <c r="A2004" s="188"/>
      <c r="B2004" s="194"/>
      <c r="C2004" s="194"/>
      <c r="D2004" s="194"/>
      <c r="E2004" s="194"/>
      <c r="F2004" s="191"/>
      <c r="G2004" s="200"/>
      <c r="H2004" s="191"/>
      <c r="I2004" s="191"/>
      <c r="J2004" s="191"/>
    </row>
    <row r="2005" spans="1:10" s="193" customFormat="1">
      <c r="A2005" s="188"/>
      <c r="B2005" s="194"/>
      <c r="C2005" s="194"/>
      <c r="D2005" s="194"/>
      <c r="E2005" s="194"/>
      <c r="F2005" s="191"/>
      <c r="G2005" s="200"/>
      <c r="H2005" s="191"/>
      <c r="I2005" s="191"/>
      <c r="J2005" s="191"/>
    </row>
    <row r="2006" spans="1:10" s="193" customFormat="1">
      <c r="A2006" s="188"/>
      <c r="B2006" s="194"/>
      <c r="C2006" s="194"/>
      <c r="D2006" s="194"/>
      <c r="E2006" s="194"/>
      <c r="F2006" s="191"/>
      <c r="G2006" s="200"/>
      <c r="H2006" s="191"/>
      <c r="I2006" s="191"/>
      <c r="J2006" s="191"/>
    </row>
    <row r="2007" spans="1:10" s="193" customFormat="1">
      <c r="A2007" s="188"/>
      <c r="B2007" s="194"/>
      <c r="C2007" s="194"/>
      <c r="D2007" s="194"/>
      <c r="E2007" s="194"/>
      <c r="F2007" s="191"/>
      <c r="G2007" s="200"/>
      <c r="H2007" s="191"/>
      <c r="I2007" s="191"/>
      <c r="J2007" s="191"/>
    </row>
    <row r="2008" spans="1:10" s="193" customFormat="1">
      <c r="A2008" s="188"/>
      <c r="B2008" s="194"/>
      <c r="C2008" s="194"/>
      <c r="D2008" s="194"/>
      <c r="E2008" s="194"/>
      <c r="F2008" s="191"/>
      <c r="G2008" s="200"/>
      <c r="H2008" s="191"/>
      <c r="I2008" s="191"/>
      <c r="J2008" s="191"/>
    </row>
    <row r="2009" spans="1:10" s="193" customFormat="1">
      <c r="A2009" s="188"/>
      <c r="B2009" s="194"/>
      <c r="C2009" s="194"/>
      <c r="D2009" s="194"/>
      <c r="E2009" s="194"/>
      <c r="F2009" s="191"/>
      <c r="G2009" s="200"/>
      <c r="H2009" s="191"/>
      <c r="I2009" s="191"/>
      <c r="J2009" s="191"/>
    </row>
    <row r="2010" spans="1:10" s="193" customFormat="1">
      <c r="A2010" s="188"/>
      <c r="B2010" s="194"/>
      <c r="C2010" s="194"/>
      <c r="D2010" s="194"/>
      <c r="E2010" s="194"/>
      <c r="F2010" s="191"/>
      <c r="G2010" s="200"/>
      <c r="H2010" s="191"/>
      <c r="I2010" s="191"/>
      <c r="J2010" s="191"/>
    </row>
    <row r="2011" spans="1:10" s="193" customFormat="1">
      <c r="A2011" s="188"/>
      <c r="B2011" s="194"/>
      <c r="C2011" s="194"/>
      <c r="D2011" s="194"/>
      <c r="E2011" s="194"/>
      <c r="F2011" s="191"/>
      <c r="G2011" s="200"/>
      <c r="H2011" s="191"/>
      <c r="I2011" s="191"/>
      <c r="J2011" s="191"/>
    </row>
    <row r="2012" spans="1:10" s="193" customFormat="1">
      <c r="A2012" s="188"/>
      <c r="B2012" s="194"/>
      <c r="C2012" s="194"/>
      <c r="D2012" s="194"/>
      <c r="E2012" s="194"/>
      <c r="F2012" s="191"/>
      <c r="G2012" s="200"/>
      <c r="H2012" s="191"/>
      <c r="I2012" s="191"/>
      <c r="J2012" s="191"/>
    </row>
    <row r="2013" spans="1:10" s="193" customFormat="1">
      <c r="A2013" s="188"/>
      <c r="B2013" s="194"/>
      <c r="C2013" s="194"/>
      <c r="D2013" s="194"/>
      <c r="E2013" s="194"/>
      <c r="F2013" s="191"/>
      <c r="G2013" s="200"/>
      <c r="H2013" s="191"/>
      <c r="I2013" s="191"/>
      <c r="J2013" s="191"/>
    </row>
    <row r="2014" spans="1:10" s="193" customFormat="1">
      <c r="A2014" s="188"/>
      <c r="B2014" s="194"/>
      <c r="C2014" s="194"/>
      <c r="D2014" s="194"/>
      <c r="E2014" s="194"/>
      <c r="F2014" s="191"/>
      <c r="G2014" s="200"/>
      <c r="H2014" s="191"/>
      <c r="I2014" s="191"/>
      <c r="J2014" s="191"/>
    </row>
    <row r="2015" spans="1:10" s="193" customFormat="1">
      <c r="A2015" s="188"/>
      <c r="B2015" s="194"/>
      <c r="C2015" s="194"/>
      <c r="D2015" s="194"/>
      <c r="E2015" s="194"/>
      <c r="F2015" s="191"/>
      <c r="G2015" s="200"/>
      <c r="H2015" s="191"/>
      <c r="I2015" s="191"/>
      <c r="J2015" s="191"/>
    </row>
    <row r="2016" spans="1:10" s="193" customFormat="1">
      <c r="A2016" s="188"/>
      <c r="B2016" s="194"/>
      <c r="C2016" s="194"/>
      <c r="D2016" s="194"/>
      <c r="E2016" s="194"/>
      <c r="F2016" s="191"/>
      <c r="G2016" s="200"/>
      <c r="H2016" s="191"/>
      <c r="I2016" s="191"/>
      <c r="J2016" s="191"/>
    </row>
    <row r="2017" spans="1:10" s="193" customFormat="1">
      <c r="A2017" s="188"/>
      <c r="B2017" s="194"/>
      <c r="C2017" s="194"/>
      <c r="D2017" s="194"/>
      <c r="E2017" s="194"/>
      <c r="F2017" s="191"/>
      <c r="G2017" s="200"/>
      <c r="H2017" s="191"/>
      <c r="I2017" s="191"/>
      <c r="J2017" s="191"/>
    </row>
    <row r="2018" spans="1:10" s="193" customFormat="1">
      <c r="A2018" s="188"/>
      <c r="B2018" s="194"/>
      <c r="C2018" s="194"/>
      <c r="D2018" s="194"/>
      <c r="E2018" s="194"/>
      <c r="F2018" s="191"/>
      <c r="G2018" s="200"/>
      <c r="H2018" s="191"/>
      <c r="I2018" s="191"/>
      <c r="J2018" s="191"/>
    </row>
    <row r="2019" spans="1:10" s="193" customFormat="1">
      <c r="A2019" s="188"/>
      <c r="B2019" s="194"/>
      <c r="C2019" s="194"/>
      <c r="D2019" s="194"/>
      <c r="E2019" s="194"/>
      <c r="F2019" s="191"/>
      <c r="G2019" s="200"/>
      <c r="H2019" s="191"/>
      <c r="I2019" s="191"/>
      <c r="J2019" s="191"/>
    </row>
    <row r="2020" spans="1:10" s="193" customFormat="1">
      <c r="A2020" s="188"/>
      <c r="B2020" s="194"/>
      <c r="C2020" s="194"/>
      <c r="D2020" s="194"/>
      <c r="E2020" s="194"/>
      <c r="F2020" s="191"/>
      <c r="G2020" s="200"/>
      <c r="H2020" s="191"/>
      <c r="I2020" s="191"/>
      <c r="J2020" s="191"/>
    </row>
    <row r="2021" spans="1:10" s="193" customFormat="1">
      <c r="A2021" s="188"/>
      <c r="B2021" s="194"/>
      <c r="C2021" s="194"/>
      <c r="D2021" s="194"/>
      <c r="E2021" s="194"/>
      <c r="F2021" s="191"/>
      <c r="G2021" s="200"/>
      <c r="H2021" s="191"/>
      <c r="I2021" s="191"/>
      <c r="J2021" s="191"/>
    </row>
    <row r="2022" spans="1:10" s="193" customFormat="1">
      <c r="A2022" s="188"/>
      <c r="B2022" s="194"/>
      <c r="C2022" s="194"/>
      <c r="D2022" s="194"/>
      <c r="E2022" s="194"/>
      <c r="F2022" s="191"/>
      <c r="G2022" s="200"/>
      <c r="H2022" s="191"/>
      <c r="I2022" s="191"/>
      <c r="J2022" s="191"/>
    </row>
    <row r="2023" spans="1:10" s="193" customFormat="1">
      <c r="A2023" s="188"/>
      <c r="B2023" s="194"/>
      <c r="C2023" s="194"/>
      <c r="D2023" s="194"/>
      <c r="E2023" s="194"/>
      <c r="F2023" s="191"/>
      <c r="G2023" s="200"/>
      <c r="H2023" s="191"/>
      <c r="I2023" s="191"/>
      <c r="J2023" s="191"/>
    </row>
    <row r="2024" spans="1:10" s="193" customFormat="1">
      <c r="A2024" s="188"/>
      <c r="B2024" s="194"/>
      <c r="C2024" s="194"/>
      <c r="D2024" s="194"/>
      <c r="E2024" s="194"/>
      <c r="F2024" s="191"/>
      <c r="G2024" s="200"/>
      <c r="H2024" s="191"/>
      <c r="I2024" s="191"/>
      <c r="J2024" s="191"/>
    </row>
    <row r="2025" spans="1:10" s="193" customFormat="1">
      <c r="A2025" s="188"/>
      <c r="B2025" s="194"/>
      <c r="C2025" s="194"/>
      <c r="D2025" s="194"/>
      <c r="E2025" s="194"/>
      <c r="F2025" s="191"/>
      <c r="G2025" s="200"/>
      <c r="H2025" s="191"/>
      <c r="I2025" s="191"/>
      <c r="J2025" s="191"/>
    </row>
    <row r="2026" spans="1:10" s="193" customFormat="1">
      <c r="A2026" s="188"/>
      <c r="B2026" s="194"/>
      <c r="C2026" s="194"/>
      <c r="D2026" s="194"/>
      <c r="E2026" s="194"/>
      <c r="F2026" s="191"/>
      <c r="G2026" s="200"/>
      <c r="H2026" s="191"/>
      <c r="I2026" s="191"/>
      <c r="J2026" s="191"/>
    </row>
    <row r="2027" spans="1:10" s="193" customFormat="1">
      <c r="A2027" s="188"/>
      <c r="B2027" s="194"/>
      <c r="C2027" s="194"/>
      <c r="D2027" s="194"/>
      <c r="E2027" s="194"/>
      <c r="F2027" s="191"/>
      <c r="G2027" s="200"/>
      <c r="H2027" s="191"/>
      <c r="I2027" s="191"/>
      <c r="J2027" s="191"/>
    </row>
    <row r="2028" spans="1:10" s="193" customFormat="1">
      <c r="A2028" s="188"/>
      <c r="B2028" s="194"/>
      <c r="C2028" s="194"/>
      <c r="D2028" s="194"/>
      <c r="E2028" s="194"/>
      <c r="F2028" s="191"/>
      <c r="G2028" s="200"/>
      <c r="H2028" s="191"/>
      <c r="I2028" s="191"/>
      <c r="J2028" s="191"/>
    </row>
    <row r="2029" spans="1:10" s="193" customFormat="1">
      <c r="A2029" s="188"/>
      <c r="B2029" s="194"/>
      <c r="C2029" s="194"/>
      <c r="D2029" s="194"/>
      <c r="E2029" s="194"/>
      <c r="F2029" s="191"/>
      <c r="G2029" s="200"/>
      <c r="H2029" s="191"/>
      <c r="I2029" s="191"/>
      <c r="J2029" s="191"/>
    </row>
    <row r="2030" spans="1:10" s="193" customFormat="1">
      <c r="A2030" s="188"/>
      <c r="B2030" s="194"/>
      <c r="C2030" s="194"/>
      <c r="D2030" s="194"/>
      <c r="E2030" s="194"/>
      <c r="F2030" s="191"/>
      <c r="G2030" s="200"/>
      <c r="H2030" s="191"/>
      <c r="I2030" s="191"/>
      <c r="J2030" s="191"/>
    </row>
    <row r="2031" spans="1:10" s="193" customFormat="1">
      <c r="A2031" s="188"/>
      <c r="B2031" s="194"/>
      <c r="C2031" s="194"/>
      <c r="D2031" s="194"/>
      <c r="E2031" s="194"/>
      <c r="F2031" s="191"/>
      <c r="G2031" s="200"/>
      <c r="H2031" s="191"/>
      <c r="I2031" s="191"/>
      <c r="J2031" s="191"/>
    </row>
    <row r="2032" spans="1:10" s="193" customFormat="1">
      <c r="A2032" s="188"/>
      <c r="B2032" s="194"/>
      <c r="C2032" s="194"/>
      <c r="D2032" s="194"/>
      <c r="E2032" s="194"/>
      <c r="F2032" s="191"/>
      <c r="G2032" s="200"/>
      <c r="H2032" s="191"/>
      <c r="I2032" s="191"/>
      <c r="J2032" s="191"/>
    </row>
    <row r="2033" spans="1:10" s="193" customFormat="1">
      <c r="A2033" s="188"/>
      <c r="B2033" s="194"/>
      <c r="C2033" s="194"/>
      <c r="D2033" s="194"/>
      <c r="E2033" s="194"/>
      <c r="F2033" s="191"/>
      <c r="G2033" s="200"/>
      <c r="H2033" s="191"/>
      <c r="I2033" s="191"/>
      <c r="J2033" s="191"/>
    </row>
    <row r="2034" spans="1:10" s="193" customFormat="1">
      <c r="A2034" s="188"/>
      <c r="B2034" s="194"/>
      <c r="C2034" s="194"/>
      <c r="D2034" s="194"/>
      <c r="E2034" s="194"/>
      <c r="F2034" s="191"/>
      <c r="G2034" s="200"/>
      <c r="H2034" s="191"/>
      <c r="I2034" s="191"/>
      <c r="J2034" s="191"/>
    </row>
    <row r="2035" spans="1:10" s="193" customFormat="1">
      <c r="A2035" s="188"/>
      <c r="B2035" s="194"/>
      <c r="C2035" s="194"/>
      <c r="D2035" s="194"/>
      <c r="E2035" s="194"/>
      <c r="F2035" s="191"/>
      <c r="G2035" s="200"/>
      <c r="H2035" s="191"/>
      <c r="I2035" s="191"/>
      <c r="J2035" s="191"/>
    </row>
    <row r="2036" spans="1:10" s="193" customFormat="1">
      <c r="A2036" s="188"/>
      <c r="B2036" s="194"/>
      <c r="C2036" s="194"/>
      <c r="D2036" s="194"/>
      <c r="E2036" s="194"/>
      <c r="F2036" s="191"/>
      <c r="G2036" s="200"/>
      <c r="H2036" s="191"/>
      <c r="I2036" s="191"/>
      <c r="J2036" s="191"/>
    </row>
    <row r="2037" spans="1:10" s="193" customFormat="1">
      <c r="A2037" s="188"/>
      <c r="B2037" s="194"/>
      <c r="C2037" s="194"/>
      <c r="D2037" s="194"/>
      <c r="E2037" s="194"/>
      <c r="F2037" s="191"/>
      <c r="G2037" s="200"/>
      <c r="H2037" s="191"/>
      <c r="I2037" s="191"/>
      <c r="J2037" s="191"/>
    </row>
    <row r="2038" spans="1:10" s="193" customFormat="1">
      <c r="A2038" s="188"/>
      <c r="B2038" s="194"/>
      <c r="C2038" s="194"/>
      <c r="D2038" s="194"/>
      <c r="E2038" s="194"/>
      <c r="F2038" s="191"/>
      <c r="G2038" s="200"/>
      <c r="H2038" s="191"/>
      <c r="I2038" s="191"/>
      <c r="J2038" s="191"/>
    </row>
    <row r="2039" spans="1:10" s="193" customFormat="1">
      <c r="A2039" s="188"/>
      <c r="B2039" s="194"/>
      <c r="C2039" s="194"/>
      <c r="D2039" s="194"/>
      <c r="E2039" s="194"/>
      <c r="F2039" s="191"/>
      <c r="G2039" s="200"/>
      <c r="H2039" s="191"/>
      <c r="I2039" s="191"/>
      <c r="J2039" s="191"/>
    </row>
    <row r="2040" spans="1:10" s="193" customFormat="1">
      <c r="A2040" s="188"/>
      <c r="B2040" s="194"/>
      <c r="C2040" s="194"/>
      <c r="D2040" s="194"/>
      <c r="E2040" s="194"/>
      <c r="F2040" s="191"/>
      <c r="G2040" s="200"/>
      <c r="H2040" s="191"/>
      <c r="I2040" s="191"/>
      <c r="J2040" s="191"/>
    </row>
    <row r="2041" spans="1:10" s="193" customFormat="1">
      <c r="A2041" s="188"/>
      <c r="B2041" s="194"/>
      <c r="C2041" s="194"/>
      <c r="D2041" s="194"/>
      <c r="E2041" s="194"/>
      <c r="F2041" s="191"/>
      <c r="G2041" s="200"/>
      <c r="H2041" s="191"/>
      <c r="I2041" s="191"/>
      <c r="J2041" s="191"/>
    </row>
    <row r="2042" spans="1:10" s="193" customFormat="1">
      <c r="A2042" s="188"/>
      <c r="B2042" s="194"/>
      <c r="C2042" s="194"/>
      <c r="D2042" s="194"/>
      <c r="E2042" s="194"/>
      <c r="F2042" s="191"/>
      <c r="G2042" s="200"/>
      <c r="H2042" s="191"/>
      <c r="I2042" s="191"/>
      <c r="J2042" s="191"/>
    </row>
    <row r="2043" spans="1:10" s="193" customFormat="1">
      <c r="A2043" s="188"/>
      <c r="B2043" s="194"/>
      <c r="C2043" s="194"/>
      <c r="D2043" s="194"/>
      <c r="E2043" s="194"/>
      <c r="F2043" s="191"/>
      <c r="G2043" s="200"/>
      <c r="H2043" s="191"/>
      <c r="I2043" s="191"/>
      <c r="J2043" s="191"/>
    </row>
    <row r="2044" spans="1:10" s="193" customFormat="1">
      <c r="A2044" s="188"/>
      <c r="B2044" s="194"/>
      <c r="C2044" s="194"/>
      <c r="D2044" s="194"/>
      <c r="E2044" s="194"/>
      <c r="F2044" s="191"/>
      <c r="G2044" s="200"/>
      <c r="H2044" s="191"/>
      <c r="I2044" s="191"/>
      <c r="J2044" s="191"/>
    </row>
    <row r="2045" spans="1:10" s="193" customFormat="1">
      <c r="A2045" s="188"/>
      <c r="B2045" s="194"/>
      <c r="C2045" s="194"/>
      <c r="D2045" s="194"/>
      <c r="E2045" s="194"/>
      <c r="F2045" s="191"/>
      <c r="G2045" s="200"/>
      <c r="H2045" s="191"/>
      <c r="I2045" s="191"/>
      <c r="J2045" s="191"/>
    </row>
    <row r="2046" spans="1:10" s="193" customFormat="1">
      <c r="A2046" s="188"/>
      <c r="B2046" s="194"/>
      <c r="C2046" s="194"/>
      <c r="D2046" s="194"/>
      <c r="E2046" s="194"/>
      <c r="F2046" s="191"/>
      <c r="G2046" s="200"/>
      <c r="H2046" s="191"/>
      <c r="I2046" s="191"/>
      <c r="J2046" s="191"/>
    </row>
    <row r="2047" spans="1:10" s="193" customFormat="1">
      <c r="A2047" s="188"/>
      <c r="B2047" s="194"/>
      <c r="C2047" s="194"/>
      <c r="D2047" s="194"/>
      <c r="E2047" s="194"/>
      <c r="F2047" s="191"/>
      <c r="G2047" s="200"/>
      <c r="H2047" s="191"/>
      <c r="I2047" s="191"/>
      <c r="J2047" s="191"/>
    </row>
    <row r="2048" spans="1:10" s="193" customFormat="1">
      <c r="A2048" s="188"/>
      <c r="B2048" s="194"/>
      <c r="C2048" s="194"/>
      <c r="D2048" s="194"/>
      <c r="E2048" s="194"/>
      <c r="F2048" s="191"/>
      <c r="G2048" s="200"/>
      <c r="H2048" s="191"/>
      <c r="I2048" s="191"/>
      <c r="J2048" s="191"/>
    </row>
    <row r="2049" spans="1:10" s="193" customFormat="1">
      <c r="A2049" s="188"/>
      <c r="B2049" s="194"/>
      <c r="C2049" s="194"/>
      <c r="D2049" s="194"/>
      <c r="E2049" s="194"/>
      <c r="F2049" s="191"/>
      <c r="G2049" s="200"/>
      <c r="H2049" s="191"/>
      <c r="I2049" s="191"/>
      <c r="J2049" s="191"/>
    </row>
    <row r="2050" spans="1:10" s="193" customFormat="1">
      <c r="A2050" s="188"/>
      <c r="B2050" s="194"/>
      <c r="C2050" s="194"/>
      <c r="D2050" s="194"/>
      <c r="E2050" s="194"/>
      <c r="F2050" s="191"/>
      <c r="G2050" s="200"/>
      <c r="H2050" s="191"/>
      <c r="I2050" s="191"/>
      <c r="J2050" s="191"/>
    </row>
    <row r="2051" spans="1:10" s="193" customFormat="1">
      <c r="A2051" s="188"/>
      <c r="B2051" s="194"/>
      <c r="C2051" s="194"/>
      <c r="D2051" s="194"/>
      <c r="E2051" s="194"/>
      <c r="F2051" s="191"/>
      <c r="G2051" s="200"/>
      <c r="H2051" s="191"/>
      <c r="I2051" s="191"/>
      <c r="J2051" s="191"/>
    </row>
    <row r="2052" spans="1:10" s="193" customFormat="1">
      <c r="A2052" s="188"/>
      <c r="B2052" s="194"/>
      <c r="C2052" s="194"/>
      <c r="D2052" s="194"/>
      <c r="E2052" s="194"/>
      <c r="F2052" s="191"/>
      <c r="G2052" s="200"/>
      <c r="H2052" s="191"/>
      <c r="I2052" s="191"/>
      <c r="J2052" s="191"/>
    </row>
    <row r="2053" spans="1:10" s="193" customFormat="1">
      <c r="A2053" s="188"/>
      <c r="B2053" s="194"/>
      <c r="C2053" s="194"/>
      <c r="D2053" s="194"/>
      <c r="E2053" s="194"/>
      <c r="F2053" s="191"/>
      <c r="G2053" s="200"/>
      <c r="H2053" s="191"/>
      <c r="I2053" s="191"/>
      <c r="J2053" s="191"/>
    </row>
    <row r="2054" spans="1:10" s="193" customFormat="1">
      <c r="A2054" s="188"/>
      <c r="B2054" s="194"/>
      <c r="C2054" s="194"/>
      <c r="D2054" s="194"/>
      <c r="E2054" s="194"/>
      <c r="F2054" s="191"/>
      <c r="G2054" s="200"/>
      <c r="H2054" s="191"/>
      <c r="I2054" s="191"/>
      <c r="J2054" s="191"/>
    </row>
    <row r="2055" spans="1:10" s="193" customFormat="1">
      <c r="A2055" s="188"/>
      <c r="B2055" s="194"/>
      <c r="C2055" s="194"/>
      <c r="D2055" s="194"/>
      <c r="E2055" s="194"/>
      <c r="F2055" s="191"/>
      <c r="G2055" s="200"/>
      <c r="H2055" s="191"/>
      <c r="I2055" s="191"/>
      <c r="J2055" s="191"/>
    </row>
    <row r="2056" spans="1:10" s="193" customFormat="1">
      <c r="A2056" s="188"/>
      <c r="B2056" s="194"/>
      <c r="C2056" s="194"/>
      <c r="D2056" s="194"/>
      <c r="E2056" s="194"/>
      <c r="F2056" s="191"/>
      <c r="G2056" s="200"/>
      <c r="H2056" s="191"/>
      <c r="I2056" s="191"/>
      <c r="J2056" s="191"/>
    </row>
    <row r="2057" spans="1:10" s="193" customFormat="1">
      <c r="A2057" s="188"/>
      <c r="B2057" s="194"/>
      <c r="C2057" s="194"/>
      <c r="D2057" s="194"/>
      <c r="E2057" s="194"/>
      <c r="F2057" s="191"/>
      <c r="G2057" s="200"/>
      <c r="H2057" s="191"/>
      <c r="I2057" s="191"/>
      <c r="J2057" s="191"/>
    </row>
    <row r="2058" spans="1:10" s="193" customFormat="1">
      <c r="A2058" s="188"/>
      <c r="B2058" s="194"/>
      <c r="C2058" s="194"/>
      <c r="D2058" s="194"/>
      <c r="E2058" s="194"/>
      <c r="F2058" s="191"/>
      <c r="G2058" s="200"/>
      <c r="H2058" s="191"/>
      <c r="I2058" s="191"/>
      <c r="J2058" s="191"/>
    </row>
    <row r="2059" spans="1:10" s="193" customFormat="1">
      <c r="A2059" s="188"/>
      <c r="B2059" s="194"/>
      <c r="C2059" s="194"/>
      <c r="D2059" s="194"/>
      <c r="E2059" s="194"/>
      <c r="F2059" s="191"/>
      <c r="G2059" s="200"/>
      <c r="H2059" s="191"/>
      <c r="I2059" s="191"/>
      <c r="J2059" s="191"/>
    </row>
    <row r="2060" spans="1:10" s="193" customFormat="1">
      <c r="A2060" s="188"/>
      <c r="B2060" s="194"/>
      <c r="C2060" s="194"/>
      <c r="D2060" s="194"/>
      <c r="E2060" s="194"/>
      <c r="F2060" s="191"/>
      <c r="G2060" s="200"/>
      <c r="H2060" s="191"/>
      <c r="I2060" s="191"/>
      <c r="J2060" s="191"/>
    </row>
    <row r="2061" spans="1:10" s="193" customFormat="1">
      <c r="A2061" s="188"/>
      <c r="B2061" s="194"/>
      <c r="C2061" s="194"/>
      <c r="D2061" s="194"/>
      <c r="E2061" s="194"/>
      <c r="F2061" s="191"/>
      <c r="G2061" s="200"/>
      <c r="H2061" s="191"/>
      <c r="I2061" s="191"/>
      <c r="J2061" s="191"/>
    </row>
    <row r="2062" spans="1:10" s="193" customFormat="1">
      <c r="A2062" s="188"/>
      <c r="B2062" s="194"/>
      <c r="C2062" s="194"/>
      <c r="D2062" s="194"/>
      <c r="E2062" s="194"/>
      <c r="F2062" s="191"/>
      <c r="G2062" s="200"/>
      <c r="H2062" s="191"/>
      <c r="I2062" s="191"/>
      <c r="J2062" s="191"/>
    </row>
    <row r="2063" spans="1:10" s="193" customFormat="1">
      <c r="A2063" s="188"/>
      <c r="B2063" s="194"/>
      <c r="C2063" s="194"/>
      <c r="D2063" s="194"/>
      <c r="E2063" s="194"/>
      <c r="F2063" s="191"/>
      <c r="G2063" s="200"/>
      <c r="H2063" s="191"/>
      <c r="I2063" s="191"/>
      <c r="J2063" s="191"/>
    </row>
    <row r="2064" spans="1:10" s="193" customFormat="1">
      <c r="A2064" s="188"/>
      <c r="B2064" s="194"/>
      <c r="C2064" s="194"/>
      <c r="D2064" s="194"/>
      <c r="E2064" s="194"/>
      <c r="F2064" s="191"/>
      <c r="G2064" s="200"/>
      <c r="H2064" s="191"/>
      <c r="I2064" s="191"/>
      <c r="J2064" s="191"/>
    </row>
    <row r="2065" spans="1:10" s="193" customFormat="1">
      <c r="A2065" s="188"/>
      <c r="B2065" s="194"/>
      <c r="C2065" s="194"/>
      <c r="D2065" s="194"/>
      <c r="E2065" s="194"/>
      <c r="F2065" s="191"/>
      <c r="G2065" s="200"/>
      <c r="H2065" s="191"/>
      <c r="I2065" s="191"/>
      <c r="J2065" s="191"/>
    </row>
    <row r="2066" spans="1:10" s="193" customFormat="1">
      <c r="A2066" s="188"/>
      <c r="B2066" s="194"/>
      <c r="C2066" s="194"/>
      <c r="D2066" s="194"/>
      <c r="E2066" s="194"/>
      <c r="F2066" s="191"/>
      <c r="G2066" s="200"/>
      <c r="H2066" s="191"/>
      <c r="I2066" s="191"/>
      <c r="J2066" s="191"/>
    </row>
    <row r="2067" spans="1:10" s="193" customFormat="1">
      <c r="A2067" s="188"/>
      <c r="B2067" s="194"/>
      <c r="C2067" s="194"/>
      <c r="D2067" s="194"/>
      <c r="E2067" s="194"/>
      <c r="F2067" s="191"/>
      <c r="G2067" s="200"/>
      <c r="H2067" s="191"/>
      <c r="I2067" s="191"/>
      <c r="J2067" s="191"/>
    </row>
    <row r="2068" spans="1:10" s="193" customFormat="1">
      <c r="A2068" s="188"/>
      <c r="B2068" s="194"/>
      <c r="C2068" s="194"/>
      <c r="D2068" s="194"/>
      <c r="E2068" s="194"/>
      <c r="F2068" s="191"/>
      <c r="G2068" s="200"/>
      <c r="H2068" s="191"/>
      <c r="I2068" s="191"/>
      <c r="J2068" s="191"/>
    </row>
    <row r="2069" spans="1:10" s="193" customFormat="1">
      <c r="A2069" s="188"/>
      <c r="B2069" s="194"/>
      <c r="C2069" s="194"/>
      <c r="D2069" s="194"/>
      <c r="E2069" s="194"/>
      <c r="F2069" s="191"/>
      <c r="G2069" s="200"/>
      <c r="H2069" s="191"/>
      <c r="I2069" s="191"/>
      <c r="J2069" s="191"/>
    </row>
    <row r="2070" spans="1:10" s="193" customFormat="1">
      <c r="A2070" s="188"/>
      <c r="B2070" s="194"/>
      <c r="C2070" s="194"/>
      <c r="D2070" s="194"/>
      <c r="E2070" s="194"/>
      <c r="F2070" s="191"/>
      <c r="G2070" s="200"/>
      <c r="H2070" s="191"/>
      <c r="I2070" s="191"/>
      <c r="J2070" s="191"/>
    </row>
    <row r="2071" spans="1:10" s="193" customFormat="1">
      <c r="A2071" s="188"/>
      <c r="B2071" s="194"/>
      <c r="C2071" s="194"/>
      <c r="D2071" s="194"/>
      <c r="E2071" s="194"/>
      <c r="F2071" s="191"/>
      <c r="G2071" s="200"/>
      <c r="H2071" s="191"/>
      <c r="I2071" s="191"/>
      <c r="J2071" s="191"/>
    </row>
    <row r="2072" spans="1:10" s="193" customFormat="1">
      <c r="A2072" s="188"/>
      <c r="B2072" s="194"/>
      <c r="C2072" s="194"/>
      <c r="D2072" s="194"/>
      <c r="E2072" s="194"/>
      <c r="F2072" s="191"/>
      <c r="G2072" s="200"/>
      <c r="H2072" s="191"/>
      <c r="I2072" s="191"/>
      <c r="J2072" s="191"/>
    </row>
    <row r="2073" spans="1:10" s="193" customFormat="1">
      <c r="A2073" s="188"/>
      <c r="B2073" s="194"/>
      <c r="C2073" s="194"/>
      <c r="D2073" s="194"/>
      <c r="E2073" s="194"/>
      <c r="F2073" s="191"/>
      <c r="G2073" s="200"/>
      <c r="H2073" s="191"/>
      <c r="I2073" s="191"/>
      <c r="J2073" s="191"/>
    </row>
    <row r="2074" spans="1:10" s="193" customFormat="1">
      <c r="A2074" s="188"/>
      <c r="B2074" s="194"/>
      <c r="C2074" s="194"/>
      <c r="D2074" s="194"/>
      <c r="E2074" s="194"/>
      <c r="F2074" s="191"/>
      <c r="G2074" s="200"/>
      <c r="H2074" s="191"/>
      <c r="I2074" s="191"/>
      <c r="J2074" s="191"/>
    </row>
    <row r="2075" spans="1:10" s="193" customFormat="1">
      <c r="A2075" s="188"/>
      <c r="B2075" s="194"/>
      <c r="C2075" s="194"/>
      <c r="D2075" s="194"/>
      <c r="E2075" s="194"/>
      <c r="F2075" s="191"/>
      <c r="G2075" s="200"/>
      <c r="H2075" s="191"/>
      <c r="I2075" s="191"/>
      <c r="J2075" s="191"/>
    </row>
    <row r="2076" spans="1:10" s="193" customFormat="1">
      <c r="A2076" s="188"/>
      <c r="B2076" s="194"/>
      <c r="C2076" s="194"/>
      <c r="D2076" s="194"/>
      <c r="E2076" s="194"/>
      <c r="F2076" s="191"/>
      <c r="G2076" s="200"/>
      <c r="H2076" s="191"/>
      <c r="I2076" s="191"/>
      <c r="J2076" s="191"/>
    </row>
    <row r="2077" spans="1:10" s="193" customFormat="1">
      <c r="A2077" s="188"/>
      <c r="B2077" s="194"/>
      <c r="C2077" s="194"/>
      <c r="D2077" s="194"/>
      <c r="E2077" s="194"/>
      <c r="F2077" s="191"/>
      <c r="G2077" s="200"/>
      <c r="H2077" s="191"/>
      <c r="I2077" s="191"/>
      <c r="J2077" s="191"/>
    </row>
    <row r="2078" spans="1:10" s="193" customFormat="1">
      <c r="A2078" s="188"/>
      <c r="B2078" s="194"/>
      <c r="C2078" s="194"/>
      <c r="D2078" s="194"/>
      <c r="E2078" s="194"/>
      <c r="F2078" s="191"/>
      <c r="G2078" s="200"/>
      <c r="H2078" s="191"/>
      <c r="I2078" s="191"/>
      <c r="J2078" s="191"/>
    </row>
    <row r="2079" spans="1:10" s="193" customFormat="1">
      <c r="A2079" s="188"/>
      <c r="B2079" s="194"/>
      <c r="C2079" s="194"/>
      <c r="D2079" s="194"/>
      <c r="E2079" s="194"/>
      <c r="F2079" s="191"/>
      <c r="G2079" s="200"/>
      <c r="H2079" s="191"/>
      <c r="I2079" s="191"/>
      <c r="J2079" s="191"/>
    </row>
    <row r="2080" spans="1:10" s="193" customFormat="1">
      <c r="A2080" s="188"/>
      <c r="B2080" s="194"/>
      <c r="C2080" s="194"/>
      <c r="D2080" s="194"/>
      <c r="E2080" s="194"/>
      <c r="F2080" s="191"/>
      <c r="G2080" s="200"/>
      <c r="H2080" s="191"/>
      <c r="I2080" s="191"/>
      <c r="J2080" s="191"/>
    </row>
    <row r="2081" spans="1:10" s="193" customFormat="1">
      <c r="A2081" s="188"/>
      <c r="B2081" s="194"/>
      <c r="C2081" s="194"/>
      <c r="D2081" s="194"/>
      <c r="E2081" s="194"/>
      <c r="F2081" s="191"/>
      <c r="G2081" s="200"/>
      <c r="H2081" s="191"/>
      <c r="I2081" s="191"/>
      <c r="J2081" s="191"/>
    </row>
    <row r="2082" spans="1:10" s="193" customFormat="1">
      <c r="A2082" s="188"/>
      <c r="B2082" s="194"/>
      <c r="C2082" s="194"/>
      <c r="D2082" s="194"/>
      <c r="E2082" s="194"/>
      <c r="F2082" s="191"/>
      <c r="G2082" s="200"/>
      <c r="H2082" s="191"/>
      <c r="I2082" s="191"/>
      <c r="J2082" s="191"/>
    </row>
    <row r="2083" spans="1:10" s="193" customFormat="1">
      <c r="A2083" s="188"/>
      <c r="B2083" s="194"/>
      <c r="C2083" s="194"/>
      <c r="D2083" s="194"/>
      <c r="E2083" s="194"/>
      <c r="F2083" s="191"/>
      <c r="G2083" s="200"/>
      <c r="H2083" s="191"/>
      <c r="I2083" s="191"/>
      <c r="J2083" s="191"/>
    </row>
    <row r="2084" spans="1:10" s="193" customFormat="1">
      <c r="A2084" s="188"/>
      <c r="B2084" s="194"/>
      <c r="C2084" s="194"/>
      <c r="D2084" s="194"/>
      <c r="E2084" s="194"/>
      <c r="F2084" s="191"/>
      <c r="G2084" s="200"/>
      <c r="H2084" s="191"/>
      <c r="I2084" s="191"/>
      <c r="J2084" s="191"/>
    </row>
    <row r="2085" spans="1:10" s="193" customFormat="1">
      <c r="A2085" s="188"/>
      <c r="B2085" s="194"/>
      <c r="C2085" s="194"/>
      <c r="D2085" s="194"/>
      <c r="E2085" s="194"/>
      <c r="F2085" s="191"/>
      <c r="G2085" s="200"/>
      <c r="H2085" s="191"/>
      <c r="I2085" s="191"/>
      <c r="J2085" s="191"/>
    </row>
    <row r="2086" spans="1:10" s="193" customFormat="1">
      <c r="A2086" s="188"/>
      <c r="B2086" s="194"/>
      <c r="C2086" s="194"/>
      <c r="D2086" s="194"/>
      <c r="E2086" s="194"/>
      <c r="F2086" s="191"/>
      <c r="G2086" s="200"/>
      <c r="H2086" s="191"/>
      <c r="I2086" s="191"/>
      <c r="J2086" s="191"/>
    </row>
    <row r="2087" spans="1:10" s="193" customFormat="1">
      <c r="A2087" s="188"/>
      <c r="B2087" s="194"/>
      <c r="C2087" s="194"/>
      <c r="D2087" s="194"/>
      <c r="E2087" s="194"/>
      <c r="F2087" s="191"/>
      <c r="G2087" s="200"/>
      <c r="H2087" s="191"/>
      <c r="I2087" s="191"/>
      <c r="J2087" s="191"/>
    </row>
    <row r="2088" spans="1:10" s="193" customFormat="1">
      <c r="A2088" s="188"/>
      <c r="B2088" s="194"/>
      <c r="C2088" s="194"/>
      <c r="D2088" s="194"/>
      <c r="E2088" s="194"/>
      <c r="F2088" s="191"/>
      <c r="G2088" s="200"/>
      <c r="H2088" s="191"/>
      <c r="I2088" s="191"/>
      <c r="J2088" s="191"/>
    </row>
    <row r="2089" spans="1:10" s="193" customFormat="1">
      <c r="A2089" s="188"/>
      <c r="B2089" s="194"/>
      <c r="C2089" s="194"/>
      <c r="D2089" s="194"/>
      <c r="E2089" s="194"/>
      <c r="F2089" s="191"/>
      <c r="G2089" s="200"/>
      <c r="H2089" s="191"/>
      <c r="I2089" s="191"/>
      <c r="J2089" s="191"/>
    </row>
    <row r="2090" spans="1:10" s="193" customFormat="1">
      <c r="A2090" s="188"/>
      <c r="B2090" s="194"/>
      <c r="C2090" s="194"/>
      <c r="D2090" s="194"/>
      <c r="E2090" s="194"/>
      <c r="F2090" s="191"/>
      <c r="G2090" s="200"/>
      <c r="H2090" s="191"/>
      <c r="I2090" s="191"/>
      <c r="J2090" s="191"/>
    </row>
    <row r="2091" spans="1:10" s="193" customFormat="1">
      <c r="A2091" s="188"/>
      <c r="B2091" s="194"/>
      <c r="C2091" s="194"/>
      <c r="D2091" s="194"/>
      <c r="E2091" s="194"/>
      <c r="F2091" s="191"/>
      <c r="G2091" s="200"/>
      <c r="H2091" s="191"/>
      <c r="I2091" s="191"/>
      <c r="J2091" s="191"/>
    </row>
    <row r="2092" spans="1:10" s="193" customFormat="1">
      <c r="A2092" s="188"/>
      <c r="B2092" s="194"/>
      <c r="C2092" s="194"/>
      <c r="D2092" s="194"/>
      <c r="E2092" s="194"/>
      <c r="F2092" s="191"/>
      <c r="G2092" s="200"/>
      <c r="H2092" s="191"/>
      <c r="I2092" s="191"/>
      <c r="J2092" s="191"/>
    </row>
    <row r="2093" spans="1:10" s="193" customFormat="1">
      <c r="A2093" s="188"/>
      <c r="B2093" s="194"/>
      <c r="C2093" s="194"/>
      <c r="D2093" s="194"/>
      <c r="E2093" s="194"/>
      <c r="F2093" s="191"/>
      <c r="G2093" s="200"/>
      <c r="H2093" s="191"/>
      <c r="I2093" s="191"/>
      <c r="J2093" s="191"/>
    </row>
    <row r="2094" spans="1:10" s="193" customFormat="1">
      <c r="A2094" s="188"/>
      <c r="B2094" s="194"/>
      <c r="C2094" s="194"/>
      <c r="D2094" s="194"/>
      <c r="E2094" s="194"/>
      <c r="F2094" s="191"/>
      <c r="G2094" s="200"/>
      <c r="H2094" s="191"/>
      <c r="I2094" s="191"/>
      <c r="J2094" s="191"/>
    </row>
    <row r="2095" spans="1:10" s="193" customFormat="1">
      <c r="A2095" s="188"/>
      <c r="B2095" s="194"/>
      <c r="C2095" s="194"/>
      <c r="D2095" s="194"/>
      <c r="E2095" s="194"/>
      <c r="F2095" s="191"/>
      <c r="G2095" s="200"/>
      <c r="H2095" s="191"/>
      <c r="I2095" s="191"/>
      <c r="J2095" s="191"/>
    </row>
    <row r="2096" spans="1:10" s="193" customFormat="1">
      <c r="A2096" s="188"/>
      <c r="B2096" s="194"/>
      <c r="C2096" s="194"/>
      <c r="D2096" s="194"/>
      <c r="E2096" s="194"/>
      <c r="F2096" s="191"/>
      <c r="G2096" s="200"/>
      <c r="H2096" s="191"/>
      <c r="I2096" s="191"/>
      <c r="J2096" s="191"/>
    </row>
    <row r="2097" spans="1:10" s="193" customFormat="1">
      <c r="A2097" s="188"/>
      <c r="B2097" s="194"/>
      <c r="C2097" s="194"/>
      <c r="D2097" s="194"/>
      <c r="E2097" s="194"/>
      <c r="F2097" s="191"/>
      <c r="G2097" s="200"/>
      <c r="H2097" s="191"/>
      <c r="I2097" s="191"/>
      <c r="J2097" s="191"/>
    </row>
    <row r="2098" spans="1:10" s="193" customFormat="1">
      <c r="A2098" s="188"/>
      <c r="B2098" s="194"/>
      <c r="C2098" s="194"/>
      <c r="D2098" s="194"/>
      <c r="E2098" s="194"/>
      <c r="F2098" s="191"/>
      <c r="G2098" s="200"/>
      <c r="H2098" s="191"/>
      <c r="I2098" s="191"/>
      <c r="J2098" s="191"/>
    </row>
    <row r="2099" spans="1:10" s="193" customFormat="1">
      <c r="A2099" s="188"/>
      <c r="B2099" s="194"/>
      <c r="C2099" s="194"/>
      <c r="D2099" s="194"/>
      <c r="E2099" s="194"/>
      <c r="F2099" s="191"/>
      <c r="G2099" s="200"/>
      <c r="H2099" s="191"/>
      <c r="I2099" s="191"/>
      <c r="J2099" s="191"/>
    </row>
    <row r="2100" spans="1:10" s="193" customFormat="1">
      <c r="A2100" s="188"/>
      <c r="B2100" s="194"/>
      <c r="C2100" s="194"/>
      <c r="D2100" s="194"/>
      <c r="E2100" s="194"/>
      <c r="F2100" s="191"/>
      <c r="G2100" s="200"/>
      <c r="H2100" s="191"/>
      <c r="I2100" s="191"/>
      <c r="J2100" s="191"/>
    </row>
    <row r="2101" spans="1:10" s="193" customFormat="1">
      <c r="A2101" s="188"/>
      <c r="B2101" s="194"/>
      <c r="C2101" s="194"/>
      <c r="D2101" s="194"/>
      <c r="E2101" s="194"/>
      <c r="F2101" s="195"/>
      <c r="G2101" s="200"/>
      <c r="H2101" s="195"/>
      <c r="I2101" s="195"/>
      <c r="J2101" s="195"/>
    </row>
    <row r="2102" spans="1:10" s="193" customFormat="1">
      <c r="A2102" s="188"/>
      <c r="B2102" s="194"/>
      <c r="C2102" s="194"/>
      <c r="D2102" s="194"/>
      <c r="E2102" s="194"/>
      <c r="F2102" s="195"/>
      <c r="G2102" s="200"/>
      <c r="H2102" s="195"/>
      <c r="I2102" s="195"/>
      <c r="J2102" s="195"/>
    </row>
    <row r="2103" spans="1:10" s="193" customFormat="1">
      <c r="A2103" s="188"/>
      <c r="B2103" s="194"/>
      <c r="C2103" s="194"/>
      <c r="D2103" s="194"/>
      <c r="E2103" s="194"/>
      <c r="F2103" s="195"/>
      <c r="G2103" s="200"/>
      <c r="H2103" s="195"/>
      <c r="I2103" s="195"/>
      <c r="J2103" s="195"/>
    </row>
    <row r="2104" spans="1:10" s="193" customFormat="1">
      <c r="A2104" s="188"/>
      <c r="B2104" s="194"/>
      <c r="C2104" s="194"/>
      <c r="D2104" s="194"/>
      <c r="E2104" s="194"/>
      <c r="F2104" s="195"/>
      <c r="G2104" s="200"/>
      <c r="H2104" s="195"/>
      <c r="I2104" s="195"/>
      <c r="J2104" s="195"/>
    </row>
    <row r="2105" spans="1:10" s="193" customFormat="1">
      <c r="A2105" s="188"/>
      <c r="B2105" s="194"/>
      <c r="C2105" s="194"/>
      <c r="D2105" s="194"/>
      <c r="E2105" s="194"/>
      <c r="F2105" s="195"/>
      <c r="G2105" s="200"/>
      <c r="H2105" s="195"/>
      <c r="I2105" s="195"/>
      <c r="J2105" s="195"/>
    </row>
    <row r="2106" spans="1:10" s="193" customFormat="1">
      <c r="A2106" s="188"/>
      <c r="B2106" s="194"/>
      <c r="C2106" s="194"/>
      <c r="D2106" s="194"/>
      <c r="E2106" s="194"/>
      <c r="F2106" s="195"/>
      <c r="G2106" s="200"/>
      <c r="H2106" s="195"/>
      <c r="I2106" s="195"/>
      <c r="J2106" s="195"/>
    </row>
    <row r="2107" spans="1:10" s="193" customFormat="1">
      <c r="A2107" s="188"/>
      <c r="B2107" s="194"/>
      <c r="C2107" s="194"/>
      <c r="D2107" s="194"/>
      <c r="E2107" s="194"/>
      <c r="F2107" s="195"/>
      <c r="G2107" s="200"/>
      <c r="H2107" s="195"/>
      <c r="I2107" s="195"/>
      <c r="J2107" s="195"/>
    </row>
    <row r="2108" spans="1:10" s="193" customFormat="1">
      <c r="A2108" s="188"/>
      <c r="B2108" s="194"/>
      <c r="C2108" s="194"/>
      <c r="D2108" s="194"/>
      <c r="E2108" s="194"/>
      <c r="F2108" s="195"/>
      <c r="G2108" s="200"/>
      <c r="H2108" s="195"/>
      <c r="I2108" s="195"/>
      <c r="J2108" s="195"/>
    </row>
    <row r="2109" spans="1:10" s="193" customFormat="1">
      <c r="A2109" s="188"/>
      <c r="B2109" s="194"/>
      <c r="C2109" s="194"/>
      <c r="D2109" s="194"/>
      <c r="E2109" s="194"/>
      <c r="F2109" s="195"/>
      <c r="G2109" s="200"/>
      <c r="H2109" s="195"/>
      <c r="I2109" s="195"/>
      <c r="J2109" s="195"/>
    </row>
    <row r="2110" spans="1:10" s="193" customFormat="1">
      <c r="A2110" s="188"/>
      <c r="B2110" s="194"/>
      <c r="C2110" s="194"/>
      <c r="D2110" s="194"/>
      <c r="E2110" s="194"/>
      <c r="F2110" s="195"/>
      <c r="G2110" s="200"/>
      <c r="H2110" s="195"/>
      <c r="I2110" s="195"/>
      <c r="J2110" s="195"/>
    </row>
    <row r="2111" spans="1:10" s="193" customFormat="1">
      <c r="A2111" s="188"/>
      <c r="B2111" s="194"/>
      <c r="C2111" s="194"/>
      <c r="D2111" s="194"/>
      <c r="E2111" s="194"/>
      <c r="F2111" s="195"/>
      <c r="G2111" s="200"/>
      <c r="H2111" s="195"/>
      <c r="I2111" s="195"/>
      <c r="J2111" s="195"/>
    </row>
    <row r="2112" spans="1:10" s="193" customFormat="1">
      <c r="A2112" s="188"/>
      <c r="B2112" s="194"/>
      <c r="C2112" s="194"/>
      <c r="D2112" s="194"/>
      <c r="E2112" s="194"/>
      <c r="F2112" s="195"/>
      <c r="G2112" s="200"/>
      <c r="H2112" s="195"/>
      <c r="I2112" s="195"/>
      <c r="J2112" s="195"/>
    </row>
    <row r="2113" spans="1:10" s="193" customFormat="1">
      <c r="A2113" s="188"/>
      <c r="B2113" s="194"/>
      <c r="C2113" s="194"/>
      <c r="D2113" s="194"/>
      <c r="E2113" s="194"/>
      <c r="F2113" s="195"/>
      <c r="G2113" s="200"/>
      <c r="H2113" s="195"/>
      <c r="I2113" s="195"/>
      <c r="J2113" s="195"/>
    </row>
    <row r="2114" spans="1:10" s="193" customFormat="1">
      <c r="A2114" s="188"/>
      <c r="B2114" s="194"/>
      <c r="C2114" s="194"/>
      <c r="D2114" s="194"/>
      <c r="E2114" s="194"/>
      <c r="F2114" s="195"/>
      <c r="G2114" s="200"/>
      <c r="H2114" s="195"/>
      <c r="I2114" s="195"/>
      <c r="J2114" s="195"/>
    </row>
    <row r="2115" spans="1:10" s="193" customFormat="1">
      <c r="A2115" s="188"/>
      <c r="B2115" s="194"/>
      <c r="C2115" s="194"/>
      <c r="D2115" s="194"/>
      <c r="E2115" s="194"/>
      <c r="F2115" s="195"/>
      <c r="G2115" s="200"/>
      <c r="H2115" s="195"/>
      <c r="I2115" s="195"/>
      <c r="J2115" s="195"/>
    </row>
    <row r="2116" spans="1:10" s="193" customFormat="1">
      <c r="A2116" s="188"/>
      <c r="B2116" s="194"/>
      <c r="C2116" s="194"/>
      <c r="D2116" s="194"/>
      <c r="E2116" s="194"/>
      <c r="F2116" s="195"/>
      <c r="G2116" s="200"/>
      <c r="H2116" s="195"/>
      <c r="I2116" s="195"/>
      <c r="J2116" s="195"/>
    </row>
    <row r="2117" spans="1:10" s="193" customFormat="1">
      <c r="A2117" s="188"/>
      <c r="B2117" s="194"/>
      <c r="C2117" s="194"/>
      <c r="D2117" s="194"/>
      <c r="E2117" s="194"/>
      <c r="F2117" s="195"/>
      <c r="G2117" s="200"/>
      <c r="H2117" s="195"/>
      <c r="I2117" s="195"/>
      <c r="J2117" s="195"/>
    </row>
    <row r="2118" spans="1:10" s="193" customFormat="1">
      <c r="A2118" s="188"/>
      <c r="B2118" s="194"/>
      <c r="C2118" s="194"/>
      <c r="D2118" s="194"/>
      <c r="E2118" s="194"/>
      <c r="F2118" s="195"/>
      <c r="G2118" s="200"/>
      <c r="H2118" s="195"/>
      <c r="I2118" s="195"/>
      <c r="J2118" s="195"/>
    </row>
    <row r="2119" spans="1:10" s="193" customFormat="1">
      <c r="A2119" s="188"/>
      <c r="B2119" s="194"/>
      <c r="C2119" s="194"/>
      <c r="D2119" s="194"/>
      <c r="E2119" s="194"/>
      <c r="F2119" s="195"/>
      <c r="G2119" s="200"/>
      <c r="H2119" s="195"/>
      <c r="I2119" s="195"/>
      <c r="J2119" s="195"/>
    </row>
    <row r="2120" spans="1:10" s="193" customFormat="1">
      <c r="A2120" s="188"/>
      <c r="B2120" s="194"/>
      <c r="C2120" s="194"/>
      <c r="D2120" s="194"/>
      <c r="E2120" s="194"/>
      <c r="F2120" s="195"/>
      <c r="G2120" s="200"/>
      <c r="H2120" s="195"/>
      <c r="I2120" s="195"/>
      <c r="J2120" s="195"/>
    </row>
    <row r="2121" spans="1:10" s="193" customFormat="1">
      <c r="A2121" s="188"/>
      <c r="B2121" s="194"/>
      <c r="C2121" s="194"/>
      <c r="D2121" s="194"/>
      <c r="E2121" s="194"/>
      <c r="F2121" s="195"/>
      <c r="G2121" s="200"/>
      <c r="H2121" s="195"/>
      <c r="I2121" s="195"/>
      <c r="J2121" s="195"/>
    </row>
    <row r="2122" spans="1:10" s="193" customFormat="1">
      <c r="A2122" s="188"/>
      <c r="B2122" s="194"/>
      <c r="C2122" s="194"/>
      <c r="D2122" s="194"/>
      <c r="E2122" s="194"/>
      <c r="F2122" s="195"/>
      <c r="G2122" s="200"/>
      <c r="H2122" s="195"/>
      <c r="I2122" s="195"/>
      <c r="J2122" s="195"/>
    </row>
    <row r="2123" spans="1:10" s="193" customFormat="1">
      <c r="A2123" s="188"/>
      <c r="B2123" s="194"/>
      <c r="C2123" s="194"/>
      <c r="D2123" s="194"/>
      <c r="E2123" s="194"/>
      <c r="F2123" s="195"/>
      <c r="G2123" s="200"/>
      <c r="H2123" s="195"/>
      <c r="I2123" s="195"/>
      <c r="J2123" s="195"/>
    </row>
    <row r="2124" spans="1:10" s="193" customFormat="1">
      <c r="A2124" s="188"/>
      <c r="B2124" s="194"/>
      <c r="C2124" s="194"/>
      <c r="D2124" s="194"/>
      <c r="E2124" s="194"/>
      <c r="F2124" s="195"/>
      <c r="G2124" s="200"/>
      <c r="H2124" s="195"/>
      <c r="I2124" s="195"/>
      <c r="J2124" s="195"/>
    </row>
    <row r="2125" spans="1:10" s="193" customFormat="1">
      <c r="A2125" s="188"/>
      <c r="B2125" s="194"/>
      <c r="C2125" s="194"/>
      <c r="D2125" s="194"/>
      <c r="E2125" s="194"/>
      <c r="F2125" s="195"/>
      <c r="G2125" s="200"/>
      <c r="H2125" s="195"/>
      <c r="I2125" s="195"/>
      <c r="J2125" s="195"/>
    </row>
    <row r="2126" spans="1:10" s="193" customFormat="1">
      <c r="A2126" s="188"/>
      <c r="B2126" s="194"/>
      <c r="C2126" s="194"/>
      <c r="D2126" s="194"/>
      <c r="E2126" s="194"/>
      <c r="F2126" s="195"/>
      <c r="G2126" s="200"/>
      <c r="H2126" s="195"/>
      <c r="I2126" s="195"/>
      <c r="J2126" s="195"/>
    </row>
    <row r="2127" spans="1:10" s="193" customFormat="1">
      <c r="A2127" s="188"/>
      <c r="B2127" s="194"/>
      <c r="C2127" s="194"/>
      <c r="D2127" s="194"/>
      <c r="E2127" s="194"/>
      <c r="F2127" s="195"/>
      <c r="G2127" s="200"/>
      <c r="H2127" s="195"/>
      <c r="I2127" s="195"/>
      <c r="J2127" s="195"/>
    </row>
    <row r="2128" spans="1:10" s="193" customFormat="1">
      <c r="A2128" s="188"/>
      <c r="B2128" s="194"/>
      <c r="C2128" s="194"/>
      <c r="D2128" s="194"/>
      <c r="E2128" s="194"/>
      <c r="F2128" s="195"/>
      <c r="G2128" s="200"/>
      <c r="H2128" s="195"/>
      <c r="I2128" s="195"/>
      <c r="J2128" s="195"/>
    </row>
    <row r="2129" spans="1:10" s="193" customFormat="1">
      <c r="A2129" s="188"/>
      <c r="B2129" s="194"/>
      <c r="C2129" s="194"/>
      <c r="D2129" s="194"/>
      <c r="E2129" s="194"/>
      <c r="F2129" s="195"/>
      <c r="G2129" s="200"/>
      <c r="H2129" s="195"/>
      <c r="I2129" s="195"/>
      <c r="J2129" s="195"/>
    </row>
    <row r="2130" spans="1:10" s="193" customFormat="1">
      <c r="A2130" s="188"/>
      <c r="B2130" s="194"/>
      <c r="C2130" s="194"/>
      <c r="D2130" s="194"/>
      <c r="E2130" s="194"/>
      <c r="F2130" s="195"/>
      <c r="G2130" s="200"/>
      <c r="H2130" s="195"/>
      <c r="I2130" s="195"/>
      <c r="J2130" s="195"/>
    </row>
    <row r="2131" spans="1:10" s="193" customFormat="1">
      <c r="A2131" s="188"/>
      <c r="B2131" s="194"/>
      <c r="C2131" s="194"/>
      <c r="D2131" s="194"/>
      <c r="E2131" s="194"/>
      <c r="F2131" s="195"/>
      <c r="G2131" s="200"/>
      <c r="H2131" s="195"/>
      <c r="I2131" s="195"/>
      <c r="J2131" s="195"/>
    </row>
    <row r="2132" spans="1:10" s="193" customFormat="1">
      <c r="A2132" s="188"/>
      <c r="B2132" s="194"/>
      <c r="C2132" s="194"/>
      <c r="D2132" s="194"/>
      <c r="E2132" s="194"/>
      <c r="F2132" s="195"/>
      <c r="G2132" s="200"/>
      <c r="H2132" s="195"/>
      <c r="I2132" s="195"/>
      <c r="J2132" s="195"/>
    </row>
    <row r="2133" spans="1:10" s="193" customFormat="1">
      <c r="A2133" s="188"/>
      <c r="B2133" s="194"/>
      <c r="C2133" s="194"/>
      <c r="D2133" s="194"/>
      <c r="E2133" s="194"/>
      <c r="F2133" s="195"/>
      <c r="G2133" s="200"/>
      <c r="H2133" s="195"/>
      <c r="I2133" s="195"/>
      <c r="J2133" s="195"/>
    </row>
    <row r="2134" spans="1:10" s="193" customFormat="1">
      <c r="A2134" s="188"/>
      <c r="B2134" s="194"/>
      <c r="C2134" s="194"/>
      <c r="D2134" s="194"/>
      <c r="E2134" s="194"/>
      <c r="F2134" s="195"/>
      <c r="G2134" s="200"/>
      <c r="H2134" s="195"/>
      <c r="I2134" s="195"/>
      <c r="J2134" s="195"/>
    </row>
    <row r="2135" spans="1:10" s="193" customFormat="1">
      <c r="A2135" s="188"/>
      <c r="B2135" s="194"/>
      <c r="C2135" s="194"/>
      <c r="D2135" s="194"/>
      <c r="E2135" s="194"/>
      <c r="F2135" s="195"/>
      <c r="G2135" s="200"/>
      <c r="H2135" s="195"/>
      <c r="I2135" s="195"/>
      <c r="J2135" s="195"/>
    </row>
    <row r="2136" spans="1:10" s="193" customFormat="1">
      <c r="A2136" s="188"/>
      <c r="B2136" s="194"/>
      <c r="C2136" s="194"/>
      <c r="D2136" s="194"/>
      <c r="E2136" s="194"/>
      <c r="F2136" s="195"/>
      <c r="G2136" s="200"/>
      <c r="H2136" s="195"/>
      <c r="I2136" s="195"/>
      <c r="J2136" s="195"/>
    </row>
    <row r="2137" spans="1:10" s="193" customFormat="1">
      <c r="A2137" s="188"/>
      <c r="B2137" s="194"/>
      <c r="C2137" s="194"/>
      <c r="D2137" s="194"/>
      <c r="E2137" s="194"/>
      <c r="F2137" s="195"/>
      <c r="G2137" s="200"/>
      <c r="H2137" s="195"/>
      <c r="I2137" s="195"/>
      <c r="J2137" s="195"/>
    </row>
    <row r="2138" spans="1:10" s="193" customFormat="1">
      <c r="A2138" s="188"/>
      <c r="B2138" s="194"/>
      <c r="C2138" s="194"/>
      <c r="D2138" s="194"/>
      <c r="E2138" s="194"/>
      <c r="F2138" s="195"/>
      <c r="G2138" s="200"/>
      <c r="H2138" s="195"/>
      <c r="I2138" s="195"/>
      <c r="J2138" s="195"/>
    </row>
    <row r="2139" spans="1:10" s="193" customFormat="1">
      <c r="A2139" s="188"/>
      <c r="B2139" s="194"/>
      <c r="C2139" s="194"/>
      <c r="D2139" s="194"/>
      <c r="E2139" s="194"/>
      <c r="F2139" s="195"/>
      <c r="G2139" s="200"/>
      <c r="H2139" s="195"/>
      <c r="I2139" s="195"/>
      <c r="J2139" s="195"/>
    </row>
    <row r="2140" spans="1:10" s="193" customFormat="1">
      <c r="A2140" s="188"/>
      <c r="B2140" s="194"/>
      <c r="C2140" s="194"/>
      <c r="D2140" s="194"/>
      <c r="E2140" s="194"/>
      <c r="F2140" s="195"/>
      <c r="G2140" s="200"/>
      <c r="H2140" s="195"/>
      <c r="I2140" s="195"/>
      <c r="J2140" s="195"/>
    </row>
    <row r="2141" spans="1:10" s="193" customFormat="1">
      <c r="A2141" s="188"/>
      <c r="B2141" s="194"/>
      <c r="C2141" s="194"/>
      <c r="D2141" s="194"/>
      <c r="E2141" s="194"/>
      <c r="F2141" s="195"/>
      <c r="G2141" s="200"/>
      <c r="H2141" s="195"/>
      <c r="I2141" s="195"/>
      <c r="J2141" s="195"/>
    </row>
    <row r="2142" spans="1:10" s="193" customFormat="1">
      <c r="A2142" s="188"/>
      <c r="B2142" s="194"/>
      <c r="C2142" s="194"/>
      <c r="D2142" s="194"/>
      <c r="E2142" s="194"/>
      <c r="F2142" s="195"/>
      <c r="G2142" s="200"/>
      <c r="H2142" s="195"/>
      <c r="I2142" s="195"/>
      <c r="J2142" s="195"/>
    </row>
    <row r="2143" spans="1:10" s="193" customFormat="1">
      <c r="A2143" s="188"/>
      <c r="B2143" s="194"/>
      <c r="C2143" s="194"/>
      <c r="D2143" s="194"/>
      <c r="E2143" s="194"/>
      <c r="F2143" s="195"/>
      <c r="G2143" s="200"/>
      <c r="H2143" s="195"/>
      <c r="I2143" s="195"/>
      <c r="J2143" s="195"/>
    </row>
    <row r="2144" spans="1:10" s="193" customFormat="1">
      <c r="A2144" s="188"/>
      <c r="B2144" s="194"/>
      <c r="C2144" s="194"/>
      <c r="D2144" s="194"/>
      <c r="E2144" s="194"/>
      <c r="F2144" s="195"/>
      <c r="G2144" s="200"/>
      <c r="H2144" s="195"/>
      <c r="I2144" s="195"/>
      <c r="J2144" s="195"/>
    </row>
    <row r="2145" spans="1:10" s="193" customFormat="1">
      <c r="A2145" s="188"/>
      <c r="B2145" s="194"/>
      <c r="C2145" s="194"/>
      <c r="D2145" s="194"/>
      <c r="E2145" s="194"/>
      <c r="F2145" s="195"/>
      <c r="G2145" s="200"/>
      <c r="H2145" s="195"/>
      <c r="I2145" s="195"/>
      <c r="J2145" s="195"/>
    </row>
    <row r="2146" spans="1:10" s="193" customFormat="1">
      <c r="A2146" s="188"/>
      <c r="B2146" s="194"/>
      <c r="C2146" s="194"/>
      <c r="D2146" s="194"/>
      <c r="E2146" s="194"/>
      <c r="F2146" s="195"/>
      <c r="G2146" s="200"/>
      <c r="H2146" s="195"/>
      <c r="I2146" s="195"/>
      <c r="J2146" s="195"/>
    </row>
    <row r="2147" spans="1:10" s="193" customFormat="1">
      <c r="A2147" s="188"/>
      <c r="B2147" s="194"/>
      <c r="C2147" s="194"/>
      <c r="D2147" s="194"/>
      <c r="E2147" s="194"/>
      <c r="F2147" s="195"/>
      <c r="G2147" s="200"/>
      <c r="H2147" s="195"/>
      <c r="I2147" s="195"/>
      <c r="J2147" s="195"/>
    </row>
    <row r="2148" spans="1:10" s="193" customFormat="1">
      <c r="A2148" s="188"/>
      <c r="B2148" s="194"/>
      <c r="C2148" s="194"/>
      <c r="D2148" s="194"/>
      <c r="E2148" s="194"/>
      <c r="F2148" s="195"/>
      <c r="G2148" s="200"/>
      <c r="H2148" s="195"/>
      <c r="I2148" s="195"/>
      <c r="J2148" s="195"/>
    </row>
    <row r="2149" spans="1:10" s="193" customFormat="1">
      <c r="A2149" s="188"/>
      <c r="B2149" s="194"/>
      <c r="C2149" s="194"/>
      <c r="D2149" s="194"/>
      <c r="E2149" s="194"/>
      <c r="F2149" s="195"/>
      <c r="G2149" s="200"/>
      <c r="H2149" s="195"/>
      <c r="I2149" s="195"/>
      <c r="J2149" s="195"/>
    </row>
    <row r="2150" spans="1:10" s="193" customFormat="1">
      <c r="A2150" s="188"/>
      <c r="B2150" s="194"/>
      <c r="C2150" s="194"/>
      <c r="D2150" s="194"/>
      <c r="E2150" s="194"/>
      <c r="F2150" s="195"/>
      <c r="G2150" s="200"/>
      <c r="H2150" s="195"/>
      <c r="I2150" s="195"/>
      <c r="J2150" s="195"/>
    </row>
    <row r="2151" spans="1:10" s="193" customFormat="1">
      <c r="A2151" s="188"/>
      <c r="B2151" s="194"/>
      <c r="C2151" s="194"/>
      <c r="D2151" s="194"/>
      <c r="E2151" s="194"/>
      <c r="F2151" s="195"/>
      <c r="G2151" s="200"/>
      <c r="H2151" s="195"/>
      <c r="I2151" s="195"/>
      <c r="J2151" s="195"/>
    </row>
    <row r="2152" spans="1:10" s="193" customFormat="1">
      <c r="A2152" s="188"/>
      <c r="B2152" s="194"/>
      <c r="C2152" s="194"/>
      <c r="D2152" s="194"/>
      <c r="E2152" s="194"/>
      <c r="F2152" s="195"/>
      <c r="G2152" s="200"/>
      <c r="H2152" s="195"/>
      <c r="I2152" s="195"/>
      <c r="J2152" s="195"/>
    </row>
    <row r="2153" spans="1:10" s="193" customFormat="1">
      <c r="A2153" s="188"/>
      <c r="B2153" s="194"/>
      <c r="C2153" s="194"/>
      <c r="D2153" s="194"/>
      <c r="E2153" s="194"/>
      <c r="F2153" s="195"/>
      <c r="G2153" s="200"/>
      <c r="H2153" s="195"/>
      <c r="I2153" s="195"/>
      <c r="J2153" s="195"/>
    </row>
    <row r="2154" spans="1:10" s="193" customFormat="1">
      <c r="A2154" s="188"/>
      <c r="B2154" s="194"/>
      <c r="C2154" s="194"/>
      <c r="D2154" s="194"/>
      <c r="E2154" s="194"/>
      <c r="F2154" s="195"/>
      <c r="G2154" s="200"/>
      <c r="H2154" s="195"/>
      <c r="I2154" s="195"/>
      <c r="J2154" s="195"/>
    </row>
    <row r="2155" spans="1:10" s="193" customFormat="1">
      <c r="A2155" s="188"/>
      <c r="B2155" s="194"/>
      <c r="C2155" s="194"/>
      <c r="D2155" s="194"/>
      <c r="E2155" s="194"/>
      <c r="F2155" s="195"/>
      <c r="G2155" s="200"/>
      <c r="H2155" s="195"/>
      <c r="I2155" s="195"/>
      <c r="J2155" s="195"/>
    </row>
    <row r="2156" spans="1:10" s="193" customFormat="1">
      <c r="A2156" s="188"/>
      <c r="B2156" s="194"/>
      <c r="C2156" s="194"/>
      <c r="D2156" s="194"/>
      <c r="E2156" s="194"/>
      <c r="F2156" s="195"/>
      <c r="G2156" s="200"/>
      <c r="H2156" s="195"/>
      <c r="I2156" s="195"/>
      <c r="J2156" s="195"/>
    </row>
    <row r="2157" spans="1:10" s="193" customFormat="1">
      <c r="A2157" s="188"/>
      <c r="B2157" s="194"/>
      <c r="C2157" s="194"/>
      <c r="D2157" s="194"/>
      <c r="E2157" s="194"/>
      <c r="F2157" s="195"/>
      <c r="G2157" s="200"/>
      <c r="H2157" s="195"/>
      <c r="I2157" s="195"/>
      <c r="J2157" s="195"/>
    </row>
    <row r="2158" spans="1:10" s="193" customFormat="1">
      <c r="A2158" s="188"/>
      <c r="B2158" s="194"/>
      <c r="C2158" s="194"/>
      <c r="D2158" s="194"/>
      <c r="E2158" s="194"/>
      <c r="F2158" s="195"/>
      <c r="G2158" s="200"/>
      <c r="H2158" s="195"/>
      <c r="I2158" s="195"/>
      <c r="J2158" s="195"/>
    </row>
    <row r="2159" spans="1:10" s="193" customFormat="1">
      <c r="A2159" s="188"/>
      <c r="B2159" s="194"/>
      <c r="C2159" s="194"/>
      <c r="D2159" s="194"/>
      <c r="E2159" s="194"/>
      <c r="F2159" s="195"/>
      <c r="G2159" s="200"/>
      <c r="H2159" s="195"/>
      <c r="I2159" s="195"/>
      <c r="J2159" s="195"/>
    </row>
    <row r="2160" spans="1:10" s="193" customFormat="1">
      <c r="A2160" s="188"/>
      <c r="B2160" s="194"/>
      <c r="C2160" s="194"/>
      <c r="D2160" s="194"/>
      <c r="E2160" s="194"/>
      <c r="F2160" s="195"/>
      <c r="G2160" s="200"/>
      <c r="H2160" s="195"/>
      <c r="I2160" s="195"/>
      <c r="J2160" s="195"/>
    </row>
    <row r="2161" spans="1:10" s="193" customFormat="1">
      <c r="A2161" s="188"/>
      <c r="B2161" s="194"/>
      <c r="C2161" s="194"/>
      <c r="D2161" s="194"/>
      <c r="E2161" s="194"/>
      <c r="F2161" s="195"/>
      <c r="G2161" s="200"/>
      <c r="H2161" s="195"/>
      <c r="I2161" s="195"/>
      <c r="J2161" s="195"/>
    </row>
    <row r="2162" spans="1:10" s="193" customFormat="1">
      <c r="A2162" s="188"/>
      <c r="B2162" s="194"/>
      <c r="C2162" s="194"/>
      <c r="D2162" s="194"/>
      <c r="E2162" s="194"/>
      <c r="F2162" s="195"/>
      <c r="G2162" s="200"/>
      <c r="H2162" s="195"/>
      <c r="I2162" s="195"/>
      <c r="J2162" s="195"/>
    </row>
    <row r="2163" spans="1:10" s="193" customFormat="1">
      <c r="A2163" s="188"/>
      <c r="B2163" s="194"/>
      <c r="C2163" s="194"/>
      <c r="D2163" s="194"/>
      <c r="E2163" s="194"/>
      <c r="F2163" s="195"/>
      <c r="G2163" s="200"/>
      <c r="H2163" s="195"/>
      <c r="I2163" s="195"/>
      <c r="J2163" s="195"/>
    </row>
    <row r="2164" spans="1:10" s="193" customFormat="1">
      <c r="A2164" s="188"/>
      <c r="B2164" s="194"/>
      <c r="C2164" s="194"/>
      <c r="D2164" s="194"/>
      <c r="E2164" s="194"/>
      <c r="F2164" s="195"/>
      <c r="G2164" s="200"/>
      <c r="H2164" s="195"/>
      <c r="I2164" s="195"/>
      <c r="J2164" s="195"/>
    </row>
    <row r="2165" spans="1:10" s="193" customFormat="1">
      <c r="A2165" s="188"/>
      <c r="B2165" s="194"/>
      <c r="C2165" s="194"/>
      <c r="D2165" s="194"/>
      <c r="E2165" s="194"/>
      <c r="F2165" s="195"/>
      <c r="G2165" s="200"/>
      <c r="H2165" s="195"/>
      <c r="I2165" s="195"/>
      <c r="J2165" s="195"/>
    </row>
    <row r="2166" spans="1:10" s="193" customFormat="1">
      <c r="A2166" s="188"/>
      <c r="B2166" s="194"/>
      <c r="C2166" s="194"/>
      <c r="D2166" s="194"/>
      <c r="E2166" s="194"/>
      <c r="F2166" s="195"/>
      <c r="G2166" s="200"/>
      <c r="H2166" s="195"/>
      <c r="I2166" s="195"/>
      <c r="J2166" s="195"/>
    </row>
    <row r="2167" spans="1:10" s="193" customFormat="1">
      <c r="A2167" s="188"/>
      <c r="B2167" s="194"/>
      <c r="C2167" s="194"/>
      <c r="D2167" s="194"/>
      <c r="E2167" s="194"/>
      <c r="F2167" s="195"/>
      <c r="G2167" s="200"/>
      <c r="H2167" s="195"/>
      <c r="I2167" s="195"/>
      <c r="J2167" s="195"/>
    </row>
    <row r="2168" spans="1:10" s="193" customFormat="1">
      <c r="A2168" s="188"/>
      <c r="B2168" s="194"/>
      <c r="C2168" s="194"/>
      <c r="D2168" s="194"/>
      <c r="E2168" s="194"/>
      <c r="F2168" s="195"/>
      <c r="G2168" s="200"/>
      <c r="H2168" s="195"/>
      <c r="I2168" s="195"/>
      <c r="J2168" s="195"/>
    </row>
    <row r="2169" spans="1:10" s="193" customFormat="1">
      <c r="A2169" s="188"/>
      <c r="B2169" s="194"/>
      <c r="C2169" s="194"/>
      <c r="D2169" s="194"/>
      <c r="E2169" s="194"/>
      <c r="F2169" s="195"/>
      <c r="G2169" s="200"/>
      <c r="H2169" s="195"/>
      <c r="I2169" s="195"/>
      <c r="J2169" s="195"/>
    </row>
    <row r="2170" spans="1:10" s="193" customFormat="1">
      <c r="A2170" s="188"/>
      <c r="B2170" s="194"/>
      <c r="C2170" s="194"/>
      <c r="D2170" s="194"/>
      <c r="E2170" s="194"/>
      <c r="F2170" s="195"/>
      <c r="G2170" s="200"/>
      <c r="H2170" s="195"/>
      <c r="I2170" s="195"/>
      <c r="J2170" s="195"/>
    </row>
    <row r="2171" spans="1:10" s="193" customFormat="1">
      <c r="A2171" s="188"/>
      <c r="B2171" s="194"/>
      <c r="C2171" s="194"/>
      <c r="D2171" s="194"/>
      <c r="E2171" s="194"/>
      <c r="F2171" s="195"/>
      <c r="G2171" s="200"/>
      <c r="H2171" s="195"/>
      <c r="I2171" s="195"/>
      <c r="J2171" s="195"/>
    </row>
    <row r="2172" spans="1:10" s="193" customFormat="1">
      <c r="A2172" s="188"/>
      <c r="B2172" s="194"/>
      <c r="C2172" s="194"/>
      <c r="D2172" s="194"/>
      <c r="E2172" s="194"/>
      <c r="F2172" s="195"/>
      <c r="G2172" s="200"/>
      <c r="H2172" s="195"/>
      <c r="I2172" s="195"/>
      <c r="J2172" s="195"/>
    </row>
    <row r="2173" spans="1:10" s="193" customFormat="1">
      <c r="A2173" s="188"/>
      <c r="B2173" s="194"/>
      <c r="C2173" s="194"/>
      <c r="D2173" s="194"/>
      <c r="E2173" s="194"/>
      <c r="F2173" s="195"/>
      <c r="G2173" s="200"/>
      <c r="H2173" s="195"/>
      <c r="I2173" s="195"/>
      <c r="J2173" s="195"/>
    </row>
    <row r="2174" spans="1:10" s="193" customFormat="1">
      <c r="A2174" s="188"/>
      <c r="B2174" s="194"/>
      <c r="C2174" s="194"/>
      <c r="D2174" s="194"/>
      <c r="E2174" s="194"/>
      <c r="F2174" s="195"/>
      <c r="G2174" s="200"/>
      <c r="H2174" s="195"/>
      <c r="I2174" s="195"/>
      <c r="J2174" s="195"/>
    </row>
    <row r="2175" spans="1:10" s="193" customFormat="1">
      <c r="A2175" s="188"/>
      <c r="B2175" s="194"/>
      <c r="C2175" s="194"/>
      <c r="D2175" s="194"/>
      <c r="E2175" s="194"/>
      <c r="F2175" s="195"/>
      <c r="G2175" s="200"/>
      <c r="H2175" s="195"/>
      <c r="I2175" s="195"/>
      <c r="J2175" s="195"/>
    </row>
    <row r="2176" spans="1:10" s="193" customFormat="1">
      <c r="A2176" s="188"/>
      <c r="B2176" s="194"/>
      <c r="C2176" s="194"/>
      <c r="D2176" s="194"/>
      <c r="E2176" s="194"/>
      <c r="F2176" s="195"/>
      <c r="G2176" s="200"/>
      <c r="H2176" s="195"/>
      <c r="I2176" s="195"/>
      <c r="J2176" s="195"/>
    </row>
    <row r="2177" spans="1:10" s="193" customFormat="1">
      <c r="A2177" s="188"/>
      <c r="B2177" s="194"/>
      <c r="C2177" s="194"/>
      <c r="D2177" s="194"/>
      <c r="E2177" s="194"/>
      <c r="F2177" s="195"/>
      <c r="G2177" s="200"/>
      <c r="H2177" s="195"/>
      <c r="I2177" s="195"/>
      <c r="J2177" s="195"/>
    </row>
    <row r="2178" spans="1:10" s="193" customFormat="1">
      <c r="A2178" s="188"/>
      <c r="B2178" s="194"/>
      <c r="C2178" s="194"/>
      <c r="D2178" s="194"/>
      <c r="E2178" s="194"/>
      <c r="F2178" s="195"/>
      <c r="G2178" s="200"/>
      <c r="H2178" s="195"/>
      <c r="I2178" s="195"/>
      <c r="J2178" s="195"/>
    </row>
    <row r="2179" spans="1:10" s="193" customFormat="1">
      <c r="A2179" s="188"/>
      <c r="B2179" s="194"/>
      <c r="C2179" s="194"/>
      <c r="D2179" s="194"/>
      <c r="E2179" s="194"/>
      <c r="F2179" s="195"/>
      <c r="G2179" s="200"/>
      <c r="H2179" s="195"/>
      <c r="I2179" s="195"/>
      <c r="J2179" s="195"/>
    </row>
    <row r="2180" spans="1:10" s="193" customFormat="1">
      <c r="A2180" s="188"/>
      <c r="B2180" s="194"/>
      <c r="C2180" s="194"/>
      <c r="D2180" s="194"/>
      <c r="E2180" s="194"/>
      <c r="F2180" s="195"/>
      <c r="G2180" s="200"/>
      <c r="H2180" s="195"/>
      <c r="I2180" s="195"/>
      <c r="J2180" s="195"/>
    </row>
    <row r="2181" spans="1:10" s="193" customFormat="1">
      <c r="A2181" s="188"/>
      <c r="B2181" s="194"/>
      <c r="C2181" s="194"/>
      <c r="D2181" s="194"/>
      <c r="E2181" s="194"/>
      <c r="F2181" s="195"/>
      <c r="G2181" s="200"/>
      <c r="H2181" s="195"/>
      <c r="I2181" s="195"/>
      <c r="J2181" s="195"/>
    </row>
    <row r="2182" spans="1:10" s="193" customFormat="1">
      <c r="A2182" s="188"/>
      <c r="B2182" s="194"/>
      <c r="C2182" s="194"/>
      <c r="D2182" s="194"/>
      <c r="E2182" s="194"/>
      <c r="F2182" s="195"/>
      <c r="G2182" s="200"/>
      <c r="H2182" s="195"/>
      <c r="I2182" s="195"/>
      <c r="J2182" s="195"/>
    </row>
    <row r="2183" spans="1:10" s="193" customFormat="1">
      <c r="A2183" s="188"/>
      <c r="B2183" s="194"/>
      <c r="C2183" s="194"/>
      <c r="D2183" s="194"/>
      <c r="E2183" s="194"/>
      <c r="F2183" s="195"/>
      <c r="G2183" s="200"/>
      <c r="H2183" s="195"/>
      <c r="I2183" s="195"/>
      <c r="J2183" s="195"/>
    </row>
    <row r="2184" spans="1:10" s="193" customFormat="1">
      <c r="A2184" s="188"/>
      <c r="B2184" s="194"/>
      <c r="C2184" s="194"/>
      <c r="D2184" s="194"/>
      <c r="E2184" s="194"/>
      <c r="F2184" s="195"/>
      <c r="G2184" s="200"/>
      <c r="H2184" s="195"/>
      <c r="I2184" s="195"/>
      <c r="J2184" s="195"/>
    </row>
    <row r="2185" spans="1:10" s="193" customFormat="1">
      <c r="A2185" s="188"/>
      <c r="B2185" s="194"/>
      <c r="C2185" s="194"/>
      <c r="D2185" s="194"/>
      <c r="E2185" s="194"/>
      <c r="F2185" s="195"/>
      <c r="G2185" s="200"/>
      <c r="H2185" s="195"/>
      <c r="I2185" s="195"/>
      <c r="J2185" s="195"/>
    </row>
    <row r="2186" spans="1:10" s="193" customFormat="1">
      <c r="A2186" s="188"/>
      <c r="B2186" s="194"/>
      <c r="C2186" s="194"/>
      <c r="D2186" s="194"/>
      <c r="E2186" s="194"/>
      <c r="F2186" s="195"/>
      <c r="G2186" s="200"/>
      <c r="H2186" s="195"/>
      <c r="I2186" s="195"/>
      <c r="J2186" s="195"/>
    </row>
    <row r="2187" spans="1:10" s="193" customFormat="1">
      <c r="A2187" s="188"/>
      <c r="B2187" s="194"/>
      <c r="C2187" s="194"/>
      <c r="D2187" s="194"/>
      <c r="E2187" s="194"/>
      <c r="F2187" s="195"/>
      <c r="G2187" s="200"/>
      <c r="H2187" s="195"/>
      <c r="I2187" s="195"/>
      <c r="J2187" s="195"/>
    </row>
    <row r="2188" spans="1:10" s="193" customFormat="1">
      <c r="A2188" s="188"/>
      <c r="B2188" s="194"/>
      <c r="C2188" s="194"/>
      <c r="D2188" s="194"/>
      <c r="E2188" s="194"/>
      <c r="F2188" s="195"/>
      <c r="G2188" s="200"/>
      <c r="H2188" s="195"/>
      <c r="I2188" s="195"/>
      <c r="J2188" s="195"/>
    </row>
    <row r="2189" spans="1:10" s="193" customFormat="1">
      <c r="A2189" s="188"/>
      <c r="B2189" s="194"/>
      <c r="C2189" s="194"/>
      <c r="D2189" s="194"/>
      <c r="E2189" s="194"/>
      <c r="F2189" s="195"/>
      <c r="G2189" s="200"/>
      <c r="H2189" s="195"/>
      <c r="I2189" s="195"/>
      <c r="J2189" s="195"/>
    </row>
    <row r="2190" spans="1:10" s="193" customFormat="1">
      <c r="A2190" s="188"/>
      <c r="B2190" s="194"/>
      <c r="C2190" s="194"/>
      <c r="D2190" s="194"/>
      <c r="E2190" s="194"/>
      <c r="F2190" s="195"/>
      <c r="G2190" s="200"/>
      <c r="H2190" s="195"/>
      <c r="I2190" s="195"/>
      <c r="J2190" s="195"/>
    </row>
    <row r="2191" spans="1:10" s="193" customFormat="1">
      <c r="A2191" s="188"/>
      <c r="B2191" s="194"/>
      <c r="C2191" s="194"/>
      <c r="D2191" s="194"/>
      <c r="E2191" s="194"/>
      <c r="F2191" s="195"/>
      <c r="G2191" s="200"/>
      <c r="H2191" s="195"/>
      <c r="I2191" s="195"/>
      <c r="J2191" s="195"/>
    </row>
    <row r="2192" spans="1:10" s="193" customFormat="1">
      <c r="A2192" s="188"/>
      <c r="B2192" s="194"/>
      <c r="C2192" s="194"/>
      <c r="D2192" s="194"/>
      <c r="E2192" s="194"/>
      <c r="F2192" s="195"/>
      <c r="G2192" s="200"/>
      <c r="H2192" s="195"/>
      <c r="I2192" s="195"/>
      <c r="J2192" s="195"/>
    </row>
    <row r="2193" spans="1:10" s="193" customFormat="1">
      <c r="A2193" s="188"/>
      <c r="B2193" s="194"/>
      <c r="C2193" s="194"/>
      <c r="D2193" s="194"/>
      <c r="E2193" s="194"/>
      <c r="F2193" s="195"/>
      <c r="G2193" s="200"/>
      <c r="H2193" s="195"/>
      <c r="I2193" s="195"/>
      <c r="J2193" s="195"/>
    </row>
    <row r="2194" spans="1:10" s="193" customFormat="1">
      <c r="A2194" s="188"/>
      <c r="B2194" s="194"/>
      <c r="C2194" s="194"/>
      <c r="D2194" s="194"/>
      <c r="E2194" s="194"/>
      <c r="F2194" s="195"/>
      <c r="G2194" s="200"/>
      <c r="H2194" s="195"/>
      <c r="I2194" s="195"/>
      <c r="J2194" s="195"/>
    </row>
    <row r="2195" spans="1:10" s="193" customFormat="1">
      <c r="A2195" s="188"/>
      <c r="B2195" s="194"/>
      <c r="C2195" s="194"/>
      <c r="D2195" s="194"/>
      <c r="E2195" s="194"/>
      <c r="F2195" s="195"/>
      <c r="G2195" s="200"/>
      <c r="H2195" s="195"/>
      <c r="I2195" s="195"/>
      <c r="J2195" s="195"/>
    </row>
    <row r="2196" spans="1:10" s="193" customFormat="1">
      <c r="A2196" s="188"/>
      <c r="B2196" s="194"/>
      <c r="C2196" s="194"/>
      <c r="D2196" s="194"/>
      <c r="E2196" s="194"/>
      <c r="F2196" s="195"/>
      <c r="G2196" s="200"/>
      <c r="H2196" s="195"/>
      <c r="I2196" s="195"/>
      <c r="J2196" s="195"/>
    </row>
    <row r="2197" spans="1:10" s="193" customFormat="1">
      <c r="A2197" s="188"/>
      <c r="B2197" s="194"/>
      <c r="C2197" s="194"/>
      <c r="D2197" s="194"/>
      <c r="E2197" s="194"/>
      <c r="F2197" s="195"/>
      <c r="G2197" s="200"/>
      <c r="H2197" s="195"/>
      <c r="I2197" s="195"/>
      <c r="J2197" s="195"/>
    </row>
    <row r="2198" spans="1:10" s="193" customFormat="1">
      <c r="A2198" s="188"/>
      <c r="B2198" s="194"/>
      <c r="C2198" s="194"/>
      <c r="D2198" s="194"/>
      <c r="E2198" s="194"/>
      <c r="F2198" s="195"/>
      <c r="G2198" s="200"/>
      <c r="H2198" s="195"/>
      <c r="I2198" s="195"/>
      <c r="J2198" s="195"/>
    </row>
    <row r="2199" spans="1:10" s="193" customFormat="1">
      <c r="A2199" s="188"/>
      <c r="B2199" s="194"/>
      <c r="C2199" s="194"/>
      <c r="D2199" s="194"/>
      <c r="E2199" s="194"/>
      <c r="F2199" s="195"/>
      <c r="G2199" s="200"/>
      <c r="H2199" s="195"/>
      <c r="I2199" s="195"/>
      <c r="J2199" s="195"/>
    </row>
    <row r="2200" spans="1:10" s="193" customFormat="1">
      <c r="A2200" s="188"/>
      <c r="B2200" s="194"/>
      <c r="C2200" s="194"/>
      <c r="D2200" s="194"/>
      <c r="E2200" s="194"/>
      <c r="F2200" s="195"/>
      <c r="G2200" s="200"/>
      <c r="H2200" s="195"/>
      <c r="I2200" s="195"/>
      <c r="J2200" s="195"/>
    </row>
    <row r="2201" spans="1:10" s="193" customFormat="1">
      <c r="A2201" s="188"/>
      <c r="B2201" s="194"/>
      <c r="C2201" s="194"/>
      <c r="D2201" s="194"/>
      <c r="E2201" s="194"/>
      <c r="F2201" s="195"/>
      <c r="G2201" s="200"/>
      <c r="H2201" s="195"/>
      <c r="I2201" s="195"/>
      <c r="J2201" s="195"/>
    </row>
    <row r="2202" spans="1:10" s="193" customFormat="1">
      <c r="A2202" s="188"/>
      <c r="B2202" s="194"/>
      <c r="C2202" s="194"/>
      <c r="D2202" s="194"/>
      <c r="E2202" s="194"/>
      <c r="F2202" s="195"/>
      <c r="G2202" s="200"/>
      <c r="H2202" s="195"/>
      <c r="I2202" s="195"/>
      <c r="J2202" s="195"/>
    </row>
    <row r="2203" spans="1:10" s="193" customFormat="1">
      <c r="A2203" s="188"/>
      <c r="B2203" s="194"/>
      <c r="C2203" s="194"/>
      <c r="D2203" s="194"/>
      <c r="E2203" s="194"/>
      <c r="F2203" s="195"/>
      <c r="G2203" s="200"/>
      <c r="H2203" s="195"/>
      <c r="I2203" s="195"/>
      <c r="J2203" s="195"/>
    </row>
    <row r="2204" spans="1:10" s="193" customFormat="1">
      <c r="A2204" s="188"/>
      <c r="B2204" s="194"/>
      <c r="C2204" s="194"/>
      <c r="D2204" s="194"/>
      <c r="E2204" s="194"/>
      <c r="F2204" s="195"/>
      <c r="G2204" s="200"/>
      <c r="H2204" s="195"/>
      <c r="I2204" s="195"/>
      <c r="J2204" s="195"/>
    </row>
    <row r="2205" spans="1:10" s="193" customFormat="1">
      <c r="A2205" s="188"/>
      <c r="B2205" s="194"/>
      <c r="C2205" s="194"/>
      <c r="D2205" s="194"/>
      <c r="E2205" s="194"/>
      <c r="F2205" s="195"/>
      <c r="G2205" s="200"/>
      <c r="H2205" s="195"/>
      <c r="I2205" s="195"/>
      <c r="J2205" s="195"/>
    </row>
    <row r="2206" spans="1:10" s="193" customFormat="1">
      <c r="A2206" s="188"/>
      <c r="B2206" s="194"/>
      <c r="C2206" s="194"/>
      <c r="D2206" s="194"/>
      <c r="E2206" s="194"/>
      <c r="F2206" s="195"/>
      <c r="G2206" s="200"/>
      <c r="H2206" s="195"/>
      <c r="I2206" s="195"/>
      <c r="J2206" s="195"/>
    </row>
    <row r="2207" spans="1:10" s="193" customFormat="1">
      <c r="A2207" s="188"/>
      <c r="B2207" s="194"/>
      <c r="C2207" s="194"/>
      <c r="D2207" s="194"/>
      <c r="E2207" s="194"/>
      <c r="F2207" s="195"/>
      <c r="G2207" s="200"/>
      <c r="H2207" s="195"/>
      <c r="I2207" s="195"/>
      <c r="J2207" s="195"/>
    </row>
    <row r="2208" spans="1:10" s="193" customFormat="1">
      <c r="A2208" s="188"/>
      <c r="B2208" s="194"/>
      <c r="C2208" s="194"/>
      <c r="D2208" s="194"/>
      <c r="E2208" s="194"/>
      <c r="F2208" s="195"/>
      <c r="G2208" s="200"/>
      <c r="H2208" s="195"/>
      <c r="I2208" s="195"/>
      <c r="J2208" s="195"/>
    </row>
    <row r="2209" spans="1:10" s="193" customFormat="1">
      <c r="A2209" s="188"/>
      <c r="B2209" s="194"/>
      <c r="C2209" s="194"/>
      <c r="D2209" s="194"/>
      <c r="E2209" s="194"/>
      <c r="F2209" s="195"/>
      <c r="G2209" s="200"/>
      <c r="H2209" s="195"/>
      <c r="I2209" s="195"/>
      <c r="J2209" s="195"/>
    </row>
    <row r="2210" spans="1:10" s="193" customFormat="1">
      <c r="A2210" s="188"/>
      <c r="B2210" s="194"/>
      <c r="C2210" s="194"/>
      <c r="D2210" s="194"/>
      <c r="E2210" s="194"/>
      <c r="F2210" s="195"/>
      <c r="G2210" s="200"/>
      <c r="H2210" s="195"/>
      <c r="I2210" s="195"/>
      <c r="J2210" s="195"/>
    </row>
    <row r="2211" spans="1:10" s="193" customFormat="1">
      <c r="A2211" s="188"/>
      <c r="B2211" s="194"/>
      <c r="C2211" s="194"/>
      <c r="D2211" s="194"/>
      <c r="E2211" s="194"/>
      <c r="F2211" s="195"/>
      <c r="G2211" s="200"/>
      <c r="H2211" s="195"/>
      <c r="I2211" s="195"/>
      <c r="J2211" s="195"/>
    </row>
    <row r="2212" spans="1:10" s="193" customFormat="1">
      <c r="A2212" s="188"/>
      <c r="B2212" s="194"/>
      <c r="C2212" s="194"/>
      <c r="D2212" s="194"/>
      <c r="E2212" s="194"/>
      <c r="F2212" s="195"/>
      <c r="G2212" s="200"/>
      <c r="H2212" s="195"/>
      <c r="I2212" s="195"/>
      <c r="J2212" s="195"/>
    </row>
    <row r="2213" spans="1:10" s="193" customFormat="1">
      <c r="A2213" s="188"/>
      <c r="B2213" s="194"/>
      <c r="C2213" s="194"/>
      <c r="D2213" s="194"/>
      <c r="E2213" s="194"/>
      <c r="F2213" s="195"/>
      <c r="G2213" s="200"/>
      <c r="H2213" s="195"/>
      <c r="I2213" s="195"/>
      <c r="J2213" s="195"/>
    </row>
    <row r="2214" spans="1:10" s="193" customFormat="1">
      <c r="A2214" s="188"/>
      <c r="B2214" s="194"/>
      <c r="C2214" s="194"/>
      <c r="D2214" s="194"/>
      <c r="E2214" s="194"/>
      <c r="F2214" s="195"/>
      <c r="G2214" s="200"/>
      <c r="H2214" s="195"/>
      <c r="I2214" s="195"/>
      <c r="J2214" s="195"/>
    </row>
    <row r="2215" spans="1:10" s="193" customFormat="1">
      <c r="A2215" s="188"/>
      <c r="B2215" s="194"/>
      <c r="C2215" s="194"/>
      <c r="D2215" s="194"/>
      <c r="E2215" s="194"/>
      <c r="F2215" s="195"/>
      <c r="G2215" s="200"/>
      <c r="H2215" s="195"/>
      <c r="I2215" s="195"/>
      <c r="J2215" s="195"/>
    </row>
    <row r="2216" spans="1:10" s="193" customFormat="1">
      <c r="A2216" s="188"/>
      <c r="B2216" s="194"/>
      <c r="C2216" s="194"/>
      <c r="D2216" s="194"/>
      <c r="E2216" s="194"/>
      <c r="F2216" s="195"/>
      <c r="G2216" s="200"/>
      <c r="H2216" s="195"/>
      <c r="I2216" s="195"/>
      <c r="J2216" s="195"/>
    </row>
    <row r="2217" spans="1:10" s="193" customFormat="1">
      <c r="A2217" s="188"/>
      <c r="B2217" s="194"/>
      <c r="C2217" s="194"/>
      <c r="D2217" s="194"/>
      <c r="E2217" s="194"/>
      <c r="F2217" s="195"/>
      <c r="G2217" s="200"/>
      <c r="H2217" s="195"/>
      <c r="I2217" s="195"/>
      <c r="J2217" s="195"/>
    </row>
    <row r="2218" spans="1:10" s="193" customFormat="1">
      <c r="A2218" s="188"/>
      <c r="B2218" s="194"/>
      <c r="C2218" s="194"/>
      <c r="D2218" s="194"/>
      <c r="E2218" s="194"/>
      <c r="F2218" s="195"/>
      <c r="G2218" s="200"/>
      <c r="H2218" s="195"/>
      <c r="I2218" s="195"/>
      <c r="J2218" s="195"/>
    </row>
    <row r="2219" spans="1:10" s="193" customFormat="1">
      <c r="A2219" s="188"/>
      <c r="B2219" s="194"/>
      <c r="C2219" s="194"/>
      <c r="D2219" s="194"/>
      <c r="E2219" s="194"/>
      <c r="F2219" s="195"/>
      <c r="G2219" s="200"/>
      <c r="H2219" s="195"/>
      <c r="I2219" s="195"/>
      <c r="J2219" s="195"/>
    </row>
    <row r="2220" spans="1:10" s="193" customFormat="1">
      <c r="A2220" s="188"/>
      <c r="B2220" s="194"/>
      <c r="C2220" s="194"/>
      <c r="D2220" s="194"/>
      <c r="E2220" s="194"/>
      <c r="F2220" s="195"/>
      <c r="G2220" s="200"/>
      <c r="H2220" s="195"/>
      <c r="I2220" s="195"/>
      <c r="J2220" s="195"/>
    </row>
    <row r="2221" spans="1:10" s="193" customFormat="1">
      <c r="A2221" s="188"/>
      <c r="B2221" s="194"/>
      <c r="C2221" s="194"/>
      <c r="D2221" s="194"/>
      <c r="E2221" s="194"/>
      <c r="F2221" s="195"/>
      <c r="G2221" s="200"/>
      <c r="H2221" s="195"/>
      <c r="I2221" s="195"/>
      <c r="J2221" s="195"/>
    </row>
    <row r="2222" spans="1:10" s="193" customFormat="1">
      <c r="A2222" s="188"/>
      <c r="B2222" s="194"/>
      <c r="C2222" s="194"/>
      <c r="D2222" s="194"/>
      <c r="E2222" s="194"/>
      <c r="F2222" s="195"/>
      <c r="G2222" s="200"/>
      <c r="H2222" s="195"/>
      <c r="I2222" s="195"/>
      <c r="J2222" s="195"/>
    </row>
    <row r="2223" spans="1:10" s="193" customFormat="1">
      <c r="A2223" s="188"/>
      <c r="B2223" s="194"/>
      <c r="C2223" s="194"/>
      <c r="D2223" s="194"/>
      <c r="E2223" s="194"/>
      <c r="F2223" s="195"/>
      <c r="G2223" s="200"/>
      <c r="H2223" s="195"/>
      <c r="I2223" s="195"/>
      <c r="J2223" s="195"/>
    </row>
    <row r="2224" spans="1:10" s="193" customFormat="1">
      <c r="A2224" s="188"/>
      <c r="B2224" s="194"/>
      <c r="C2224" s="194"/>
      <c r="D2224" s="194"/>
      <c r="E2224" s="194"/>
      <c r="F2224" s="195"/>
      <c r="G2224" s="200"/>
      <c r="H2224" s="195"/>
      <c r="I2224" s="195"/>
      <c r="J2224" s="195"/>
    </row>
    <row r="2225" spans="1:10" s="193" customFormat="1">
      <c r="A2225" s="188"/>
      <c r="B2225" s="194"/>
      <c r="C2225" s="194"/>
      <c r="D2225" s="194"/>
      <c r="E2225" s="194"/>
      <c r="F2225" s="195"/>
      <c r="G2225" s="200"/>
      <c r="H2225" s="195"/>
      <c r="I2225" s="195"/>
      <c r="J2225" s="195"/>
    </row>
    <row r="2226" spans="1:10" s="193" customFormat="1">
      <c r="A2226" s="188"/>
      <c r="B2226" s="194"/>
      <c r="C2226" s="194"/>
      <c r="D2226" s="194"/>
      <c r="E2226" s="194"/>
      <c r="F2226" s="195"/>
      <c r="G2226" s="200"/>
      <c r="H2226" s="195"/>
      <c r="I2226" s="195"/>
      <c r="J2226" s="195"/>
    </row>
    <row r="2227" spans="1:10" s="193" customFormat="1">
      <c r="A2227" s="188"/>
      <c r="B2227" s="194"/>
      <c r="C2227" s="194"/>
      <c r="D2227" s="194"/>
      <c r="E2227" s="194"/>
      <c r="F2227" s="195"/>
      <c r="G2227" s="200"/>
      <c r="H2227" s="195"/>
      <c r="I2227" s="195"/>
      <c r="J2227" s="195"/>
    </row>
    <row r="2228" spans="1:10" s="193" customFormat="1">
      <c r="A2228" s="188"/>
      <c r="B2228" s="194"/>
      <c r="C2228" s="194"/>
      <c r="D2228" s="194"/>
      <c r="E2228" s="194"/>
      <c r="F2228" s="195"/>
      <c r="G2228" s="200"/>
      <c r="H2228" s="195"/>
      <c r="I2228" s="195"/>
      <c r="J2228" s="195"/>
    </row>
    <row r="2229" spans="1:10" s="193" customFormat="1">
      <c r="A2229" s="188"/>
      <c r="B2229" s="194"/>
      <c r="C2229" s="194"/>
      <c r="D2229" s="194"/>
      <c r="E2229" s="194"/>
      <c r="F2229" s="195"/>
      <c r="G2229" s="200"/>
      <c r="H2229" s="195"/>
      <c r="I2229" s="195"/>
      <c r="J2229" s="195"/>
    </row>
    <row r="2230" spans="1:10" s="193" customFormat="1">
      <c r="A2230" s="188"/>
      <c r="B2230" s="194"/>
      <c r="C2230" s="194"/>
      <c r="D2230" s="194"/>
      <c r="E2230" s="194"/>
      <c r="F2230" s="195"/>
      <c r="G2230" s="200"/>
      <c r="H2230" s="195"/>
      <c r="I2230" s="195"/>
      <c r="J2230" s="195"/>
    </row>
    <row r="2231" spans="1:10" s="193" customFormat="1">
      <c r="A2231" s="188"/>
      <c r="B2231" s="194"/>
      <c r="C2231" s="194"/>
      <c r="D2231" s="194"/>
      <c r="E2231" s="194"/>
      <c r="F2231" s="195"/>
      <c r="G2231" s="200"/>
      <c r="H2231" s="195"/>
      <c r="I2231" s="195"/>
      <c r="J2231" s="195"/>
    </row>
    <row r="2232" spans="1:10" s="193" customFormat="1">
      <c r="A2232" s="188"/>
      <c r="B2232" s="194"/>
      <c r="C2232" s="194"/>
      <c r="D2232" s="194"/>
      <c r="E2232" s="194"/>
      <c r="F2232" s="195"/>
      <c r="G2232" s="200"/>
      <c r="H2232" s="195"/>
      <c r="I2232" s="195"/>
      <c r="J2232" s="195"/>
    </row>
    <row r="2233" spans="1:10" s="193" customFormat="1">
      <c r="A2233" s="188"/>
      <c r="B2233" s="194"/>
      <c r="C2233" s="194"/>
      <c r="D2233" s="194"/>
      <c r="E2233" s="194"/>
      <c r="F2233" s="195"/>
      <c r="G2233" s="200"/>
      <c r="H2233" s="195"/>
      <c r="I2233" s="195"/>
      <c r="J2233" s="195"/>
    </row>
    <row r="2234" spans="1:10" s="193" customFormat="1">
      <c r="A2234" s="188"/>
      <c r="B2234" s="194"/>
      <c r="C2234" s="194"/>
      <c r="D2234" s="194"/>
      <c r="E2234" s="194"/>
      <c r="F2234" s="195"/>
      <c r="G2234" s="200"/>
      <c r="H2234" s="195"/>
      <c r="I2234" s="195"/>
      <c r="J2234" s="195"/>
    </row>
    <row r="2235" spans="1:10" s="193" customFormat="1">
      <c r="A2235" s="188"/>
      <c r="B2235" s="194"/>
      <c r="C2235" s="194"/>
      <c r="D2235" s="194"/>
      <c r="E2235" s="194"/>
      <c r="F2235" s="195"/>
      <c r="G2235" s="200"/>
      <c r="H2235" s="195"/>
      <c r="I2235" s="195"/>
      <c r="J2235" s="195"/>
    </row>
    <row r="2236" spans="1:10" s="193" customFormat="1">
      <c r="A2236" s="188"/>
      <c r="B2236" s="194"/>
      <c r="C2236" s="194"/>
      <c r="D2236" s="194"/>
      <c r="E2236" s="194"/>
      <c r="F2236" s="195"/>
      <c r="G2236" s="200"/>
      <c r="H2236" s="195"/>
      <c r="I2236" s="195"/>
      <c r="J2236" s="195"/>
    </row>
    <row r="2237" spans="1:10" s="193" customFormat="1">
      <c r="A2237" s="188"/>
      <c r="B2237" s="194"/>
      <c r="C2237" s="194"/>
      <c r="D2237" s="194"/>
      <c r="E2237" s="194"/>
      <c r="F2237" s="195"/>
      <c r="G2237" s="200"/>
      <c r="H2237" s="195"/>
      <c r="I2237" s="195"/>
      <c r="J2237" s="195"/>
    </row>
    <row r="2238" spans="1:10" s="193" customFormat="1">
      <c r="A2238" s="188"/>
      <c r="B2238" s="194"/>
      <c r="C2238" s="194"/>
      <c r="D2238" s="194"/>
      <c r="E2238" s="194"/>
      <c r="F2238" s="195"/>
      <c r="G2238" s="200"/>
      <c r="H2238" s="195"/>
      <c r="I2238" s="195"/>
      <c r="J2238" s="195"/>
    </row>
    <row r="2239" spans="1:10" s="193" customFormat="1">
      <c r="A2239" s="188"/>
      <c r="B2239" s="194"/>
      <c r="C2239" s="194"/>
      <c r="D2239" s="194"/>
      <c r="E2239" s="194"/>
      <c r="F2239" s="195"/>
      <c r="G2239" s="200"/>
      <c r="H2239" s="195"/>
      <c r="I2239" s="195"/>
      <c r="J2239" s="195"/>
    </row>
    <row r="2240" spans="1:10" s="193" customFormat="1">
      <c r="A2240" s="188"/>
      <c r="B2240" s="194"/>
      <c r="C2240" s="194"/>
      <c r="D2240" s="194"/>
      <c r="E2240" s="194"/>
      <c r="F2240" s="195"/>
      <c r="G2240" s="200"/>
      <c r="H2240" s="195"/>
      <c r="I2240" s="195"/>
      <c r="J2240" s="195"/>
    </row>
    <row r="2241" spans="1:10" s="193" customFormat="1">
      <c r="A2241" s="188"/>
      <c r="B2241" s="194"/>
      <c r="C2241" s="194"/>
      <c r="D2241" s="194"/>
      <c r="E2241" s="194"/>
      <c r="F2241" s="195"/>
      <c r="G2241" s="200"/>
      <c r="H2241" s="195"/>
      <c r="I2241" s="195"/>
      <c r="J2241" s="195"/>
    </row>
    <row r="2242" spans="1:10" s="193" customFormat="1">
      <c r="A2242" s="188"/>
      <c r="B2242" s="194"/>
      <c r="C2242" s="194"/>
      <c r="D2242" s="194"/>
      <c r="E2242" s="194"/>
      <c r="F2242" s="195"/>
      <c r="G2242" s="200"/>
      <c r="H2242" s="195"/>
      <c r="I2242" s="195"/>
      <c r="J2242" s="195"/>
    </row>
    <row r="2243" spans="1:10" s="193" customFormat="1">
      <c r="A2243" s="188"/>
      <c r="B2243" s="194"/>
      <c r="C2243" s="194"/>
      <c r="D2243" s="194"/>
      <c r="E2243" s="194"/>
      <c r="F2243" s="195"/>
      <c r="G2243" s="200"/>
      <c r="H2243" s="195"/>
      <c r="I2243" s="195"/>
      <c r="J2243" s="195"/>
    </row>
    <row r="2244" spans="1:10" s="193" customFormat="1">
      <c r="A2244" s="188"/>
      <c r="B2244" s="194"/>
      <c r="C2244" s="194"/>
      <c r="D2244" s="194"/>
      <c r="E2244" s="194"/>
      <c r="F2244" s="195"/>
      <c r="G2244" s="200"/>
      <c r="H2244" s="195"/>
      <c r="I2244" s="195"/>
      <c r="J2244" s="195"/>
    </row>
    <row r="2245" spans="1:10" s="193" customFormat="1">
      <c r="A2245" s="188"/>
      <c r="B2245" s="194"/>
      <c r="C2245" s="194"/>
      <c r="D2245" s="194"/>
      <c r="E2245" s="194"/>
      <c r="F2245" s="195"/>
      <c r="G2245" s="200"/>
      <c r="H2245" s="195"/>
      <c r="I2245" s="195"/>
      <c r="J2245" s="195"/>
    </row>
    <row r="2246" spans="1:10" s="193" customFormat="1">
      <c r="A2246" s="188"/>
      <c r="B2246" s="194"/>
      <c r="C2246" s="194"/>
      <c r="D2246" s="194"/>
      <c r="E2246" s="194"/>
      <c r="F2246" s="195"/>
      <c r="G2246" s="200"/>
      <c r="H2246" s="195"/>
      <c r="I2246" s="195"/>
      <c r="J2246" s="195"/>
    </row>
    <row r="2247" spans="1:10" s="193" customFormat="1">
      <c r="A2247" s="188"/>
      <c r="B2247" s="194"/>
      <c r="C2247" s="194"/>
      <c r="D2247" s="194"/>
      <c r="E2247" s="194"/>
      <c r="F2247" s="195"/>
      <c r="G2247" s="200"/>
      <c r="H2247" s="195"/>
      <c r="I2247" s="195"/>
      <c r="J2247" s="195"/>
    </row>
    <row r="2248" spans="1:10" s="193" customFormat="1">
      <c r="A2248" s="188"/>
      <c r="B2248" s="194"/>
      <c r="C2248" s="194"/>
      <c r="D2248" s="194"/>
      <c r="E2248" s="194"/>
      <c r="F2248" s="195"/>
      <c r="G2248" s="200"/>
      <c r="H2248" s="195"/>
      <c r="I2248" s="195"/>
      <c r="J2248" s="195"/>
    </row>
    <row r="2249" spans="1:10" s="193" customFormat="1">
      <c r="A2249" s="188"/>
      <c r="B2249" s="194"/>
      <c r="C2249" s="194"/>
      <c r="D2249" s="194"/>
      <c r="E2249" s="194"/>
      <c r="F2249" s="195"/>
      <c r="G2249" s="200"/>
      <c r="H2249" s="195"/>
      <c r="I2249" s="195"/>
      <c r="J2249" s="195"/>
    </row>
    <row r="2250" spans="1:10" s="193" customFormat="1">
      <c r="A2250" s="188"/>
      <c r="B2250" s="194"/>
      <c r="C2250" s="194"/>
      <c r="D2250" s="194"/>
      <c r="E2250" s="194"/>
      <c r="F2250" s="195"/>
      <c r="G2250" s="200"/>
      <c r="H2250" s="195"/>
      <c r="I2250" s="195"/>
      <c r="J2250" s="195"/>
    </row>
    <row r="2251" spans="1:10" s="193" customFormat="1">
      <c r="A2251" s="188"/>
      <c r="B2251" s="194"/>
      <c r="C2251" s="194"/>
      <c r="D2251" s="194"/>
      <c r="E2251" s="194"/>
      <c r="F2251" s="195"/>
      <c r="G2251" s="200"/>
      <c r="H2251" s="195"/>
      <c r="I2251" s="195"/>
      <c r="J2251" s="195"/>
    </row>
    <row r="2252" spans="1:10" s="193" customFormat="1">
      <c r="A2252" s="188"/>
      <c r="B2252" s="194"/>
      <c r="C2252" s="194"/>
      <c r="D2252" s="194"/>
      <c r="E2252" s="194"/>
      <c r="F2252" s="195"/>
      <c r="G2252" s="200"/>
      <c r="H2252" s="195"/>
      <c r="I2252" s="195"/>
      <c r="J2252" s="195"/>
    </row>
    <row r="2253" spans="1:10" s="193" customFormat="1">
      <c r="A2253" s="188"/>
      <c r="B2253" s="194"/>
      <c r="C2253" s="194"/>
      <c r="D2253" s="194"/>
      <c r="E2253" s="194"/>
      <c r="F2253" s="195"/>
      <c r="G2253" s="200"/>
      <c r="H2253" s="195"/>
      <c r="I2253" s="195"/>
      <c r="J2253" s="195"/>
    </row>
    <row r="2254" spans="1:10" s="193" customFormat="1">
      <c r="A2254" s="188"/>
      <c r="B2254" s="194"/>
      <c r="C2254" s="194"/>
      <c r="D2254" s="194"/>
      <c r="E2254" s="194"/>
      <c r="F2254" s="195"/>
      <c r="G2254" s="200"/>
      <c r="H2254" s="195"/>
      <c r="I2254" s="195"/>
      <c r="J2254" s="195"/>
    </row>
    <row r="2255" spans="1:10" s="193" customFormat="1">
      <c r="A2255" s="188"/>
      <c r="B2255" s="194"/>
      <c r="C2255" s="194"/>
      <c r="D2255" s="194"/>
      <c r="E2255" s="194"/>
      <c r="F2255" s="195"/>
      <c r="G2255" s="200"/>
      <c r="H2255" s="195"/>
      <c r="I2255" s="195"/>
      <c r="J2255" s="195"/>
    </row>
    <row r="2256" spans="1:10" s="193" customFormat="1">
      <c r="A2256" s="188"/>
      <c r="B2256" s="194"/>
      <c r="C2256" s="194"/>
      <c r="D2256" s="194"/>
      <c r="E2256" s="194"/>
      <c r="F2256" s="195"/>
      <c r="G2256" s="200"/>
      <c r="H2256" s="195"/>
      <c r="I2256" s="195"/>
      <c r="J2256" s="195"/>
    </row>
    <row r="2257" spans="1:10" s="193" customFormat="1">
      <c r="A2257" s="188"/>
      <c r="B2257" s="194"/>
      <c r="C2257" s="194"/>
      <c r="D2257" s="194"/>
      <c r="E2257" s="194"/>
      <c r="F2257" s="195"/>
      <c r="G2257" s="200"/>
      <c r="H2257" s="195"/>
      <c r="I2257" s="195"/>
      <c r="J2257" s="195"/>
    </row>
    <row r="2258" spans="1:10" s="193" customFormat="1">
      <c r="A2258" s="188"/>
      <c r="B2258" s="194"/>
      <c r="C2258" s="194"/>
      <c r="D2258" s="194"/>
      <c r="E2258" s="194"/>
      <c r="F2258" s="195"/>
      <c r="G2258" s="200"/>
      <c r="H2258" s="195"/>
      <c r="I2258" s="195"/>
      <c r="J2258" s="195"/>
    </row>
    <row r="2259" spans="1:10" s="193" customFormat="1">
      <c r="A2259" s="188"/>
      <c r="B2259" s="194"/>
      <c r="C2259" s="194"/>
      <c r="D2259" s="194"/>
      <c r="E2259" s="194"/>
      <c r="F2259" s="195"/>
      <c r="G2259" s="200"/>
      <c r="H2259" s="195"/>
      <c r="I2259" s="195"/>
      <c r="J2259" s="195"/>
    </row>
    <row r="2260" spans="1:10" s="193" customFormat="1">
      <c r="A2260" s="188"/>
      <c r="B2260" s="194"/>
      <c r="C2260" s="194"/>
      <c r="D2260" s="194"/>
      <c r="E2260" s="194"/>
      <c r="F2260" s="195"/>
      <c r="G2260" s="200"/>
      <c r="H2260" s="195"/>
      <c r="I2260" s="195"/>
      <c r="J2260" s="195"/>
    </row>
    <row r="2261" spans="1:10" s="193" customFormat="1">
      <c r="A2261" s="188"/>
      <c r="B2261" s="194"/>
      <c r="C2261" s="194"/>
      <c r="D2261" s="194"/>
      <c r="E2261" s="194"/>
      <c r="F2261" s="195"/>
      <c r="G2261" s="200"/>
      <c r="H2261" s="195"/>
      <c r="I2261" s="195"/>
      <c r="J2261" s="195"/>
    </row>
    <row r="2262" spans="1:10" s="193" customFormat="1">
      <c r="A2262" s="188"/>
      <c r="B2262" s="194"/>
      <c r="C2262" s="194"/>
      <c r="D2262" s="194"/>
      <c r="E2262" s="194"/>
      <c r="F2262" s="195"/>
      <c r="G2262" s="200"/>
      <c r="H2262" s="195"/>
      <c r="I2262" s="195"/>
      <c r="J2262" s="195"/>
    </row>
    <row r="2263" spans="1:10" s="193" customFormat="1">
      <c r="A2263" s="188"/>
      <c r="B2263" s="194"/>
      <c r="C2263" s="194"/>
      <c r="D2263" s="194"/>
      <c r="E2263" s="194"/>
      <c r="F2263" s="195"/>
      <c r="G2263" s="200"/>
      <c r="H2263" s="195"/>
      <c r="I2263" s="195"/>
      <c r="J2263" s="195"/>
    </row>
    <row r="2264" spans="1:10" s="193" customFormat="1">
      <c r="A2264" s="188"/>
      <c r="B2264" s="194"/>
      <c r="C2264" s="194"/>
      <c r="D2264" s="194"/>
      <c r="E2264" s="194"/>
      <c r="F2264" s="195"/>
      <c r="G2264" s="200"/>
      <c r="H2264" s="195"/>
      <c r="I2264" s="195"/>
      <c r="J2264" s="195"/>
    </row>
    <row r="2265" spans="1:10" s="193" customFormat="1">
      <c r="A2265" s="188"/>
      <c r="B2265" s="194"/>
      <c r="C2265" s="194"/>
      <c r="D2265" s="194"/>
      <c r="E2265" s="194"/>
      <c r="F2265" s="195"/>
      <c r="G2265" s="200"/>
      <c r="H2265" s="195"/>
      <c r="I2265" s="195"/>
      <c r="J2265" s="195"/>
    </row>
    <row r="2266" spans="1:10" s="193" customFormat="1">
      <c r="A2266" s="188"/>
      <c r="B2266" s="194"/>
      <c r="C2266" s="194"/>
      <c r="D2266" s="194"/>
      <c r="E2266" s="194"/>
      <c r="F2266" s="195"/>
      <c r="G2266" s="200"/>
      <c r="H2266" s="195"/>
      <c r="I2266" s="195"/>
      <c r="J2266" s="195"/>
    </row>
    <row r="2267" spans="1:10" s="193" customFormat="1">
      <c r="A2267" s="188"/>
      <c r="B2267" s="194"/>
      <c r="C2267" s="194"/>
      <c r="D2267" s="194"/>
      <c r="E2267" s="194"/>
      <c r="F2267" s="195"/>
      <c r="G2267" s="200"/>
      <c r="H2267" s="195"/>
      <c r="I2267" s="195"/>
      <c r="J2267" s="195"/>
    </row>
    <row r="2268" spans="1:10" s="193" customFormat="1">
      <c r="A2268" s="188"/>
      <c r="B2268" s="194"/>
      <c r="C2268" s="194"/>
      <c r="D2268" s="194"/>
      <c r="E2268" s="194"/>
      <c r="F2268" s="195"/>
      <c r="G2268" s="200"/>
      <c r="H2268" s="195"/>
      <c r="I2268" s="195"/>
      <c r="J2268" s="195"/>
    </row>
    <row r="2269" spans="1:10" s="193" customFormat="1">
      <c r="A2269" s="188"/>
      <c r="B2269" s="194"/>
      <c r="C2269" s="194"/>
      <c r="D2269" s="194"/>
      <c r="E2269" s="194"/>
      <c r="F2269" s="195"/>
      <c r="G2269" s="200"/>
      <c r="H2269" s="195"/>
      <c r="I2269" s="195"/>
      <c r="J2269" s="195"/>
    </row>
    <row r="2270" spans="1:10" s="193" customFormat="1">
      <c r="A2270" s="188"/>
      <c r="B2270" s="194"/>
      <c r="C2270" s="194"/>
      <c r="D2270" s="194"/>
      <c r="E2270" s="194"/>
      <c r="F2270" s="195"/>
      <c r="G2270" s="200"/>
      <c r="H2270" s="195"/>
      <c r="I2270" s="195"/>
      <c r="J2270" s="195"/>
    </row>
    <row r="2271" spans="1:10" s="193" customFormat="1">
      <c r="A2271" s="188"/>
      <c r="B2271" s="194"/>
      <c r="C2271" s="194"/>
      <c r="D2271" s="194"/>
      <c r="E2271" s="194"/>
      <c r="F2271" s="195"/>
      <c r="G2271" s="200"/>
      <c r="H2271" s="195"/>
      <c r="I2271" s="195"/>
      <c r="J2271" s="195"/>
    </row>
    <row r="2272" spans="1:10" s="193" customFormat="1">
      <c r="A2272" s="188"/>
      <c r="B2272" s="194"/>
      <c r="C2272" s="194"/>
      <c r="D2272" s="194"/>
      <c r="E2272" s="194"/>
      <c r="F2272" s="195"/>
      <c r="G2272" s="200"/>
      <c r="H2272" s="195"/>
      <c r="I2272" s="195"/>
      <c r="J2272" s="195"/>
    </row>
    <row r="2273" spans="1:10" s="193" customFormat="1">
      <c r="A2273" s="188"/>
      <c r="B2273" s="194"/>
      <c r="C2273" s="194"/>
      <c r="D2273" s="194"/>
      <c r="E2273" s="194"/>
      <c r="F2273" s="195"/>
      <c r="G2273" s="200"/>
      <c r="H2273" s="195"/>
      <c r="I2273" s="195"/>
      <c r="J2273" s="195"/>
    </row>
    <row r="2274" spans="1:10" s="193" customFormat="1">
      <c r="A2274" s="188"/>
      <c r="B2274" s="194"/>
      <c r="C2274" s="194"/>
      <c r="D2274" s="194"/>
      <c r="E2274" s="194"/>
      <c r="F2274" s="195"/>
      <c r="G2274" s="200"/>
      <c r="H2274" s="195"/>
      <c r="I2274" s="195"/>
      <c r="J2274" s="195"/>
    </row>
    <row r="2275" spans="1:10" s="193" customFormat="1">
      <c r="A2275" s="188"/>
      <c r="B2275" s="194"/>
      <c r="C2275" s="194"/>
      <c r="D2275" s="194"/>
      <c r="E2275" s="194"/>
      <c r="F2275" s="195"/>
      <c r="G2275" s="200"/>
      <c r="H2275" s="195"/>
      <c r="I2275" s="195"/>
      <c r="J2275" s="195"/>
    </row>
    <row r="2276" spans="1:10" s="193" customFormat="1">
      <c r="A2276" s="188"/>
      <c r="B2276" s="194"/>
      <c r="C2276" s="194"/>
      <c r="D2276" s="194"/>
      <c r="E2276" s="194"/>
      <c r="F2276" s="195"/>
      <c r="G2276" s="200"/>
      <c r="H2276" s="195"/>
      <c r="I2276" s="195"/>
      <c r="J2276" s="195"/>
    </row>
    <row r="2277" spans="1:10" s="193" customFormat="1">
      <c r="A2277" s="188"/>
      <c r="B2277" s="194"/>
      <c r="C2277" s="194"/>
      <c r="D2277" s="194"/>
      <c r="E2277" s="194"/>
      <c r="F2277" s="195"/>
      <c r="G2277" s="200"/>
      <c r="H2277" s="195"/>
      <c r="I2277" s="195"/>
      <c r="J2277" s="195"/>
    </row>
    <row r="2278" spans="1:10" s="193" customFormat="1">
      <c r="A2278" s="188"/>
      <c r="B2278" s="194"/>
      <c r="C2278" s="194"/>
      <c r="D2278" s="194"/>
      <c r="E2278" s="194"/>
      <c r="F2278" s="195"/>
      <c r="G2278" s="200"/>
      <c r="H2278" s="195"/>
      <c r="I2278" s="195"/>
      <c r="J2278" s="195"/>
    </row>
    <row r="2279" spans="1:10" s="193" customFormat="1">
      <c r="A2279" s="188"/>
      <c r="B2279" s="194"/>
      <c r="C2279" s="194"/>
      <c r="D2279" s="194"/>
      <c r="E2279" s="194"/>
      <c r="F2279" s="195"/>
      <c r="G2279" s="200"/>
      <c r="H2279" s="195"/>
      <c r="I2279" s="195"/>
      <c r="J2279" s="195"/>
    </row>
    <row r="2280" spans="1:10" s="193" customFormat="1">
      <c r="A2280" s="188"/>
      <c r="B2280" s="194"/>
      <c r="C2280" s="194"/>
      <c r="D2280" s="194"/>
      <c r="E2280" s="194"/>
      <c r="F2280" s="195"/>
      <c r="G2280" s="200"/>
      <c r="H2280" s="195"/>
      <c r="I2280" s="195"/>
      <c r="J2280" s="195"/>
    </row>
    <row r="2281" spans="1:10" s="193" customFormat="1">
      <c r="A2281" s="188"/>
      <c r="B2281" s="194"/>
      <c r="C2281" s="194"/>
      <c r="D2281" s="194"/>
      <c r="E2281" s="194"/>
      <c r="F2281" s="195"/>
      <c r="G2281" s="200"/>
      <c r="H2281" s="195"/>
      <c r="I2281" s="195"/>
      <c r="J2281" s="195"/>
    </row>
    <row r="2282" spans="1:10" s="193" customFormat="1">
      <c r="A2282" s="188"/>
      <c r="B2282" s="194"/>
      <c r="C2282" s="194"/>
      <c r="D2282" s="194"/>
      <c r="E2282" s="194"/>
      <c r="F2282" s="195"/>
      <c r="G2282" s="200"/>
      <c r="H2282" s="195"/>
      <c r="I2282" s="195"/>
      <c r="J2282" s="195"/>
    </row>
    <row r="2283" spans="1:10" s="193" customFormat="1">
      <c r="A2283" s="188"/>
      <c r="B2283" s="194"/>
      <c r="C2283" s="194"/>
      <c r="D2283" s="194"/>
      <c r="E2283" s="194"/>
      <c r="F2283" s="195"/>
      <c r="G2283" s="200"/>
      <c r="H2283" s="195"/>
      <c r="I2283" s="195"/>
      <c r="J2283" s="195"/>
    </row>
    <row r="2284" spans="1:10" s="193" customFormat="1">
      <c r="A2284" s="188"/>
      <c r="B2284" s="194"/>
      <c r="C2284" s="194"/>
      <c r="D2284" s="194"/>
      <c r="E2284" s="194"/>
      <c r="F2284" s="195"/>
      <c r="G2284" s="200"/>
      <c r="H2284" s="195"/>
      <c r="I2284" s="195"/>
      <c r="J2284" s="195"/>
    </row>
    <row r="2285" spans="1:10" s="193" customFormat="1">
      <c r="A2285" s="188"/>
      <c r="B2285" s="194"/>
      <c r="C2285" s="194"/>
      <c r="D2285" s="194"/>
      <c r="E2285" s="194"/>
      <c r="F2285" s="195"/>
      <c r="G2285" s="200"/>
      <c r="H2285" s="195"/>
      <c r="I2285" s="195"/>
      <c r="J2285" s="195"/>
    </row>
    <row r="2286" spans="1:10" s="193" customFormat="1">
      <c r="A2286" s="188"/>
      <c r="B2286" s="194"/>
      <c r="C2286" s="194"/>
      <c r="D2286" s="194"/>
      <c r="E2286" s="194"/>
      <c r="F2286" s="195"/>
      <c r="G2286" s="200"/>
      <c r="H2286" s="195"/>
      <c r="I2286" s="195"/>
      <c r="J2286" s="195"/>
    </row>
    <row r="2287" spans="1:10" s="193" customFormat="1">
      <c r="A2287" s="188"/>
      <c r="B2287" s="194"/>
      <c r="C2287" s="194"/>
      <c r="D2287" s="194"/>
      <c r="E2287" s="194"/>
      <c r="F2287" s="195"/>
      <c r="G2287" s="200"/>
      <c r="H2287" s="195"/>
      <c r="I2287" s="195"/>
      <c r="J2287" s="195"/>
    </row>
    <row r="2288" spans="1:10" s="193" customFormat="1">
      <c r="A2288" s="188"/>
      <c r="B2288" s="194"/>
      <c r="C2288" s="194"/>
      <c r="D2288" s="194"/>
      <c r="E2288" s="194"/>
      <c r="F2288" s="195"/>
      <c r="G2288" s="200"/>
      <c r="H2288" s="195"/>
      <c r="I2288" s="195"/>
      <c r="J2288" s="195"/>
    </row>
    <row r="2289" spans="1:10" s="193" customFormat="1">
      <c r="A2289" s="188"/>
      <c r="B2289" s="194"/>
      <c r="C2289" s="194"/>
      <c r="D2289" s="194"/>
      <c r="E2289" s="194"/>
      <c r="F2289" s="195"/>
      <c r="G2289" s="200"/>
      <c r="H2289" s="195"/>
      <c r="I2289" s="195"/>
      <c r="J2289" s="195"/>
    </row>
    <row r="2290" spans="1:10" s="193" customFormat="1">
      <c r="A2290" s="188"/>
      <c r="B2290" s="194"/>
      <c r="C2290" s="194"/>
      <c r="D2290" s="194"/>
      <c r="E2290" s="194"/>
      <c r="F2290" s="195"/>
      <c r="G2290" s="200"/>
      <c r="H2290" s="195"/>
      <c r="I2290" s="195"/>
      <c r="J2290" s="195"/>
    </row>
    <row r="2291" spans="1:10" s="193" customFormat="1">
      <c r="A2291" s="188"/>
      <c r="B2291" s="194"/>
      <c r="C2291" s="194"/>
      <c r="D2291" s="194"/>
      <c r="E2291" s="194"/>
      <c r="F2291" s="195"/>
      <c r="G2291" s="200"/>
      <c r="H2291" s="195"/>
      <c r="I2291" s="195"/>
      <c r="J2291" s="195"/>
    </row>
    <row r="2292" spans="1:10" s="193" customFormat="1">
      <c r="A2292" s="188"/>
      <c r="B2292" s="194"/>
      <c r="C2292" s="194"/>
      <c r="D2292" s="194"/>
      <c r="E2292" s="194"/>
      <c r="F2292" s="195"/>
      <c r="G2292" s="200"/>
      <c r="H2292" s="195"/>
      <c r="I2292" s="195"/>
      <c r="J2292" s="195"/>
    </row>
    <row r="2293" spans="1:10" s="193" customFormat="1">
      <c r="A2293" s="188"/>
      <c r="B2293" s="194"/>
      <c r="C2293" s="194"/>
      <c r="D2293" s="194"/>
      <c r="E2293" s="194"/>
      <c r="F2293" s="195"/>
      <c r="G2293" s="200"/>
      <c r="H2293" s="195"/>
      <c r="I2293" s="195"/>
      <c r="J2293" s="195"/>
    </row>
    <row r="2294" spans="1:10" s="193" customFormat="1">
      <c r="A2294" s="188"/>
      <c r="B2294" s="194"/>
      <c r="C2294" s="194"/>
      <c r="D2294" s="194"/>
      <c r="E2294" s="194"/>
      <c r="F2294" s="195"/>
      <c r="G2294" s="200"/>
      <c r="H2294" s="195"/>
      <c r="I2294" s="195"/>
      <c r="J2294" s="195"/>
    </row>
    <row r="2295" spans="1:10" s="193" customFormat="1">
      <c r="A2295" s="188"/>
      <c r="B2295" s="194"/>
      <c r="C2295" s="194"/>
      <c r="D2295" s="194"/>
      <c r="E2295" s="194"/>
      <c r="F2295" s="195"/>
      <c r="G2295" s="200"/>
      <c r="H2295" s="195"/>
      <c r="I2295" s="195"/>
      <c r="J2295" s="195"/>
    </row>
    <row r="2296" spans="1:10" s="193" customFormat="1">
      <c r="A2296" s="188"/>
      <c r="B2296" s="194"/>
      <c r="C2296" s="194"/>
      <c r="D2296" s="194"/>
      <c r="E2296" s="194"/>
      <c r="F2296" s="195"/>
      <c r="G2296" s="200"/>
      <c r="H2296" s="195"/>
      <c r="I2296" s="195"/>
      <c r="J2296" s="195"/>
    </row>
    <row r="2297" spans="1:10" s="193" customFormat="1">
      <c r="A2297" s="188"/>
      <c r="B2297" s="194"/>
      <c r="C2297" s="194"/>
      <c r="D2297" s="194"/>
      <c r="E2297" s="194"/>
      <c r="F2297" s="195"/>
      <c r="G2297" s="200"/>
      <c r="H2297" s="195"/>
      <c r="I2297" s="195"/>
      <c r="J2297" s="195"/>
    </row>
    <row r="2298" spans="1:10" s="193" customFormat="1">
      <c r="A2298" s="188"/>
      <c r="B2298" s="194"/>
      <c r="C2298" s="194"/>
      <c r="D2298" s="194"/>
      <c r="E2298" s="194"/>
      <c r="F2298" s="195"/>
      <c r="G2298" s="200"/>
      <c r="H2298" s="195"/>
      <c r="I2298" s="195"/>
      <c r="J2298" s="195"/>
    </row>
    <row r="2299" spans="1:10" s="193" customFormat="1">
      <c r="A2299" s="188"/>
      <c r="B2299" s="194"/>
      <c r="C2299" s="194"/>
      <c r="D2299" s="194"/>
      <c r="E2299" s="194"/>
      <c r="F2299" s="195"/>
      <c r="G2299" s="200"/>
      <c r="H2299" s="195"/>
      <c r="I2299" s="195"/>
      <c r="J2299" s="195"/>
    </row>
    <row r="2300" spans="1:10" s="193" customFormat="1">
      <c r="A2300" s="188"/>
      <c r="B2300" s="194"/>
      <c r="C2300" s="194"/>
      <c r="D2300" s="194"/>
      <c r="E2300" s="194"/>
      <c r="F2300" s="195"/>
      <c r="G2300" s="200"/>
      <c r="H2300" s="195"/>
      <c r="I2300" s="195"/>
      <c r="J2300" s="195"/>
    </row>
    <row r="2301" spans="1:10" s="193" customFormat="1">
      <c r="A2301" s="188"/>
      <c r="B2301" s="194"/>
      <c r="C2301" s="194"/>
      <c r="D2301" s="194"/>
      <c r="E2301" s="194"/>
      <c r="F2301" s="195"/>
      <c r="G2301" s="200"/>
      <c r="H2301" s="195"/>
      <c r="I2301" s="195"/>
      <c r="J2301" s="195"/>
    </row>
    <row r="2302" spans="1:10" s="193" customFormat="1">
      <c r="A2302" s="188"/>
      <c r="B2302" s="194"/>
      <c r="C2302" s="194"/>
      <c r="D2302" s="194"/>
      <c r="E2302" s="194"/>
      <c r="F2302" s="195"/>
      <c r="G2302" s="200"/>
      <c r="H2302" s="195"/>
      <c r="I2302" s="195"/>
      <c r="J2302" s="195"/>
    </row>
    <row r="2303" spans="1:10" s="193" customFormat="1">
      <c r="A2303" s="188"/>
      <c r="B2303" s="194"/>
      <c r="C2303" s="194"/>
      <c r="D2303" s="194"/>
      <c r="E2303" s="194"/>
      <c r="F2303" s="195"/>
      <c r="G2303" s="200"/>
      <c r="H2303" s="195"/>
      <c r="I2303" s="195"/>
      <c r="J2303" s="195"/>
    </row>
    <row r="2304" spans="1:10" s="193" customFormat="1">
      <c r="A2304" s="188"/>
      <c r="B2304" s="194"/>
      <c r="C2304" s="194"/>
      <c r="D2304" s="194"/>
      <c r="E2304" s="194"/>
      <c r="F2304" s="195"/>
      <c r="G2304" s="200"/>
      <c r="H2304" s="195"/>
      <c r="I2304" s="195"/>
      <c r="J2304" s="195"/>
    </row>
    <row r="2305" spans="1:10" s="193" customFormat="1">
      <c r="A2305" s="188"/>
      <c r="B2305" s="194"/>
      <c r="C2305" s="194"/>
      <c r="D2305" s="194"/>
      <c r="E2305" s="194"/>
      <c r="F2305" s="195"/>
      <c r="G2305" s="200"/>
      <c r="H2305" s="195"/>
      <c r="I2305" s="195"/>
      <c r="J2305" s="195"/>
    </row>
    <row r="2306" spans="1:10" s="193" customFormat="1">
      <c r="A2306" s="188"/>
      <c r="B2306" s="194"/>
      <c r="C2306" s="194"/>
      <c r="D2306" s="194"/>
      <c r="E2306" s="194"/>
      <c r="F2306" s="195"/>
      <c r="G2306" s="200"/>
      <c r="H2306" s="195"/>
      <c r="I2306" s="195"/>
      <c r="J2306" s="195"/>
    </row>
    <row r="2307" spans="1:10" s="193" customFormat="1">
      <c r="A2307" s="188"/>
      <c r="B2307" s="194"/>
      <c r="C2307" s="194"/>
      <c r="D2307" s="194"/>
      <c r="E2307" s="194"/>
      <c r="F2307" s="195"/>
      <c r="G2307" s="200"/>
      <c r="H2307" s="195"/>
      <c r="I2307" s="195"/>
      <c r="J2307" s="195"/>
    </row>
    <row r="2308" spans="1:10" s="193" customFormat="1">
      <c r="A2308" s="188"/>
      <c r="B2308" s="194"/>
      <c r="C2308" s="194"/>
      <c r="D2308" s="194"/>
      <c r="E2308" s="194"/>
      <c r="F2308" s="195"/>
      <c r="G2308" s="200"/>
      <c r="H2308" s="195"/>
      <c r="I2308" s="195"/>
      <c r="J2308" s="195"/>
    </row>
    <row r="2309" spans="1:10" s="193" customFormat="1">
      <c r="A2309" s="188"/>
      <c r="B2309" s="194"/>
      <c r="C2309" s="194"/>
      <c r="D2309" s="194"/>
      <c r="E2309" s="194"/>
      <c r="F2309" s="195"/>
      <c r="G2309" s="200"/>
      <c r="H2309" s="195"/>
      <c r="I2309" s="195"/>
      <c r="J2309" s="195"/>
    </row>
    <row r="2310" spans="1:10" s="193" customFormat="1">
      <c r="A2310" s="188"/>
      <c r="B2310" s="194"/>
      <c r="C2310" s="194"/>
      <c r="D2310" s="194"/>
      <c r="E2310" s="194"/>
      <c r="F2310" s="195"/>
      <c r="G2310" s="200"/>
      <c r="H2310" s="195"/>
      <c r="I2310" s="195"/>
      <c r="J2310" s="195"/>
    </row>
    <row r="2311" spans="1:10" s="193" customFormat="1">
      <c r="A2311" s="188"/>
      <c r="B2311" s="194"/>
      <c r="C2311" s="194"/>
      <c r="D2311" s="194"/>
      <c r="E2311" s="194"/>
      <c r="F2311" s="195"/>
      <c r="G2311" s="200"/>
      <c r="H2311" s="195"/>
      <c r="I2311" s="195"/>
      <c r="J2311" s="195"/>
    </row>
    <row r="2312" spans="1:10" s="193" customFormat="1">
      <c r="A2312" s="188"/>
      <c r="B2312" s="194"/>
      <c r="C2312" s="194"/>
      <c r="D2312" s="194"/>
      <c r="E2312" s="194"/>
      <c r="F2312" s="195"/>
      <c r="G2312" s="200"/>
      <c r="H2312" s="195"/>
      <c r="I2312" s="195"/>
      <c r="J2312" s="195"/>
    </row>
    <row r="2313" spans="1:10" s="193" customFormat="1">
      <c r="A2313" s="188"/>
      <c r="B2313" s="194"/>
      <c r="C2313" s="194"/>
      <c r="D2313" s="194"/>
      <c r="E2313" s="194"/>
      <c r="F2313" s="195"/>
      <c r="G2313" s="200"/>
      <c r="H2313" s="195"/>
      <c r="I2313" s="195"/>
      <c r="J2313" s="195"/>
    </row>
    <row r="2314" spans="1:10" s="193" customFormat="1">
      <c r="A2314" s="188"/>
      <c r="B2314" s="194"/>
      <c r="C2314" s="194"/>
      <c r="D2314" s="194"/>
      <c r="E2314" s="194"/>
      <c r="F2314" s="195"/>
      <c r="G2314" s="200"/>
      <c r="H2314" s="195"/>
      <c r="I2314" s="195"/>
      <c r="J2314" s="195"/>
    </row>
    <row r="2315" spans="1:10" s="193" customFormat="1">
      <c r="A2315" s="188"/>
      <c r="B2315" s="194"/>
      <c r="C2315" s="194"/>
      <c r="D2315" s="194"/>
      <c r="E2315" s="194"/>
      <c r="F2315" s="195"/>
      <c r="G2315" s="200"/>
      <c r="H2315" s="195"/>
      <c r="I2315" s="195"/>
      <c r="J2315" s="195"/>
    </row>
    <row r="2316" spans="1:10" s="193" customFormat="1">
      <c r="A2316" s="188"/>
      <c r="B2316" s="194"/>
      <c r="C2316" s="194"/>
      <c r="D2316" s="194"/>
      <c r="E2316" s="194"/>
      <c r="F2316" s="195"/>
      <c r="G2316" s="200"/>
      <c r="H2316" s="195"/>
      <c r="I2316" s="195"/>
      <c r="J2316" s="195"/>
    </row>
    <row r="2317" spans="1:10" s="193" customFormat="1">
      <c r="A2317" s="188"/>
      <c r="B2317" s="194"/>
      <c r="C2317" s="194"/>
      <c r="D2317" s="194"/>
      <c r="E2317" s="194"/>
      <c r="F2317" s="195"/>
      <c r="G2317" s="200"/>
      <c r="H2317" s="195"/>
      <c r="I2317" s="195"/>
      <c r="J2317" s="195"/>
    </row>
    <row r="2318" spans="1:10" s="193" customFormat="1">
      <c r="A2318" s="188"/>
      <c r="B2318" s="194"/>
      <c r="C2318" s="194"/>
      <c r="D2318" s="194"/>
      <c r="E2318" s="194"/>
      <c r="F2318" s="195"/>
      <c r="G2318" s="200"/>
      <c r="H2318" s="195"/>
      <c r="I2318" s="195"/>
      <c r="J2318" s="195"/>
    </row>
    <row r="2319" spans="1:10" s="193" customFormat="1">
      <c r="A2319" s="188"/>
      <c r="B2319" s="194"/>
      <c r="C2319" s="194"/>
      <c r="D2319" s="194"/>
      <c r="E2319" s="194"/>
      <c r="F2319" s="195"/>
      <c r="G2319" s="200"/>
      <c r="H2319" s="195"/>
      <c r="I2319" s="195"/>
      <c r="J2319" s="195"/>
    </row>
    <row r="2320" spans="1:10" s="193" customFormat="1">
      <c r="A2320" s="188"/>
      <c r="B2320" s="194"/>
      <c r="C2320" s="194"/>
      <c r="D2320" s="194"/>
      <c r="E2320" s="194"/>
      <c r="F2320" s="195"/>
      <c r="G2320" s="200"/>
      <c r="H2320" s="195"/>
      <c r="I2320" s="195"/>
      <c r="J2320" s="195"/>
    </row>
    <row r="2321" spans="1:10" s="193" customFormat="1">
      <c r="A2321" s="188"/>
      <c r="B2321" s="194"/>
      <c r="C2321" s="194"/>
      <c r="D2321" s="194"/>
      <c r="E2321" s="194"/>
      <c r="F2321" s="195"/>
      <c r="G2321" s="200"/>
      <c r="H2321" s="195"/>
      <c r="I2321" s="195"/>
      <c r="J2321" s="195"/>
    </row>
    <row r="2322" spans="1:10" s="193" customFormat="1">
      <c r="A2322" s="188"/>
      <c r="B2322" s="194"/>
      <c r="C2322" s="194"/>
      <c r="D2322" s="194"/>
      <c r="E2322" s="194"/>
      <c r="F2322" s="195"/>
      <c r="G2322" s="200"/>
      <c r="H2322" s="195"/>
      <c r="I2322" s="195"/>
      <c r="J2322" s="195"/>
    </row>
    <row r="2323" spans="1:10" s="193" customFormat="1">
      <c r="A2323" s="188"/>
      <c r="B2323" s="194"/>
      <c r="C2323" s="194"/>
      <c r="D2323" s="194"/>
      <c r="E2323" s="194"/>
      <c r="F2323" s="195"/>
      <c r="G2323" s="200"/>
      <c r="H2323" s="195"/>
      <c r="I2323" s="195"/>
      <c r="J2323" s="195"/>
    </row>
    <row r="2324" spans="1:10" s="193" customFormat="1">
      <c r="A2324" s="188"/>
      <c r="B2324" s="194"/>
      <c r="C2324" s="194"/>
      <c r="D2324" s="194"/>
      <c r="E2324" s="194"/>
      <c r="F2324" s="195"/>
      <c r="G2324" s="200"/>
      <c r="H2324" s="195"/>
      <c r="I2324" s="195"/>
      <c r="J2324" s="195"/>
    </row>
    <row r="2325" spans="1:10" s="193" customFormat="1">
      <c r="A2325" s="188"/>
      <c r="B2325" s="194"/>
      <c r="C2325" s="194"/>
      <c r="D2325" s="194"/>
      <c r="E2325" s="194"/>
      <c r="F2325" s="195"/>
      <c r="G2325" s="200"/>
      <c r="H2325" s="195"/>
      <c r="I2325" s="195"/>
      <c r="J2325" s="195"/>
    </row>
    <row r="2326" spans="1:10" s="193" customFormat="1">
      <c r="A2326" s="188"/>
      <c r="B2326" s="194"/>
      <c r="C2326" s="194"/>
      <c r="D2326" s="194"/>
      <c r="E2326" s="194"/>
      <c r="F2326" s="195"/>
      <c r="G2326" s="200"/>
      <c r="H2326" s="195"/>
      <c r="I2326" s="195"/>
      <c r="J2326" s="195"/>
    </row>
    <row r="2327" spans="1:10" s="193" customFormat="1">
      <c r="A2327" s="188"/>
      <c r="B2327" s="194"/>
      <c r="C2327" s="194"/>
      <c r="D2327" s="194"/>
      <c r="E2327" s="194"/>
      <c r="F2327" s="195"/>
      <c r="G2327" s="200"/>
      <c r="H2327" s="195"/>
      <c r="I2327" s="195"/>
      <c r="J2327" s="195"/>
    </row>
    <row r="2328" spans="1:10" s="193" customFormat="1">
      <c r="A2328" s="188"/>
      <c r="B2328" s="194"/>
      <c r="C2328" s="194"/>
      <c r="D2328" s="194"/>
      <c r="E2328" s="194"/>
      <c r="F2328" s="195"/>
      <c r="G2328" s="200"/>
      <c r="H2328" s="195"/>
      <c r="I2328" s="195"/>
      <c r="J2328" s="195"/>
    </row>
    <row r="2329" spans="1:10" s="193" customFormat="1">
      <c r="A2329" s="188"/>
      <c r="B2329" s="194"/>
      <c r="C2329" s="194"/>
      <c r="D2329" s="194"/>
      <c r="E2329" s="194"/>
      <c r="F2329" s="195"/>
      <c r="G2329" s="200"/>
      <c r="H2329" s="195"/>
      <c r="I2329" s="195"/>
      <c r="J2329" s="195"/>
    </row>
    <row r="2330" spans="1:10" s="193" customFormat="1">
      <c r="A2330" s="188"/>
      <c r="B2330" s="194"/>
      <c r="C2330" s="194"/>
      <c r="D2330" s="194"/>
      <c r="E2330" s="194"/>
      <c r="F2330" s="195"/>
      <c r="G2330" s="200"/>
      <c r="H2330" s="195"/>
      <c r="I2330" s="195"/>
      <c r="J2330" s="195"/>
    </row>
    <row r="2331" spans="1:10" s="193" customFormat="1">
      <c r="A2331" s="188"/>
      <c r="B2331" s="194"/>
      <c r="C2331" s="194"/>
      <c r="D2331" s="194"/>
      <c r="E2331" s="194"/>
      <c r="F2331" s="195"/>
      <c r="G2331" s="200"/>
      <c r="H2331" s="195"/>
      <c r="I2331" s="195"/>
      <c r="J2331" s="195"/>
    </row>
    <row r="2332" spans="1:10" s="193" customFormat="1">
      <c r="A2332" s="188"/>
      <c r="B2332" s="194"/>
      <c r="C2332" s="194"/>
      <c r="D2332" s="194"/>
      <c r="E2332" s="194"/>
      <c r="F2332" s="195"/>
      <c r="G2332" s="200"/>
      <c r="H2332" s="195"/>
      <c r="I2332" s="195"/>
      <c r="J2332" s="195"/>
    </row>
    <row r="2333" spans="1:10" s="193" customFormat="1">
      <c r="A2333" s="188"/>
      <c r="B2333" s="194"/>
      <c r="C2333" s="194"/>
      <c r="D2333" s="194"/>
      <c r="E2333" s="194"/>
      <c r="F2333" s="195"/>
      <c r="G2333" s="200"/>
      <c r="H2333" s="195"/>
      <c r="I2333" s="195"/>
      <c r="J2333" s="195"/>
    </row>
    <row r="2334" spans="1:10" s="193" customFormat="1">
      <c r="A2334" s="188"/>
      <c r="B2334" s="194"/>
      <c r="C2334" s="194"/>
      <c r="D2334" s="194"/>
      <c r="E2334" s="194"/>
      <c r="F2334" s="195"/>
      <c r="G2334" s="200"/>
      <c r="H2334" s="195"/>
      <c r="I2334" s="195"/>
      <c r="J2334" s="195"/>
    </row>
    <row r="2335" spans="1:10" s="193" customFormat="1">
      <c r="A2335" s="188"/>
      <c r="B2335" s="194"/>
      <c r="C2335" s="194"/>
      <c r="D2335" s="194"/>
      <c r="E2335" s="194"/>
      <c r="F2335" s="195"/>
      <c r="G2335" s="200"/>
      <c r="H2335" s="195"/>
      <c r="I2335" s="195"/>
      <c r="J2335" s="195"/>
    </row>
    <row r="2336" spans="1:10" s="193" customFormat="1">
      <c r="A2336" s="188"/>
      <c r="B2336" s="194"/>
      <c r="C2336" s="194"/>
      <c r="D2336" s="194"/>
      <c r="E2336" s="194"/>
      <c r="F2336" s="195"/>
      <c r="G2336" s="200"/>
      <c r="H2336" s="195"/>
      <c r="I2336" s="195"/>
      <c r="J2336" s="195"/>
    </row>
  </sheetData>
  <mergeCells count="8">
    <mergeCell ref="E1:J1"/>
    <mergeCell ref="A2:J2"/>
    <mergeCell ref="A6:A7"/>
    <mergeCell ref="B6:B7"/>
    <mergeCell ref="C6:C7"/>
    <mergeCell ref="D6:D7"/>
    <mergeCell ref="E6:E7"/>
    <mergeCell ref="F6:J6"/>
  </mergeCells>
  <hyperlinks>
    <hyperlink ref="A872" r:id="rId1" display="consultantplus://offline/ref=6B64A98DEB541BC40106F75B64E3F497931F696A0F6F7223264B0658E1FB0862A8C5893635CAAFEA081755u0HEG"/>
    <hyperlink ref="A873" r:id="rId2" display="consultantplus://offline/ref=6B64A98DEB541BC40106F75B64E3F497931F696A0F6F7223264B0658E1FB0862A8C5893635CAAFEA081255u0HAG"/>
    <hyperlink ref="A87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расходы2019</vt:lpstr>
      <vt:lpstr>2020-2021</vt:lpstr>
      <vt:lpstr>'2020-2021'!Область_печати</vt:lpstr>
      <vt:lpstr>расходы2019!Область_печати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Чагина Татьяна Александровна</cp:lastModifiedBy>
  <cp:lastPrinted>2019-12-20T02:33:01Z</cp:lastPrinted>
  <dcterms:created xsi:type="dcterms:W3CDTF">2019-09-04T09:08:09Z</dcterms:created>
  <dcterms:modified xsi:type="dcterms:W3CDTF">2019-12-24T02:04:57Z</dcterms:modified>
</cp:coreProperties>
</file>