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90" yWindow="300" windowWidth="22650" windowHeight="9480"/>
  </bookViews>
  <sheets>
    <sheet name="на 01.09.2019" sheetId="1" r:id="rId1"/>
  </sheets>
  <definedNames>
    <definedName name="_xlnm.Print_Area" localSheetId="0">'на 01.09.2019'!$A$1:$H$1609</definedName>
  </definedNames>
  <calcPr calcId="144525"/>
</workbook>
</file>

<file path=xl/calcChain.xml><?xml version="1.0" encoding="utf-8"?>
<calcChain xmlns="http://schemas.openxmlformats.org/spreadsheetml/2006/main">
  <c r="G1046" i="1" l="1"/>
  <c r="F833" i="1"/>
  <c r="H833" i="1" s="1"/>
  <c r="G796" i="1"/>
  <c r="F753" i="1"/>
  <c r="H753" i="1" s="1"/>
  <c r="G597" i="1"/>
  <c r="G516" i="1"/>
  <c r="H1391" i="1"/>
  <c r="H1392" i="1"/>
  <c r="H1393" i="1"/>
  <c r="H1395" i="1"/>
  <c r="H1396" i="1"/>
  <c r="H1402" i="1"/>
  <c r="G1401" i="1"/>
  <c r="G1400" i="1" s="1"/>
  <c r="G1399" i="1" s="1"/>
  <c r="G1398" i="1" s="1"/>
  <c r="G1397" i="1" s="1"/>
  <c r="G1222" i="1"/>
  <c r="G1146" i="1"/>
  <c r="G1145" i="1" s="1"/>
  <c r="G1139" i="1"/>
  <c r="G1137" i="1" s="1"/>
  <c r="G1083" i="1"/>
  <c r="H1083" i="1" s="1"/>
  <c r="G1076" i="1"/>
  <c r="G1067" i="1"/>
  <c r="H1067" i="1" s="1"/>
  <c r="H1058" i="1"/>
  <c r="H1063" i="1"/>
  <c r="G1062" i="1"/>
  <c r="F1062" i="1"/>
  <c r="F1061" i="1" s="1"/>
  <c r="F1060" i="1" s="1"/>
  <c r="F1059" i="1" s="1"/>
  <c r="G1056" i="1"/>
  <c r="H1056" i="1" s="1"/>
  <c r="G1052" i="1"/>
  <c r="G1051" i="1" s="1"/>
  <c r="G1050" i="1" s="1"/>
  <c r="G1049" i="1" s="1"/>
  <c r="F1052" i="1"/>
  <c r="F1051" i="1" s="1"/>
  <c r="G1013" i="1"/>
  <c r="G1012" i="1" s="1"/>
  <c r="G989" i="1"/>
  <c r="G988" i="1" s="1"/>
  <c r="G982" i="1"/>
  <c r="H982" i="1" s="1"/>
  <c r="G975" i="1"/>
  <c r="G973" i="1"/>
  <c r="G871" i="1"/>
  <c r="G870" i="1" s="1"/>
  <c r="G831" i="1"/>
  <c r="H831" i="1" s="1"/>
  <c r="G823" i="1"/>
  <c r="G813" i="1"/>
  <c r="G812" i="1" s="1"/>
  <c r="G806" i="1"/>
  <c r="H806" i="1" s="1"/>
  <c r="H796" i="1"/>
  <c r="G670" i="1"/>
  <c r="F670" i="1"/>
  <c r="H670" i="1" s="1"/>
  <c r="G607" i="1"/>
  <c r="G606" i="1" s="1"/>
  <c r="H597" i="1"/>
  <c r="G575" i="1"/>
  <c r="H575" i="1" s="1"/>
  <c r="G567" i="1"/>
  <c r="H567" i="1" s="1"/>
  <c r="G456" i="1"/>
  <c r="G455" i="1" s="1"/>
  <c r="G299" i="1"/>
  <c r="H299" i="1" s="1"/>
  <c r="G277" i="1"/>
  <c r="G160" i="1"/>
  <c r="G159" i="1" s="1"/>
  <c r="G145" i="1"/>
  <c r="G144" i="1" s="1"/>
  <c r="G123" i="1"/>
  <c r="H123" i="1" s="1"/>
  <c r="G116" i="1"/>
  <c r="G115" i="1" s="1"/>
  <c r="G108" i="1"/>
  <c r="G107" i="1" s="1"/>
  <c r="G80" i="1"/>
  <c r="G79" i="1" s="1"/>
  <c r="G72" i="1"/>
  <c r="H72" i="1" s="1"/>
  <c r="G63" i="1"/>
  <c r="G45" i="1"/>
  <c r="G44" i="1" s="1"/>
  <c r="G30" i="1"/>
  <c r="G29" i="1"/>
  <c r="G28" i="1" s="1"/>
  <c r="F29" i="1"/>
  <c r="F28" i="1" s="1"/>
  <c r="H1609" i="1"/>
  <c r="H1606" i="1"/>
  <c r="H1603" i="1"/>
  <c r="H1579" i="1"/>
  <c r="H1575" i="1"/>
  <c r="H1572" i="1"/>
  <c r="H1569" i="1"/>
  <c r="H1566" i="1"/>
  <c r="H1563" i="1"/>
  <c r="H1560" i="1"/>
  <c r="H1557" i="1"/>
  <c r="H1549" i="1"/>
  <c r="H1546" i="1"/>
  <c r="H1542" i="1"/>
  <c r="H1538" i="1"/>
  <c r="H1533" i="1"/>
  <c r="H1525" i="1"/>
  <c r="H1520" i="1"/>
  <c r="H1515" i="1"/>
  <c r="H1513" i="1"/>
  <c r="H1510" i="1"/>
  <c r="H1505" i="1"/>
  <c r="H1502" i="1"/>
  <c r="H1500" i="1"/>
  <c r="H1487" i="1"/>
  <c r="H1485" i="1"/>
  <c r="H1478" i="1"/>
  <c r="H1473" i="1"/>
  <c r="H1467" i="1"/>
  <c r="H1460" i="1"/>
  <c r="H1447" i="1"/>
  <c r="H1446" i="1"/>
  <c r="H1440" i="1"/>
  <c r="H1434" i="1"/>
  <c r="H1428" i="1"/>
  <c r="H1421" i="1"/>
  <c r="H1415" i="1"/>
  <c r="H1412" i="1"/>
  <c r="H1409" i="1"/>
  <c r="H1404" i="1"/>
  <c r="H1385" i="1"/>
  <c r="H1379" i="1"/>
  <c r="H1375" i="1"/>
  <c r="H1370" i="1"/>
  <c r="H1360" i="1"/>
  <c r="H1358" i="1"/>
  <c r="H1355" i="1"/>
  <c r="H1353" i="1"/>
  <c r="H1348" i="1"/>
  <c r="H1346" i="1"/>
  <c r="H1343" i="1"/>
  <c r="H1322" i="1"/>
  <c r="H1312" i="1"/>
  <c r="H1293" i="1"/>
  <c r="H1289" i="1"/>
  <c r="H1282" i="1"/>
  <c r="H1280" i="1"/>
  <c r="H1276" i="1"/>
  <c r="H1270" i="1"/>
  <c r="H1256" i="1"/>
  <c r="H1250" i="1"/>
  <c r="H1243" i="1"/>
  <c r="H1232" i="1"/>
  <c r="H1226" i="1"/>
  <c r="H1214" i="1"/>
  <c r="H1211" i="1"/>
  <c r="H1204" i="1"/>
  <c r="H1201" i="1"/>
  <c r="H1197" i="1"/>
  <c r="H1195" i="1"/>
  <c r="H1192" i="1"/>
  <c r="H1185" i="1"/>
  <c r="H1176" i="1"/>
  <c r="H1173" i="1"/>
  <c r="H1171" i="1"/>
  <c r="H1167" i="1"/>
  <c r="H1160" i="1"/>
  <c r="H1157" i="1"/>
  <c r="H1155" i="1"/>
  <c r="H1154" i="1"/>
  <c r="H1152" i="1"/>
  <c r="H1143" i="1"/>
  <c r="H1141" i="1"/>
  <c r="H1138" i="1"/>
  <c r="H1134" i="1"/>
  <c r="H1133" i="1"/>
  <c r="H1129" i="1"/>
  <c r="H1127" i="1"/>
  <c r="H1124" i="1"/>
  <c r="H1122" i="1"/>
  <c r="H1121" i="1"/>
  <c r="H1119" i="1"/>
  <c r="H1103" i="1"/>
  <c r="H1096" i="1"/>
  <c r="H1092" i="1"/>
  <c r="H1089" i="1"/>
  <c r="H1087" i="1"/>
  <c r="H1085" i="1"/>
  <c r="H1075" i="1"/>
  <c r="H1073" i="1"/>
  <c r="H1071" i="1"/>
  <c r="H1048" i="1"/>
  <c r="H1038" i="1"/>
  <c r="H1036" i="1"/>
  <c r="H1034" i="1"/>
  <c r="H1028" i="1"/>
  <c r="H1025" i="1"/>
  <c r="H1021" i="1"/>
  <c r="H1019" i="1"/>
  <c r="H1016" i="1"/>
  <c r="H1007" i="1"/>
  <c r="H1005" i="1"/>
  <c r="H1002" i="1"/>
  <c r="H1000" i="1"/>
  <c r="H998" i="1"/>
  <c r="H994" i="1"/>
  <c r="H992" i="1"/>
  <c r="H991" i="1"/>
  <c r="H987" i="1"/>
  <c r="H983" i="1"/>
  <c r="H981" i="1"/>
  <c r="H979" i="1"/>
  <c r="H977" i="1"/>
  <c r="H969" i="1"/>
  <c r="H965" i="1"/>
  <c r="H962" i="1"/>
  <c r="H956" i="1"/>
  <c r="H952" i="1"/>
  <c r="H947" i="1"/>
  <c r="H943" i="1"/>
  <c r="H938" i="1"/>
  <c r="H935" i="1"/>
  <c r="H931" i="1"/>
  <c r="H925" i="1"/>
  <c r="H923" i="1"/>
  <c r="H920" i="1"/>
  <c r="H918" i="1"/>
  <c r="H916" i="1"/>
  <c r="H913" i="1"/>
  <c r="H911" i="1"/>
  <c r="H907" i="1"/>
  <c r="H904" i="1"/>
  <c r="H902" i="1"/>
  <c r="H900" i="1"/>
  <c r="H898" i="1"/>
  <c r="H895" i="1"/>
  <c r="H892" i="1"/>
  <c r="H890" i="1"/>
  <c r="H887" i="1"/>
  <c r="H885" i="1"/>
  <c r="H883" i="1"/>
  <c r="H880" i="1"/>
  <c r="H877" i="1"/>
  <c r="H875" i="1"/>
  <c r="H868" i="1"/>
  <c r="H862" i="1"/>
  <c r="H860" i="1"/>
  <c r="H854" i="1"/>
  <c r="H851" i="1"/>
  <c r="H847" i="1"/>
  <c r="H842" i="1"/>
  <c r="H837" i="1"/>
  <c r="H835" i="1"/>
  <c r="H827" i="1"/>
  <c r="H823" i="1"/>
  <c r="H819" i="1"/>
  <c r="H816" i="1"/>
  <c r="H810" i="1"/>
  <c r="H808" i="1"/>
  <c r="H802" i="1"/>
  <c r="H800" i="1"/>
  <c r="H798" i="1"/>
  <c r="H793" i="1"/>
  <c r="H791" i="1"/>
  <c r="H785" i="1"/>
  <c r="H779" i="1"/>
  <c r="H778" i="1"/>
  <c r="H774" i="1"/>
  <c r="H769" i="1"/>
  <c r="H767" i="1"/>
  <c r="H759" i="1"/>
  <c r="H756" i="1"/>
  <c r="H747" i="1"/>
  <c r="H742" i="1"/>
  <c r="H727" i="1"/>
  <c r="H718" i="1"/>
  <c r="H715" i="1"/>
  <c r="H712" i="1"/>
  <c r="H709" i="1"/>
  <c r="H705" i="1"/>
  <c r="H699" i="1"/>
  <c r="H696" i="1"/>
  <c r="H695" i="1"/>
  <c r="H691" i="1"/>
  <c r="H689" i="1"/>
  <c r="H683" i="1"/>
  <c r="H682" i="1"/>
  <c r="H681" i="1"/>
  <c r="H680" i="1"/>
  <c r="H679" i="1"/>
  <c r="H674" i="1"/>
  <c r="H669" i="1"/>
  <c r="H663" i="1"/>
  <c r="H659" i="1"/>
  <c r="H647" i="1"/>
  <c r="H642" i="1"/>
  <c r="H639" i="1"/>
  <c r="H631" i="1"/>
  <c r="H628" i="1"/>
  <c r="H623" i="1"/>
  <c r="H618" i="1"/>
  <c r="H614" i="1"/>
  <c r="H611" i="1"/>
  <c r="H603" i="1"/>
  <c r="H601" i="1"/>
  <c r="H593" i="1"/>
  <c r="H589" i="1"/>
  <c r="H587" i="1"/>
  <c r="H584" i="1"/>
  <c r="H578" i="1"/>
  <c r="H577" i="1"/>
  <c r="H570" i="1"/>
  <c r="H569" i="1"/>
  <c r="H561" i="1"/>
  <c r="H559" i="1"/>
  <c r="H555" i="1"/>
  <c r="H554" i="1"/>
  <c r="H553" i="1"/>
  <c r="H548" i="1"/>
  <c r="H547" i="1"/>
  <c r="H545" i="1"/>
  <c r="H543" i="1"/>
  <c r="H541" i="1"/>
  <c r="H536" i="1"/>
  <c r="H534" i="1"/>
  <c r="H532" i="1"/>
  <c r="H528" i="1"/>
  <c r="H527" i="1"/>
  <c r="H513" i="1"/>
  <c r="H504" i="1"/>
  <c r="H498" i="1"/>
  <c r="H496" i="1"/>
  <c r="H491" i="1"/>
  <c r="H487" i="1"/>
  <c r="H486" i="1"/>
  <c r="H480" i="1"/>
  <c r="H475" i="1"/>
  <c r="H471" i="1"/>
  <c r="H470" i="1"/>
  <c r="H464" i="1"/>
  <c r="H461" i="1"/>
  <c r="H459" i="1"/>
  <c r="H458" i="1"/>
  <c r="H454" i="1"/>
  <c r="H451" i="1"/>
  <c r="H447" i="1"/>
  <c r="H441" i="1"/>
  <c r="H440" i="1"/>
  <c r="H434" i="1"/>
  <c r="H432" i="1"/>
  <c r="H426" i="1"/>
  <c r="H418" i="1"/>
  <c r="H415" i="1"/>
  <c r="H413" i="1"/>
  <c r="H384" i="1"/>
  <c r="H378" i="1"/>
  <c r="H372" i="1"/>
  <c r="H366" i="1"/>
  <c r="H358" i="1"/>
  <c r="H350" i="1"/>
  <c r="H342" i="1"/>
  <c r="H336" i="1"/>
  <c r="H333" i="1"/>
  <c r="H323" i="1"/>
  <c r="H316" i="1"/>
  <c r="H305" i="1"/>
  <c r="H301" i="1"/>
  <c r="H295" i="1"/>
  <c r="H289" i="1"/>
  <c r="H286" i="1"/>
  <c r="H279" i="1"/>
  <c r="H277" i="1"/>
  <c r="H269" i="1"/>
  <c r="H267" i="1"/>
  <c r="H261" i="1"/>
  <c r="H257" i="1"/>
  <c r="H250" i="1"/>
  <c r="H244" i="1"/>
  <c r="H236" i="1"/>
  <c r="H234" i="1"/>
  <c r="H231" i="1"/>
  <c r="H229" i="1"/>
  <c r="H226" i="1"/>
  <c r="H223" i="1"/>
  <c r="H221" i="1"/>
  <c r="H213" i="1"/>
  <c r="H209" i="1"/>
  <c r="H207" i="1"/>
  <c r="H205" i="1"/>
  <c r="H202" i="1"/>
  <c r="H199" i="1"/>
  <c r="H196" i="1"/>
  <c r="H195" i="1"/>
  <c r="H192" i="1"/>
  <c r="H190" i="1"/>
  <c r="H187" i="1"/>
  <c r="H182" i="1"/>
  <c r="H176" i="1"/>
  <c r="H174" i="1"/>
  <c r="H169" i="1"/>
  <c r="H162" i="1"/>
  <c r="H155" i="1"/>
  <c r="H152" i="1"/>
  <c r="H147" i="1"/>
  <c r="H139" i="1"/>
  <c r="H137" i="1"/>
  <c r="H131" i="1"/>
  <c r="H125" i="1"/>
  <c r="H118" i="1"/>
  <c r="H110" i="1"/>
  <c r="H102" i="1"/>
  <c r="H100" i="1"/>
  <c r="H94" i="1"/>
  <c r="H90" i="1"/>
  <c r="H74" i="1"/>
  <c r="H68" i="1"/>
  <c r="H67" i="1"/>
  <c r="H63" i="1"/>
  <c r="H58" i="1"/>
  <c r="H56" i="1"/>
  <c r="H53" i="1"/>
  <c r="H22" i="1"/>
  <c r="H26" i="1"/>
  <c r="H33" i="1"/>
  <c r="H38" i="1"/>
  <c r="H39" i="1"/>
  <c r="H47" i="1"/>
  <c r="G1608" i="1"/>
  <c r="G1605" i="1"/>
  <c r="G1604" i="1" s="1"/>
  <c r="G1602" i="1"/>
  <c r="G1601" i="1" s="1"/>
  <c r="G1600" i="1"/>
  <c r="G1595" i="1"/>
  <c r="G1594" i="1"/>
  <c r="G1592" i="1"/>
  <c r="G1591" i="1"/>
  <c r="G1590" i="1"/>
  <c r="G1584" i="1"/>
  <c r="G1578" i="1"/>
  <c r="G1574" i="1"/>
  <c r="G1573" i="1" s="1"/>
  <c r="G1571" i="1"/>
  <c r="G1568" i="1"/>
  <c r="G1567" i="1" s="1"/>
  <c r="G1565" i="1"/>
  <c r="G1564" i="1" s="1"/>
  <c r="G1562" i="1"/>
  <c r="G1561" i="1" s="1"/>
  <c r="G1559" i="1"/>
  <c r="G1556" i="1"/>
  <c r="G1555" i="1"/>
  <c r="G1548" i="1"/>
  <c r="G1545" i="1"/>
  <c r="G1541" i="1"/>
  <c r="G1537" i="1"/>
  <c r="G1536" i="1"/>
  <c r="G1532" i="1"/>
  <c r="G1531" i="1"/>
  <c r="G1524" i="1"/>
  <c r="G1519" i="1"/>
  <c r="G1514" i="1"/>
  <c r="G1512" i="1"/>
  <c r="G1509" i="1"/>
  <c r="G1507" i="1"/>
  <c r="G1506" i="1" s="1"/>
  <c r="G1504" i="1"/>
  <c r="G1501" i="1"/>
  <c r="G1499" i="1"/>
  <c r="G1496" i="1"/>
  <c r="G1489" i="1"/>
  <c r="G1488" i="1" s="1"/>
  <c r="G1486" i="1"/>
  <c r="G1484" i="1"/>
  <c r="G1477" i="1"/>
  <c r="G1476" i="1" s="1"/>
  <c r="G1472" i="1"/>
  <c r="G1466" i="1"/>
  <c r="G1465" i="1" s="1"/>
  <c r="G1464" i="1" s="1"/>
  <c r="G1459" i="1"/>
  <c r="G1456" i="1"/>
  <c r="G1445" i="1"/>
  <c r="G1444" i="1" s="1"/>
  <c r="G1439" i="1"/>
  <c r="G1433" i="1"/>
  <c r="G1432" i="1" s="1"/>
  <c r="G1427" i="1"/>
  <c r="G1425" i="1"/>
  <c r="G1420" i="1"/>
  <c r="G1419" i="1" s="1"/>
  <c r="G1418" i="1"/>
  <c r="G1417" i="1" s="1"/>
  <c r="G1416" i="1" s="1"/>
  <c r="G1414" i="1"/>
  <c r="G1413" i="1" s="1"/>
  <c r="G1411" i="1"/>
  <c r="G1408" i="1"/>
  <c r="G1407" i="1"/>
  <c r="G1403" i="1"/>
  <c r="G1394" i="1"/>
  <c r="G1593" i="1" s="1"/>
  <c r="G1390" i="1"/>
  <c r="G1384" i="1"/>
  <c r="G1383" i="1" s="1"/>
  <c r="G1582" i="1" s="1"/>
  <c r="G1378" i="1"/>
  <c r="G1577" i="1" s="1"/>
  <c r="G1374" i="1"/>
  <c r="G1369" i="1"/>
  <c r="G1368" i="1"/>
  <c r="G1367" i="1" s="1"/>
  <c r="G1366" i="1" s="1"/>
  <c r="G1365" i="1" s="1"/>
  <c r="G1359" i="1"/>
  <c r="G1357" i="1"/>
  <c r="G1354" i="1"/>
  <c r="G1352" i="1"/>
  <c r="G1347" i="1"/>
  <c r="G1345" i="1"/>
  <c r="G1342" i="1"/>
  <c r="G1341" i="1" s="1"/>
  <c r="G1336" i="1"/>
  <c r="G1331" i="1"/>
  <c r="G1330" i="1" s="1"/>
  <c r="G1325" i="1"/>
  <c r="G1324" i="1" s="1"/>
  <c r="G1321" i="1"/>
  <c r="G1320" i="1" s="1"/>
  <c r="G1318" i="1"/>
  <c r="G1317" i="1"/>
  <c r="G1311" i="1"/>
  <c r="G1310" i="1" s="1"/>
  <c r="G1307" i="1"/>
  <c r="G1303" i="1"/>
  <c r="G1302" i="1" s="1"/>
  <c r="G1301" i="1" s="1"/>
  <c r="G1292" i="1"/>
  <c r="G1288" i="1"/>
  <c r="G1287" i="1" s="1"/>
  <c r="G1281" i="1"/>
  <c r="G1279" i="1"/>
  <c r="G1275" i="1"/>
  <c r="G1269" i="1"/>
  <c r="G1268" i="1" s="1"/>
  <c r="G1262" i="1"/>
  <c r="G1261" i="1" s="1"/>
  <c r="G1260" i="1" s="1"/>
  <c r="G1259" i="1"/>
  <c r="G1258" i="1" s="1"/>
  <c r="G1257" i="1" s="1"/>
  <c r="G1255" i="1"/>
  <c r="G1254" i="1" s="1"/>
  <c r="G1253" i="1"/>
  <c r="G1252" i="1" s="1"/>
  <c r="G1249" i="1"/>
  <c r="G1242" i="1"/>
  <c r="G1234" i="1"/>
  <c r="G1231" i="1"/>
  <c r="G1230" i="1" s="1"/>
  <c r="G1225" i="1"/>
  <c r="G1223" i="1"/>
  <c r="G1213" i="1"/>
  <c r="G1210" i="1"/>
  <c r="G1209" i="1" s="1"/>
  <c r="G1203" i="1"/>
  <c r="G1202" i="1" s="1"/>
  <c r="G1200" i="1"/>
  <c r="G1199" i="1"/>
  <c r="G1198" i="1" s="1"/>
  <c r="G1196" i="1"/>
  <c r="G1194" i="1"/>
  <c r="G1191" i="1"/>
  <c r="G1190" i="1" s="1"/>
  <c r="G1189" i="1"/>
  <c r="G1188" i="1" s="1"/>
  <c r="G1187" i="1"/>
  <c r="G1186" i="1" s="1"/>
  <c r="G1184" i="1"/>
  <c r="G1182" i="1"/>
  <c r="G1175" i="1"/>
  <c r="G1174" i="1" s="1"/>
  <c r="G1172" i="1"/>
  <c r="G1170" i="1"/>
  <c r="G1169" i="1" s="1"/>
  <c r="G1166" i="1"/>
  <c r="G1165" i="1" s="1"/>
  <c r="G1164" i="1" s="1"/>
  <c r="G1159" i="1"/>
  <c r="G1158" i="1" s="1"/>
  <c r="G1156" i="1"/>
  <c r="G1153" i="1"/>
  <c r="G1151" i="1"/>
  <c r="G1149" i="1"/>
  <c r="G1144" i="1"/>
  <c r="G1142" i="1" s="1"/>
  <c r="G1140" i="1"/>
  <c r="G1132" i="1"/>
  <c r="G1131" i="1" s="1"/>
  <c r="G1128" i="1"/>
  <c r="G1126" i="1"/>
  <c r="G1123" i="1"/>
  <c r="G1120" i="1"/>
  <c r="G1118" i="1"/>
  <c r="G1114" i="1"/>
  <c r="G1112" i="1"/>
  <c r="G1111" i="1"/>
  <c r="G1108" i="1"/>
  <c r="G1102" i="1"/>
  <c r="G1095" i="1"/>
  <c r="G1094" i="1" s="1"/>
  <c r="G1093" i="1" s="1"/>
  <c r="G1091" i="1"/>
  <c r="G1090" i="1" s="1"/>
  <c r="G1088" i="1"/>
  <c r="G1086" i="1"/>
  <c r="G1084" i="1"/>
  <c r="G1079" i="1"/>
  <c r="G1078" i="1" s="1"/>
  <c r="G1077" i="1"/>
  <c r="G1072" i="1"/>
  <c r="G1070" i="1"/>
  <c r="G1057" i="1"/>
  <c r="G1055" i="1"/>
  <c r="G1047" i="1"/>
  <c r="G1040" i="1"/>
  <c r="G1039" i="1" s="1"/>
  <c r="G1037" i="1"/>
  <c r="G1035" i="1"/>
  <c r="G1033" i="1"/>
  <c r="G1027" i="1"/>
  <c r="G1026" i="1" s="1"/>
  <c r="G1024" i="1"/>
  <c r="G1023" i="1" s="1"/>
  <c r="G1020" i="1"/>
  <c r="G1018" i="1"/>
  <c r="G1015" i="1"/>
  <c r="G1014" i="1" s="1"/>
  <c r="G1009" i="1"/>
  <c r="G1008" i="1" s="1"/>
  <c r="G1006" i="1"/>
  <c r="G1004" i="1"/>
  <c r="G1001" i="1"/>
  <c r="G999" i="1"/>
  <c r="G997" i="1"/>
  <c r="G993" i="1"/>
  <c r="G990" i="1"/>
  <c r="G986" i="1"/>
  <c r="G978" i="1"/>
  <c r="G976" i="1"/>
  <c r="G968" i="1"/>
  <c r="G967" i="1" s="1"/>
  <c r="G966" i="1" s="1"/>
  <c r="G964" i="1"/>
  <c r="G963" i="1" s="1"/>
  <c r="G961" i="1"/>
  <c r="G955" i="1"/>
  <c r="G954" i="1" s="1"/>
  <c r="G953" i="1" s="1"/>
  <c r="G951" i="1"/>
  <c r="G950" i="1" s="1"/>
  <c r="G946" i="1"/>
  <c r="G945" i="1" s="1"/>
  <c r="G942" i="1"/>
  <c r="G941" i="1" s="1"/>
  <c r="G937" i="1"/>
  <c r="G934" i="1"/>
  <c r="G933" i="1" s="1"/>
  <c r="G930" i="1"/>
  <c r="G929" i="1" s="1"/>
  <c r="G928" i="1" s="1"/>
  <c r="G927" i="1"/>
  <c r="G926" i="1" s="1"/>
  <c r="H926" i="1" s="1"/>
  <c r="G924" i="1"/>
  <c r="G922" i="1"/>
  <c r="G919" i="1"/>
  <c r="G917" i="1"/>
  <c r="G915" i="1"/>
  <c r="G912" i="1"/>
  <c r="G910" i="1"/>
  <c r="G906" i="1"/>
  <c r="G905" i="1" s="1"/>
  <c r="G903" i="1"/>
  <c r="G901" i="1"/>
  <c r="G899" i="1"/>
  <c r="G897" i="1"/>
  <c r="G894" i="1"/>
  <c r="G891" i="1"/>
  <c r="G889" i="1"/>
  <c r="G886" i="1"/>
  <c r="G884" i="1"/>
  <c r="G882" i="1"/>
  <c r="G879" i="1"/>
  <c r="G878" i="1" s="1"/>
  <c r="G876" i="1"/>
  <c r="G874" i="1"/>
  <c r="G872" i="1"/>
  <c r="G867" i="1"/>
  <c r="G866" i="1" s="1"/>
  <c r="G861" i="1"/>
  <c r="G859" i="1"/>
  <c r="G853" i="1"/>
  <c r="G850" i="1"/>
  <c r="G846" i="1"/>
  <c r="G845" i="1" s="1"/>
  <c r="G844" i="1"/>
  <c r="G843" i="1" s="1"/>
  <c r="G841" i="1"/>
  <c r="G838" i="1"/>
  <c r="G834" i="1"/>
  <c r="G832" i="1"/>
  <c r="G826" i="1"/>
  <c r="G825" i="1" s="1"/>
  <c r="G822" i="1"/>
  <c r="G818" i="1"/>
  <c r="G817" i="1" s="1"/>
  <c r="G815" i="1"/>
  <c r="G809" i="1"/>
  <c r="G807" i="1"/>
  <c r="G803" i="1"/>
  <c r="G799" i="1"/>
  <c r="G797" i="1"/>
  <c r="G792" i="1"/>
  <c r="G790" i="1"/>
  <c r="G784" i="1"/>
  <c r="G783" i="1" s="1"/>
  <c r="G777" i="1"/>
  <c r="G776" i="1" s="1"/>
  <c r="G773" i="1"/>
  <c r="G772" i="1" s="1"/>
  <c r="G768" i="1"/>
  <c r="G766" i="1"/>
  <c r="G758" i="1"/>
  <c r="G755" i="1"/>
  <c r="G752" i="1"/>
  <c r="G746" i="1"/>
  <c r="G741" i="1"/>
  <c r="G740" i="1" s="1"/>
  <c r="G737" i="1"/>
  <c r="G736" i="1" s="1"/>
  <c r="G734" i="1"/>
  <c r="G733" i="1" s="1"/>
  <c r="G726" i="1"/>
  <c r="G722" i="1"/>
  <c r="G721" i="1" s="1"/>
  <c r="G717" i="1"/>
  <c r="G716" i="1" s="1"/>
  <c r="G714" i="1"/>
  <c r="H714" i="1" s="1"/>
  <c r="G710" i="1"/>
  <c r="G707" i="1" s="1"/>
  <c r="G708" i="1"/>
  <c r="G704" i="1"/>
  <c r="G703" i="1" s="1"/>
  <c r="G702" i="1" s="1"/>
  <c r="G701" i="1" s="1"/>
  <c r="G700" i="1" s="1"/>
  <c r="G698" i="1"/>
  <c r="G697" i="1" s="1"/>
  <c r="G694" i="1"/>
  <c r="G690" i="1"/>
  <c r="G688" i="1"/>
  <c r="G687" i="1" s="1"/>
  <c r="G678" i="1"/>
  <c r="G677" i="1" s="1"/>
  <c r="G673" i="1"/>
  <c r="G672" i="1" s="1"/>
  <c r="G668" i="1"/>
  <c r="G667" i="1" s="1"/>
  <c r="G665" i="1"/>
  <c r="G664" i="1" s="1"/>
  <c r="G662" i="1"/>
  <c r="G661" i="1" s="1"/>
  <c r="G658" i="1"/>
  <c r="G652" i="1"/>
  <c r="G651" i="1" s="1"/>
  <c r="G646" i="1"/>
  <c r="G641" i="1"/>
  <c r="G638" i="1"/>
  <c r="G630" i="1"/>
  <c r="G627" i="1"/>
  <c r="G626" i="1" s="1"/>
  <c r="G622" i="1"/>
  <c r="G621" i="1"/>
  <c r="G617" i="1"/>
  <c r="G613" i="1"/>
  <c r="G612" i="1" s="1"/>
  <c r="G610" i="1"/>
  <c r="G608" i="1"/>
  <c r="G602" i="1"/>
  <c r="G600" i="1"/>
  <c r="G598" i="1"/>
  <c r="G591" i="1"/>
  <c r="G590" i="1" s="1"/>
  <c r="G588" i="1"/>
  <c r="G586" i="1"/>
  <c r="G583" i="1"/>
  <c r="G582" i="1" s="1"/>
  <c r="G581" i="1" s="1"/>
  <c r="G579" i="1"/>
  <c r="G576" i="1"/>
  <c r="G574" i="1"/>
  <c r="G572" i="1"/>
  <c r="G571" i="1" s="1"/>
  <c r="G568" i="1"/>
  <c r="G560" i="1"/>
  <c r="G558" i="1"/>
  <c r="G552" i="1"/>
  <c r="G546" i="1"/>
  <c r="G544" i="1"/>
  <c r="G542" i="1"/>
  <c r="G540" i="1"/>
  <c r="G535" i="1"/>
  <c r="G533" i="1"/>
  <c r="G531" i="1"/>
  <c r="G526" i="1"/>
  <c r="G525" i="1" s="1"/>
  <c r="G524" i="1" s="1"/>
  <c r="G523" i="1" s="1"/>
  <c r="G520" i="1"/>
  <c r="G519" i="1" s="1"/>
  <c r="G518" i="1" s="1"/>
  <c r="G517" i="1" s="1"/>
  <c r="G512" i="1"/>
  <c r="G509" i="1"/>
  <c r="G507" i="1"/>
  <c r="G503" i="1"/>
  <c r="G502" i="1" s="1"/>
  <c r="G501" i="1" s="1"/>
  <c r="G497" i="1"/>
  <c r="G495" i="1"/>
  <c r="G490" i="1"/>
  <c r="G489" i="1" s="1"/>
  <c r="G485" i="1"/>
  <c r="G484" i="1" s="1"/>
  <c r="G481" i="1"/>
  <c r="G479" i="1"/>
  <c r="G476" i="1"/>
  <c r="G474" i="1"/>
  <c r="G469" i="1"/>
  <c r="G467" i="1"/>
  <c r="G463" i="1"/>
  <c r="G462" i="1" s="1"/>
  <c r="G460" i="1"/>
  <c r="G457" i="1"/>
  <c r="G450" i="1"/>
  <c r="G449" i="1" s="1"/>
  <c r="G448" i="1" s="1"/>
  <c r="G446" i="1"/>
  <c r="G439" i="1"/>
  <c r="G438" i="1" s="1"/>
  <c r="G433" i="1"/>
  <c r="G431" i="1"/>
  <c r="G425" i="1"/>
  <c r="G424" i="1" s="1"/>
  <c r="G417" i="1"/>
  <c r="G414" i="1"/>
  <c r="G412" i="1"/>
  <c r="G409" i="1"/>
  <c r="G408" i="1" s="1"/>
  <c r="G407" i="1" s="1"/>
  <c r="G406" i="1" s="1"/>
  <c r="G404" i="1"/>
  <c r="G401" i="1"/>
  <c r="G400" i="1" s="1"/>
  <c r="G396" i="1"/>
  <c r="G393" i="1"/>
  <c r="G392" i="1" s="1"/>
  <c r="G391" i="1" s="1"/>
  <c r="G390" i="1"/>
  <c r="G383" i="1"/>
  <c r="G377" i="1"/>
  <c r="G376" i="1" s="1"/>
  <c r="G375" i="1" s="1"/>
  <c r="G371" i="1"/>
  <c r="G365" i="1"/>
  <c r="G364" i="1" s="1"/>
  <c r="G359" i="1"/>
  <c r="G357" i="1"/>
  <c r="G354" i="1"/>
  <c r="G349" i="1"/>
  <c r="G348" i="1" s="1"/>
  <c r="G346" i="1"/>
  <c r="G341" i="1"/>
  <c r="G340" i="1" s="1"/>
  <c r="G335" i="1"/>
  <c r="G334" i="1" s="1"/>
  <c r="G332" i="1"/>
  <c r="G326" i="1"/>
  <c r="G325" i="1" s="1"/>
  <c r="G324" i="1" s="1"/>
  <c r="G322" i="1"/>
  <c r="G321" i="1" s="1"/>
  <c r="G317" i="1"/>
  <c r="G313" i="1" s="1"/>
  <c r="G315" i="1"/>
  <c r="G314" i="1"/>
  <c r="G312" i="1"/>
  <c r="G311" i="1" s="1"/>
  <c r="G307" i="1"/>
  <c r="G306" i="1" s="1"/>
  <c r="G304" i="1"/>
  <c r="G303" i="1" s="1"/>
  <c r="G300" i="1"/>
  <c r="G294" i="1"/>
  <c r="G292" i="1"/>
  <c r="G288" i="1"/>
  <c r="G287" i="1" s="1"/>
  <c r="G285" i="1"/>
  <c r="G284" i="1" s="1"/>
  <c r="G278" i="1"/>
  <c r="G276" i="1"/>
  <c r="G268" i="1"/>
  <c r="G266" i="1"/>
  <c r="G260" i="1"/>
  <c r="G259" i="1" s="1"/>
  <c r="G256" i="1"/>
  <c r="G255" i="1" s="1"/>
  <c r="G254" i="1" s="1"/>
  <c r="G253" i="1" s="1"/>
  <c r="G249" i="1"/>
  <c r="G248" i="1" s="1"/>
  <c r="G247" i="1"/>
  <c r="G246" i="1" s="1"/>
  <c r="G243" i="1"/>
  <c r="G241" i="1"/>
  <c r="G240" i="1" s="1"/>
  <c r="G239" i="1" s="1"/>
  <c r="G238" i="1"/>
  <c r="G235" i="1"/>
  <c r="G233" i="1"/>
  <c r="G230" i="1"/>
  <c r="G228" i="1"/>
  <c r="G225" i="1"/>
  <c r="G224" i="1" s="1"/>
  <c r="G222" i="1"/>
  <c r="G220" i="1"/>
  <c r="G218" i="1"/>
  <c r="G212" i="1"/>
  <c r="G211" i="1"/>
  <c r="G210" i="1"/>
  <c r="G206" i="1"/>
  <c r="G204" i="1"/>
  <c r="G201" i="1"/>
  <c r="G200" i="1" s="1"/>
  <c r="G198" i="1"/>
  <c r="G197" i="1" s="1"/>
  <c r="G194" i="1"/>
  <c r="G193" i="1" s="1"/>
  <c r="G191" i="1"/>
  <c r="G189" i="1"/>
  <c r="G186" i="1"/>
  <c r="G184" i="1"/>
  <c r="G181" i="1"/>
  <c r="G180" i="1" s="1"/>
  <c r="G175" i="1"/>
  <c r="G173" i="1"/>
  <c r="G168" i="1"/>
  <c r="G167" i="1" s="1"/>
  <c r="G166" i="1"/>
  <c r="G165" i="1" s="1"/>
  <c r="G161" i="1"/>
  <c r="G154" i="1"/>
  <c r="G151" i="1"/>
  <c r="G150" i="1"/>
  <c r="G149" i="1" s="1"/>
  <c r="G146" i="1"/>
  <c r="G138" i="1"/>
  <c r="G136" i="1"/>
  <c r="G130" i="1"/>
  <c r="G128" i="1"/>
  <c r="G124" i="1"/>
  <c r="G117" i="1"/>
  <c r="G109" i="1"/>
  <c r="G101" i="1"/>
  <c r="G99" i="1"/>
  <c r="G93" i="1"/>
  <c r="G89" i="1"/>
  <c r="G87" i="1"/>
  <c r="G81" i="1"/>
  <c r="G73" i="1"/>
  <c r="G71" i="1"/>
  <c r="G69" i="1"/>
  <c r="G64" i="1"/>
  <c r="G62" i="1"/>
  <c r="G57" i="1"/>
  <c r="G55" i="1"/>
  <c r="G52" i="1"/>
  <c r="G46" i="1"/>
  <c r="G37" i="1"/>
  <c r="G35" i="1"/>
  <c r="G34" i="1" s="1"/>
  <c r="G25" i="1"/>
  <c r="G21" i="1"/>
  <c r="G20" i="1" s="1"/>
  <c r="G19" i="1" s="1"/>
  <c r="G9" i="1"/>
  <c r="G10" i="1"/>
  <c r="G11" i="1"/>
  <c r="G12" i="1"/>
  <c r="G13" i="1"/>
  <c r="G14" i="1"/>
  <c r="G15" i="1"/>
  <c r="F1608" i="1"/>
  <c r="F1607" i="1" s="1"/>
  <c r="F1605" i="1"/>
  <c r="F1604" i="1" s="1"/>
  <c r="F1602" i="1"/>
  <c r="F1601" i="1" s="1"/>
  <c r="F1600" i="1"/>
  <c r="F1599" i="1" s="1"/>
  <c r="F1598" i="1" s="1"/>
  <c r="F1597" i="1" s="1"/>
  <c r="F1595" i="1"/>
  <c r="F1594" i="1"/>
  <c r="F1592" i="1"/>
  <c r="F1591" i="1"/>
  <c r="F1590" i="1"/>
  <c r="F1584" i="1"/>
  <c r="F1578" i="1"/>
  <c r="F1574" i="1"/>
  <c r="F1573" i="1" s="1"/>
  <c r="F1571" i="1"/>
  <c r="F1570" i="1" s="1"/>
  <c r="F1568" i="1"/>
  <c r="F1567" i="1" s="1"/>
  <c r="F1565" i="1"/>
  <c r="F1564" i="1" s="1"/>
  <c r="F1562" i="1"/>
  <c r="H1562" i="1" s="1"/>
  <c r="F1559" i="1"/>
  <c r="F1558" i="1" s="1"/>
  <c r="F1556" i="1"/>
  <c r="F1555" i="1"/>
  <c r="F1554" i="1"/>
  <c r="F1548" i="1"/>
  <c r="F1547" i="1" s="1"/>
  <c r="F1545" i="1"/>
  <c r="F1544" i="1" s="1"/>
  <c r="F1543" i="1" s="1"/>
  <c r="F1540" i="1" s="1"/>
  <c r="F1541" i="1"/>
  <c r="H1541" i="1" s="1"/>
  <c r="F1537" i="1"/>
  <c r="H1537" i="1" s="1"/>
  <c r="F1536" i="1"/>
  <c r="F1535" i="1" s="1"/>
  <c r="F1534" i="1" s="1"/>
  <c r="F1532" i="1"/>
  <c r="F1531" i="1"/>
  <c r="F1530" i="1" s="1"/>
  <c r="F1529" i="1" s="1"/>
  <c r="F1528" i="1" s="1"/>
  <c r="F1524" i="1"/>
  <c r="F1523" i="1" s="1"/>
  <c r="F1522" i="1" s="1"/>
  <c r="F1521" i="1" s="1"/>
  <c r="F1519" i="1"/>
  <c r="F1518" i="1" s="1"/>
  <c r="F1517" i="1" s="1"/>
  <c r="F1516" i="1" s="1"/>
  <c r="F1514" i="1"/>
  <c r="F1512" i="1"/>
  <c r="F1509" i="1"/>
  <c r="F1508" i="1" s="1"/>
  <c r="F1507" i="1"/>
  <c r="F1506" i="1" s="1"/>
  <c r="F1504" i="1"/>
  <c r="F1501" i="1"/>
  <c r="F1499" i="1"/>
  <c r="F1496" i="1"/>
  <c r="F1495" i="1" s="1"/>
  <c r="F1494" i="1" s="1"/>
  <c r="F1493" i="1" s="1"/>
  <c r="F1489" i="1"/>
  <c r="F1488" i="1" s="1"/>
  <c r="F1486" i="1"/>
  <c r="F1484" i="1"/>
  <c r="F1477" i="1"/>
  <c r="F1476" i="1" s="1"/>
  <c r="F1475" i="1" s="1"/>
  <c r="F1474" i="1" s="1"/>
  <c r="F1472" i="1"/>
  <c r="F1471" i="1" s="1"/>
  <c r="F1470" i="1" s="1"/>
  <c r="F1469" i="1" s="1"/>
  <c r="F1466" i="1"/>
  <c r="H1466" i="1" s="1"/>
  <c r="F1463" i="1"/>
  <c r="F1462" i="1" s="1"/>
  <c r="F1461" i="1" s="1"/>
  <c r="F1459" i="1"/>
  <c r="F1456" i="1"/>
  <c r="F1455" i="1" s="1"/>
  <c r="F1454" i="1" s="1"/>
  <c r="F1453" i="1" s="1"/>
  <c r="F1452" i="1" s="1"/>
  <c r="F1451" i="1"/>
  <c r="F1450" i="1" s="1"/>
  <c r="F1449" i="1" s="1"/>
  <c r="F1448" i="1" s="1"/>
  <c r="F1445" i="1"/>
  <c r="F1444" i="1" s="1"/>
  <c r="F1443" i="1" s="1"/>
  <c r="F1442" i="1" s="1"/>
  <c r="F1441" i="1" s="1"/>
  <c r="F1439" i="1"/>
  <c r="F1438" i="1" s="1"/>
  <c r="F1437" i="1" s="1"/>
  <c r="F1436" i="1" s="1"/>
  <c r="F1435" i="1" s="1"/>
  <c r="F1433" i="1"/>
  <c r="F1427" i="1"/>
  <c r="F1426" i="1" s="1"/>
  <c r="F1425" i="1"/>
  <c r="F1424" i="1" s="1"/>
  <c r="F1423" i="1" s="1"/>
  <c r="F1420" i="1"/>
  <c r="F1419" i="1" s="1"/>
  <c r="F1418" i="1"/>
  <c r="F1414" i="1"/>
  <c r="F1411" i="1"/>
  <c r="F1410" i="1" s="1"/>
  <c r="F1408" i="1"/>
  <c r="F1407" i="1"/>
  <c r="F1403" i="1"/>
  <c r="F1401" i="1"/>
  <c r="F1400" i="1" s="1"/>
  <c r="F1399" i="1" s="1"/>
  <c r="F1394" i="1"/>
  <c r="F1390" i="1"/>
  <c r="F1589" i="1" s="1"/>
  <c r="F1384" i="1"/>
  <c r="F1583" i="1" s="1"/>
  <c r="F1378" i="1"/>
  <c r="F1377" i="1" s="1"/>
  <c r="F1374" i="1"/>
  <c r="F1373" i="1" s="1"/>
  <c r="F1372" i="1" s="1"/>
  <c r="F1371" i="1" s="1"/>
  <c r="F1369" i="1"/>
  <c r="F1368" i="1"/>
  <c r="F1367" i="1" s="1"/>
  <c r="F1359" i="1"/>
  <c r="F1357" i="1"/>
  <c r="F1354" i="1"/>
  <c r="F1352" i="1"/>
  <c r="F1347" i="1"/>
  <c r="F1345" i="1"/>
  <c r="F1342" i="1"/>
  <c r="F1336" i="1"/>
  <c r="F1335" i="1" s="1"/>
  <c r="F1334" i="1" s="1"/>
  <c r="F1333" i="1"/>
  <c r="F1332" i="1" s="1"/>
  <c r="F1331" i="1"/>
  <c r="F1330" i="1" s="1"/>
  <c r="H1330" i="1" s="1"/>
  <c r="F1325" i="1"/>
  <c r="F1324" i="1" s="1"/>
  <c r="F1323" i="1" s="1"/>
  <c r="F1321" i="1"/>
  <c r="F1320" i="1" s="1"/>
  <c r="F1319" i="1"/>
  <c r="F1318" i="1" s="1"/>
  <c r="F1317" i="1"/>
  <c r="F1316" i="1" s="1"/>
  <c r="F1311" i="1"/>
  <c r="F1310" i="1" s="1"/>
  <c r="F1309" i="1"/>
  <c r="F1308" i="1" s="1"/>
  <c r="F1307" i="1"/>
  <c r="F1306" i="1" s="1"/>
  <c r="F1303" i="1"/>
  <c r="F1302" i="1" s="1"/>
  <c r="F1301" i="1" s="1"/>
  <c r="F1300" i="1" s="1"/>
  <c r="F1296" i="1"/>
  <c r="F1295" i="1" s="1"/>
  <c r="F1294" i="1" s="1"/>
  <c r="F1292" i="1"/>
  <c r="F1291" i="1" s="1"/>
  <c r="F1288" i="1"/>
  <c r="F1287" i="1" s="1"/>
  <c r="F1286" i="1" s="1"/>
  <c r="F1281" i="1"/>
  <c r="F1279" i="1"/>
  <c r="F1275" i="1"/>
  <c r="F1274" i="1" s="1"/>
  <c r="F1273" i="1" s="1"/>
  <c r="F1269" i="1"/>
  <c r="F1268" i="1" s="1"/>
  <c r="F1267" i="1" s="1"/>
  <c r="F1266" i="1" s="1"/>
  <c r="F1265" i="1" s="1"/>
  <c r="F1264" i="1" s="1"/>
  <c r="F1263" i="1" s="1"/>
  <c r="F1262" i="1"/>
  <c r="F1261" i="1" s="1"/>
  <c r="F1260" i="1" s="1"/>
  <c r="F1259" i="1"/>
  <c r="F1255" i="1"/>
  <c r="F1254" i="1" s="1"/>
  <c r="F1253" i="1"/>
  <c r="F1252" i="1" s="1"/>
  <c r="F1251" i="1" s="1"/>
  <c r="F1249" i="1"/>
  <c r="F1248" i="1" s="1"/>
  <c r="F1247" i="1"/>
  <c r="F1246" i="1" s="1"/>
  <c r="F1245" i="1" s="1"/>
  <c r="F1242" i="1"/>
  <c r="F1241" i="1"/>
  <c r="F1240" i="1" s="1"/>
  <c r="F1239" i="1" s="1"/>
  <c r="F1238" i="1" s="1"/>
  <c r="F1237" i="1" s="1"/>
  <c r="F1235" i="1"/>
  <c r="F1234" i="1" s="1"/>
  <c r="F1233" i="1" s="1"/>
  <c r="F1231" i="1"/>
  <c r="F1230" i="1" s="1"/>
  <c r="F1225" i="1"/>
  <c r="F1224" i="1"/>
  <c r="F1223" i="1" s="1"/>
  <c r="H1223" i="1" s="1"/>
  <c r="F1222" i="1"/>
  <c r="F1221" i="1" s="1"/>
  <c r="F1213" i="1"/>
  <c r="F1212" i="1" s="1"/>
  <c r="F1210" i="1"/>
  <c r="F1209" i="1" s="1"/>
  <c r="F1203" i="1"/>
  <c r="F1202" i="1" s="1"/>
  <c r="F1200" i="1"/>
  <c r="F1199" i="1"/>
  <c r="F1196" i="1"/>
  <c r="F1194" i="1"/>
  <c r="F1191" i="1"/>
  <c r="F1189" i="1"/>
  <c r="F1188" i="1" s="1"/>
  <c r="F1187" i="1"/>
  <c r="F1184" i="1"/>
  <c r="F1183" i="1"/>
  <c r="F1182" i="1" s="1"/>
  <c r="F1175" i="1"/>
  <c r="F1174" i="1" s="1"/>
  <c r="F1172" i="1"/>
  <c r="F1168" i="1" s="1"/>
  <c r="F1170" i="1"/>
  <c r="F1169" i="1" s="1"/>
  <c r="F1166" i="1"/>
  <c r="F1165" i="1" s="1"/>
  <c r="F1164" i="1" s="1"/>
  <c r="F1159" i="1"/>
  <c r="F1158" i="1" s="1"/>
  <c r="F1156" i="1"/>
  <c r="F1153" i="1"/>
  <c r="F1151" i="1"/>
  <c r="F1150" i="1"/>
  <c r="F1149" i="1" s="1"/>
  <c r="F1145" i="1"/>
  <c r="F1144" i="1"/>
  <c r="F1142" i="1" s="1"/>
  <c r="F1140" i="1"/>
  <c r="H1140" i="1" s="1"/>
  <c r="F1139" i="1"/>
  <c r="F1137" i="1" s="1"/>
  <c r="F1132" i="1"/>
  <c r="F1128" i="1"/>
  <c r="F1126" i="1"/>
  <c r="F1123" i="1"/>
  <c r="F1120" i="1"/>
  <c r="F1118" i="1"/>
  <c r="F1114" i="1"/>
  <c r="F1113" i="1" s="1"/>
  <c r="F1112" i="1"/>
  <c r="F1111" i="1"/>
  <c r="F1109" i="1"/>
  <c r="F1108" i="1" s="1"/>
  <c r="F1102" i="1"/>
  <c r="F1101" i="1" s="1"/>
  <c r="F1100" i="1" s="1"/>
  <c r="F1099" i="1" s="1"/>
  <c r="F1098" i="1" s="1"/>
  <c r="F1095" i="1"/>
  <c r="F1094" i="1" s="1"/>
  <c r="F1093" i="1" s="1"/>
  <c r="F1091" i="1"/>
  <c r="F1090" i="1" s="1"/>
  <c r="F1088" i="1"/>
  <c r="F1086" i="1"/>
  <c r="F1084" i="1"/>
  <c r="F1082" i="1"/>
  <c r="F1079" i="1"/>
  <c r="F1078" i="1" s="1"/>
  <c r="F1077" i="1"/>
  <c r="F1076" i="1"/>
  <c r="F1072" i="1"/>
  <c r="F1070" i="1"/>
  <c r="F1068" i="1"/>
  <c r="F1066" i="1"/>
  <c r="F1057" i="1"/>
  <c r="H1057" i="1" s="1"/>
  <c r="F1055" i="1"/>
  <c r="F1047" i="1"/>
  <c r="F1045" i="1"/>
  <c r="F1040" i="1"/>
  <c r="F1039" i="1" s="1"/>
  <c r="F1037" i="1"/>
  <c r="F1035" i="1"/>
  <c r="F1033" i="1"/>
  <c r="F1027" i="1"/>
  <c r="F1026" i="1" s="1"/>
  <c r="F1024" i="1"/>
  <c r="F1020" i="1"/>
  <c r="F1018" i="1"/>
  <c r="F1015" i="1"/>
  <c r="F1014" i="1" s="1"/>
  <c r="H1014" i="1" s="1"/>
  <c r="F1012" i="1"/>
  <c r="F1011" i="1" s="1"/>
  <c r="F1010" i="1"/>
  <c r="F1009" i="1" s="1"/>
  <c r="F1008" i="1" s="1"/>
  <c r="F1006" i="1"/>
  <c r="F1004" i="1"/>
  <c r="F1001" i="1"/>
  <c r="F999" i="1"/>
  <c r="F997" i="1"/>
  <c r="F993" i="1"/>
  <c r="F990" i="1"/>
  <c r="F988" i="1"/>
  <c r="F986" i="1"/>
  <c r="F980" i="1"/>
  <c r="F978" i="1"/>
  <c r="F976" i="1"/>
  <c r="F974" i="1"/>
  <c r="F971" i="1" s="1"/>
  <c r="F973" i="1"/>
  <c r="F972" i="1" s="1"/>
  <c r="F968" i="1"/>
  <c r="F967" i="1" s="1"/>
  <c r="F966" i="1" s="1"/>
  <c r="F964" i="1"/>
  <c r="F963" i="1" s="1"/>
  <c r="F961" i="1"/>
  <c r="F955" i="1"/>
  <c r="F954" i="1" s="1"/>
  <c r="F953" i="1" s="1"/>
  <c r="F951" i="1"/>
  <c r="F950" i="1" s="1"/>
  <c r="F946" i="1"/>
  <c r="F945" i="1" s="1"/>
  <c r="F944" i="1" s="1"/>
  <c r="F942" i="1"/>
  <c r="F941" i="1" s="1"/>
  <c r="F937" i="1"/>
  <c r="F936" i="1" s="1"/>
  <c r="F934" i="1"/>
  <c r="F933" i="1" s="1"/>
  <c r="F930" i="1"/>
  <c r="F929" i="1" s="1"/>
  <c r="F928" i="1" s="1"/>
  <c r="F927" i="1"/>
  <c r="F926" i="1" s="1"/>
  <c r="F924" i="1"/>
  <c r="F922" i="1"/>
  <c r="F919" i="1"/>
  <c r="F917" i="1"/>
  <c r="F915" i="1"/>
  <c r="F912" i="1"/>
  <c r="F910" i="1"/>
  <c r="F906" i="1"/>
  <c r="F905" i="1" s="1"/>
  <c r="F903" i="1"/>
  <c r="F901" i="1"/>
  <c r="F899" i="1"/>
  <c r="F897" i="1"/>
  <c r="F894" i="1"/>
  <c r="F893" i="1" s="1"/>
  <c r="F891" i="1"/>
  <c r="F889" i="1"/>
  <c r="F886" i="1"/>
  <c r="F884" i="1"/>
  <c r="F882" i="1"/>
  <c r="F879" i="1"/>
  <c r="F878" i="1" s="1"/>
  <c r="F876" i="1"/>
  <c r="F874" i="1"/>
  <c r="F873" i="1"/>
  <c r="H873" i="1" s="1"/>
  <c r="F871" i="1"/>
  <c r="F867" i="1"/>
  <c r="F866" i="1" s="1"/>
  <c r="H866" i="1" s="1"/>
  <c r="F861" i="1"/>
  <c r="F859" i="1"/>
  <c r="F853" i="1"/>
  <c r="F852" i="1" s="1"/>
  <c r="F850" i="1"/>
  <c r="F846" i="1"/>
  <c r="F845" i="1" s="1"/>
  <c r="F844" i="1"/>
  <c r="F843" i="1" s="1"/>
  <c r="F841" i="1"/>
  <c r="F838" i="1"/>
  <c r="F836" i="1" s="1"/>
  <c r="F834" i="1"/>
  <c r="F830" i="1"/>
  <c r="F826" i="1"/>
  <c r="F825" i="1" s="1"/>
  <c r="F824" i="1" s="1"/>
  <c r="F822" i="1"/>
  <c r="F821" i="1" s="1"/>
  <c r="F820" i="1" s="1"/>
  <c r="F818" i="1"/>
  <c r="F817" i="1" s="1"/>
  <c r="F815" i="1"/>
  <c r="F814" i="1" s="1"/>
  <c r="F812" i="1"/>
  <c r="F811" i="1" s="1"/>
  <c r="F809" i="1"/>
  <c r="F807" i="1"/>
  <c r="F805" i="1"/>
  <c r="F803" i="1"/>
  <c r="F801" i="1" s="1"/>
  <c r="F799" i="1"/>
  <c r="F797" i="1"/>
  <c r="F795" i="1"/>
  <c r="F792" i="1"/>
  <c r="F789" i="1" s="1"/>
  <c r="F790" i="1"/>
  <c r="F784" i="1"/>
  <c r="F783" i="1" s="1"/>
  <c r="F777" i="1"/>
  <c r="F776" i="1" s="1"/>
  <c r="F775" i="1" s="1"/>
  <c r="F773" i="1"/>
  <c r="F772" i="1" s="1"/>
  <c r="F771" i="1" s="1"/>
  <c r="F770" i="1" s="1"/>
  <c r="F768" i="1"/>
  <c r="F766" i="1"/>
  <c r="F758" i="1"/>
  <c r="F757" i="1" s="1"/>
  <c r="F755" i="1"/>
  <c r="F754" i="1" s="1"/>
  <c r="F746" i="1"/>
  <c r="F745" i="1" s="1"/>
  <c r="F744" i="1" s="1"/>
  <c r="F743" i="1" s="1"/>
  <c r="F741" i="1"/>
  <c r="F740" i="1" s="1"/>
  <c r="F737" i="1"/>
  <c r="F736" i="1" s="1"/>
  <c r="F735" i="1" s="1"/>
  <c r="F734" i="1"/>
  <c r="F733" i="1" s="1"/>
  <c r="F732" i="1" s="1"/>
  <c r="F731" i="1" s="1"/>
  <c r="F730" i="1" s="1"/>
  <c r="F729" i="1" s="1"/>
  <c r="F726" i="1"/>
  <c r="F725" i="1" s="1"/>
  <c r="F724" i="1" s="1"/>
  <c r="F723" i="1" s="1"/>
  <c r="F722" i="1"/>
  <c r="F721" i="1" s="1"/>
  <c r="F720" i="1" s="1"/>
  <c r="F719" i="1" s="1"/>
  <c r="F717" i="1"/>
  <c r="F716" i="1" s="1"/>
  <c r="F714" i="1"/>
  <c r="F713" i="1" s="1"/>
  <c r="F711" i="1"/>
  <c r="H711" i="1" s="1"/>
  <c r="F708" i="1"/>
  <c r="F704" i="1"/>
  <c r="F703" i="1" s="1"/>
  <c r="F702" i="1" s="1"/>
  <c r="F701" i="1" s="1"/>
  <c r="F700" i="1" s="1"/>
  <c r="F698" i="1"/>
  <c r="F697" i="1" s="1"/>
  <c r="F694" i="1"/>
  <c r="F690" i="1"/>
  <c r="F688" i="1"/>
  <c r="F687" i="1" s="1"/>
  <c r="F686" i="1" s="1"/>
  <c r="F685" i="1" s="1"/>
  <c r="F684" i="1" s="1"/>
  <c r="F676" i="1" s="1"/>
  <c r="F678" i="1"/>
  <c r="F677" i="1" s="1"/>
  <c r="F673" i="1"/>
  <c r="F672" i="1" s="1"/>
  <c r="F671" i="1" s="1"/>
  <c r="F666" i="1"/>
  <c r="H666" i="1" s="1"/>
  <c r="F662" i="1"/>
  <c r="F661" i="1" s="1"/>
  <c r="F658" i="1"/>
  <c r="F657" i="1" s="1"/>
  <c r="F656" i="1" s="1"/>
  <c r="F652" i="1"/>
  <c r="F651" i="1" s="1"/>
  <c r="F650" i="1" s="1"/>
  <c r="F649" i="1" s="1"/>
  <c r="F648" i="1" s="1"/>
  <c r="F646" i="1"/>
  <c r="F645" i="1" s="1"/>
  <c r="F644" i="1" s="1"/>
  <c r="F643" i="1" s="1"/>
  <c r="F641" i="1"/>
  <c r="F640" i="1" s="1"/>
  <c r="F638" i="1"/>
  <c r="F637" i="1" s="1"/>
  <c r="F630" i="1"/>
  <c r="F629" i="1" s="1"/>
  <c r="F627" i="1"/>
  <c r="F626" i="1" s="1"/>
  <c r="F622" i="1"/>
  <c r="F621" i="1"/>
  <c r="F620" i="1" s="1"/>
  <c r="F617" i="1"/>
  <c r="F616" i="1" s="1"/>
  <c r="F613" i="1"/>
  <c r="F612" i="1" s="1"/>
  <c r="F610" i="1"/>
  <c r="F609" i="1"/>
  <c r="H609" i="1" s="1"/>
  <c r="F607" i="1"/>
  <c r="F606" i="1" s="1"/>
  <c r="F602" i="1"/>
  <c r="F600" i="1"/>
  <c r="F599" i="1"/>
  <c r="H599" i="1" s="1"/>
  <c r="F596" i="1"/>
  <c r="F592" i="1"/>
  <c r="F588" i="1"/>
  <c r="F586" i="1"/>
  <c r="F583" i="1"/>
  <c r="H583" i="1" s="1"/>
  <c r="F580" i="1"/>
  <c r="H580" i="1" s="1"/>
  <c r="F576" i="1"/>
  <c r="F574" i="1"/>
  <c r="F572" i="1"/>
  <c r="F571" i="1" s="1"/>
  <c r="F568" i="1"/>
  <c r="F566" i="1"/>
  <c r="F560" i="1"/>
  <c r="F558" i="1"/>
  <c r="F552" i="1"/>
  <c r="F546" i="1"/>
  <c r="F544" i="1"/>
  <c r="F542" i="1"/>
  <c r="F540" i="1"/>
  <c r="F535" i="1"/>
  <c r="F533" i="1"/>
  <c r="F531" i="1"/>
  <c r="F526" i="1"/>
  <c r="F525" i="1" s="1"/>
  <c r="F524" i="1" s="1"/>
  <c r="F523" i="1" s="1"/>
  <c r="F522" i="1"/>
  <c r="H522" i="1" s="1"/>
  <c r="F521" i="1"/>
  <c r="H521" i="1" s="1"/>
  <c r="F512" i="1"/>
  <c r="F511" i="1" s="1"/>
  <c r="F510" i="1"/>
  <c r="F509" i="1" s="1"/>
  <c r="F508" i="1"/>
  <c r="H508" i="1" s="1"/>
  <c r="F503" i="1"/>
  <c r="F502" i="1" s="1"/>
  <c r="F501" i="1" s="1"/>
  <c r="F500" i="1" s="1"/>
  <c r="F499" i="1" s="1"/>
  <c r="F497" i="1"/>
  <c r="F495" i="1"/>
  <c r="F490" i="1"/>
  <c r="F489" i="1" s="1"/>
  <c r="F485" i="1"/>
  <c r="F484" i="1" s="1"/>
  <c r="F483" i="1" s="1"/>
  <c r="F482" i="1"/>
  <c r="H482" i="1" s="1"/>
  <c r="F479" i="1"/>
  <c r="F477" i="1"/>
  <c r="H477" i="1" s="1"/>
  <c r="F474" i="1"/>
  <c r="F469" i="1"/>
  <c r="F468" i="1" s="1"/>
  <c r="F467" i="1"/>
  <c r="F466" i="1" s="1"/>
  <c r="F463" i="1"/>
  <c r="F462" i="1" s="1"/>
  <c r="F460" i="1"/>
  <c r="F457" i="1"/>
  <c r="H457" i="1" s="1"/>
  <c r="F455" i="1"/>
  <c r="F450" i="1"/>
  <c r="F449" i="1" s="1"/>
  <c r="F448" i="1" s="1"/>
  <c r="F446" i="1"/>
  <c r="F445" i="1" s="1"/>
  <c r="F444" i="1" s="1"/>
  <c r="F443" i="1" s="1"/>
  <c r="F442" i="1" s="1"/>
  <c r="F439" i="1"/>
  <c r="F438" i="1" s="1"/>
  <c r="F437" i="1" s="1"/>
  <c r="F436" i="1" s="1"/>
  <c r="F435" i="1" s="1"/>
  <c r="F433" i="1"/>
  <c r="F431" i="1"/>
  <c r="F425" i="1"/>
  <c r="F424" i="1" s="1"/>
  <c r="F423" i="1" s="1"/>
  <c r="F422" i="1" s="1"/>
  <c r="F421" i="1" s="1"/>
  <c r="F420" i="1" s="1"/>
  <c r="F417" i="1"/>
  <c r="F416" i="1" s="1"/>
  <c r="F410" i="1" s="1"/>
  <c r="F414" i="1"/>
  <c r="F412" i="1"/>
  <c r="F409" i="1"/>
  <c r="F408" i="1" s="1"/>
  <c r="F407" i="1" s="1"/>
  <c r="F406" i="1" s="1"/>
  <c r="F404" i="1"/>
  <c r="F403" i="1" s="1"/>
  <c r="F402" i="1" s="1"/>
  <c r="F401" i="1"/>
  <c r="F400" i="1" s="1"/>
  <c r="F399" i="1" s="1"/>
  <c r="F397" i="1"/>
  <c r="F396" i="1" s="1"/>
  <c r="F393" i="1"/>
  <c r="F392" i="1" s="1"/>
  <c r="F391" i="1" s="1"/>
  <c r="F390" i="1"/>
  <c r="F389" i="1" s="1"/>
  <c r="F388" i="1" s="1"/>
  <c r="F383" i="1"/>
  <c r="F382" i="1" s="1"/>
  <c r="F381" i="1" s="1"/>
  <c r="F380" i="1" s="1"/>
  <c r="F379" i="1" s="1"/>
  <c r="F377" i="1"/>
  <c r="F376" i="1" s="1"/>
  <c r="F375" i="1" s="1"/>
  <c r="F374" i="1" s="1"/>
  <c r="F373" i="1" s="1"/>
  <c r="F371" i="1"/>
  <c r="F370" i="1" s="1"/>
  <c r="F369" i="1" s="1"/>
  <c r="F368" i="1" s="1"/>
  <c r="F367" i="1" s="1"/>
  <c r="F365" i="1"/>
  <c r="F364" i="1" s="1"/>
  <c r="F363" i="1" s="1"/>
  <c r="F362" i="1" s="1"/>
  <c r="F360" i="1"/>
  <c r="F359" i="1" s="1"/>
  <c r="F357" i="1"/>
  <c r="F354" i="1"/>
  <c r="F353" i="1" s="1"/>
  <c r="F349" i="1"/>
  <c r="F347" i="1"/>
  <c r="H347" i="1" s="1"/>
  <c r="F341" i="1"/>
  <c r="F340" i="1" s="1"/>
  <c r="F339" i="1" s="1"/>
  <c r="F338" i="1" s="1"/>
  <c r="F337" i="1" s="1"/>
  <c r="F335" i="1"/>
  <c r="F334" i="1" s="1"/>
  <c r="F332" i="1"/>
  <c r="F331" i="1" s="1"/>
  <c r="F327" i="1"/>
  <c r="F322" i="1"/>
  <c r="F321" i="1" s="1"/>
  <c r="F320" i="1" s="1"/>
  <c r="F319" i="1" s="1"/>
  <c r="F317" i="1"/>
  <c r="F313" i="1" s="1"/>
  <c r="F315" i="1"/>
  <c r="F314" i="1"/>
  <c r="F312" i="1"/>
  <c r="F311" i="1" s="1"/>
  <c r="F308" i="1"/>
  <c r="H308" i="1" s="1"/>
  <c r="F304" i="1"/>
  <c r="F303" i="1" s="1"/>
  <c r="F300" i="1"/>
  <c r="F298" i="1"/>
  <c r="F296" i="1"/>
  <c r="H296" i="1" s="1"/>
  <c r="F293" i="1"/>
  <c r="F292" i="1" s="1"/>
  <c r="F288" i="1"/>
  <c r="F287" i="1" s="1"/>
  <c r="F285" i="1"/>
  <c r="F284" i="1" s="1"/>
  <c r="F278" i="1"/>
  <c r="F276" i="1"/>
  <c r="F268" i="1"/>
  <c r="F266" i="1"/>
  <c r="F260" i="1"/>
  <c r="F259" i="1" s="1"/>
  <c r="F258" i="1" s="1"/>
  <c r="F256" i="1"/>
  <c r="F255" i="1" s="1"/>
  <c r="F254" i="1" s="1"/>
  <c r="F253" i="1" s="1"/>
  <c r="F249" i="1"/>
  <c r="F248" i="1" s="1"/>
  <c r="F247" i="1"/>
  <c r="F246" i="1" s="1"/>
  <c r="F245" i="1" s="1"/>
  <c r="F243" i="1"/>
  <c r="F242" i="1" s="1"/>
  <c r="F241" i="1"/>
  <c r="F240" i="1" s="1"/>
  <c r="F239" i="1" s="1"/>
  <c r="F238" i="1"/>
  <c r="F237" i="1" s="1"/>
  <c r="F235" i="1"/>
  <c r="F233" i="1"/>
  <c r="F230" i="1"/>
  <c r="F227" i="1" s="1"/>
  <c r="F228" i="1"/>
  <c r="F225" i="1"/>
  <c r="F224" i="1" s="1"/>
  <c r="F222" i="1"/>
  <c r="F220" i="1"/>
  <c r="F218" i="1"/>
  <c r="F217" i="1" s="1"/>
  <c r="F216" i="1" s="1"/>
  <c r="F214" i="1"/>
  <c r="H214" i="1" s="1"/>
  <c r="F211" i="1"/>
  <c r="F210" i="1"/>
  <c r="F206" i="1"/>
  <c r="F204" i="1"/>
  <c r="F201" i="1"/>
  <c r="F200" i="1" s="1"/>
  <c r="F198" i="1"/>
  <c r="H198" i="1" s="1"/>
  <c r="F194" i="1"/>
  <c r="F193" i="1" s="1"/>
  <c r="F191" i="1"/>
  <c r="F189" i="1"/>
  <c r="F186" i="1"/>
  <c r="F185" i="1"/>
  <c r="F184" i="1" s="1"/>
  <c r="F181" i="1"/>
  <c r="F180" i="1" s="1"/>
  <c r="F175" i="1"/>
  <c r="F173" i="1"/>
  <c r="F168" i="1"/>
  <c r="F167" i="1" s="1"/>
  <c r="F166" i="1"/>
  <c r="F165" i="1" s="1"/>
  <c r="F164" i="1" s="1"/>
  <c r="F163" i="1" s="1"/>
  <c r="F161" i="1"/>
  <c r="F159" i="1"/>
  <c r="F154" i="1"/>
  <c r="F151" i="1"/>
  <c r="F150" i="1" s="1"/>
  <c r="F149" i="1" s="1"/>
  <c r="F148" i="1" s="1"/>
  <c r="F146" i="1"/>
  <c r="F144" i="1"/>
  <c r="F138" i="1"/>
  <c r="F136" i="1"/>
  <c r="F130" i="1"/>
  <c r="F129" i="1"/>
  <c r="H129" i="1" s="1"/>
  <c r="F124" i="1"/>
  <c r="F122" i="1"/>
  <c r="F117" i="1"/>
  <c r="F115" i="1"/>
  <c r="F109" i="1"/>
  <c r="F107" i="1"/>
  <c r="F101" i="1"/>
  <c r="F99" i="1"/>
  <c r="F93" i="1"/>
  <c r="F92" i="1" s="1"/>
  <c r="F91" i="1" s="1"/>
  <c r="F89" i="1"/>
  <c r="F88" i="1"/>
  <c r="H88" i="1" s="1"/>
  <c r="F82" i="1"/>
  <c r="F80" i="1"/>
  <c r="F79" i="1" s="1"/>
  <c r="F73" i="1"/>
  <c r="F71" i="1"/>
  <c r="F69" i="1"/>
  <c r="F66" i="1" s="1"/>
  <c r="F65" i="1"/>
  <c r="F64" i="1" s="1"/>
  <c r="F62" i="1"/>
  <c r="F57" i="1"/>
  <c r="F55" i="1"/>
  <c r="F52" i="1"/>
  <c r="F46" i="1"/>
  <c r="F44" i="1"/>
  <c r="F37" i="1"/>
  <c r="F36" i="1" s="1"/>
  <c r="F35" i="1"/>
  <c r="F32" i="1" s="1"/>
  <c r="F31" i="1"/>
  <c r="H31" i="1" s="1"/>
  <c r="F25" i="1"/>
  <c r="F21" i="1"/>
  <c r="F20" i="1" s="1"/>
  <c r="F19" i="1" s="1"/>
  <c r="G515" i="1" l="1"/>
  <c r="H334" i="1"/>
  <c r="H901" i="1"/>
  <c r="G1356" i="1"/>
  <c r="H1390" i="1"/>
  <c r="H813" i="1"/>
  <c r="H1062" i="1"/>
  <c r="H1222" i="1"/>
  <c r="F158" i="1"/>
  <c r="F219" i="1"/>
  <c r="F215" i="1" s="1"/>
  <c r="F275" i="1"/>
  <c r="F274" i="1" s="1"/>
  <c r="F273" i="1" s="1"/>
  <c r="F272" i="1" s="1"/>
  <c r="F271" i="1" s="1"/>
  <c r="H1001" i="1"/>
  <c r="H694" i="1"/>
  <c r="F1136" i="1"/>
  <c r="F1135" i="1" s="1"/>
  <c r="F1130" i="1" s="1"/>
  <c r="F1148" i="1"/>
  <c r="F1147" i="1" s="1"/>
  <c r="H1187" i="1"/>
  <c r="H1242" i="1"/>
  <c r="H1414" i="1"/>
  <c r="H1601" i="1"/>
  <c r="H73" i="1"/>
  <c r="H433" i="1"/>
  <c r="H612" i="1"/>
  <c r="G1110" i="1"/>
  <c r="H1419" i="1"/>
  <c r="H861" i="1"/>
  <c r="H1024" i="1"/>
  <c r="F106" i="1"/>
  <c r="F105" i="1" s="1"/>
  <c r="F104" i="1" s="1"/>
  <c r="F103" i="1" s="1"/>
  <c r="H124" i="1"/>
  <c r="F232" i="1"/>
  <c r="F840" i="1"/>
  <c r="F1044" i="1"/>
  <c r="F1074" i="1"/>
  <c r="F1065" i="1" s="1"/>
  <c r="F1064" i="1" s="1"/>
  <c r="H1418" i="1"/>
  <c r="H1433" i="1"/>
  <c r="G122" i="1"/>
  <c r="H122" i="1" s="1"/>
  <c r="H1072" i="1"/>
  <c r="G1221" i="1"/>
  <c r="G1220" i="1" s="1"/>
  <c r="H1425" i="1"/>
  <c r="H185" i="1"/>
  <c r="H1394" i="1"/>
  <c r="H1401" i="1"/>
  <c r="F1398" i="1"/>
  <c r="H1399" i="1"/>
  <c r="H1400" i="1"/>
  <c r="H535" i="1"/>
  <c r="F839" i="1"/>
  <c r="F888" i="1"/>
  <c r="F1483" i="1"/>
  <c r="F1482" i="1" s="1"/>
  <c r="F1481" i="1" s="1"/>
  <c r="F1480" i="1" s="1"/>
  <c r="F1561" i="1"/>
  <c r="H1561" i="1" s="1"/>
  <c r="H161" i="1"/>
  <c r="H314" i="1"/>
  <c r="H859" i="1"/>
  <c r="H1307" i="1"/>
  <c r="H1076" i="1"/>
  <c r="H349" i="1"/>
  <c r="F520" i="1"/>
  <c r="F519" i="1" s="1"/>
  <c r="F518" i="1" s="1"/>
  <c r="F517" i="1" s="1"/>
  <c r="F516" i="1" s="1"/>
  <c r="F515" i="1" s="1"/>
  <c r="H1191" i="1"/>
  <c r="F1244" i="1"/>
  <c r="F1236" i="1" s="1"/>
  <c r="G54" i="1"/>
  <c r="G51" i="1" s="1"/>
  <c r="G50" i="1" s="1"/>
  <c r="G86" i="1"/>
  <c r="G85" i="1" s="1"/>
  <c r="G84" i="1" s="1"/>
  <c r="G83" i="1" s="1"/>
  <c r="H206" i="1"/>
  <c r="H357" i="1"/>
  <c r="H431" i="1"/>
  <c r="H448" i="1"/>
  <c r="H740" i="1"/>
  <c r="H825" i="1"/>
  <c r="H976" i="1"/>
  <c r="H1123" i="1"/>
  <c r="H1249" i="1"/>
  <c r="H1347" i="1"/>
  <c r="H989" i="1"/>
  <c r="H834" i="1"/>
  <c r="F128" i="1"/>
  <c r="F127" i="1" s="1"/>
  <c r="F126" i="1" s="1"/>
  <c r="F668" i="1"/>
  <c r="F667" i="1" s="1"/>
  <c r="H667" i="1" s="1"/>
  <c r="F710" i="1"/>
  <c r="F707" i="1" s="1"/>
  <c r="F706" i="1" s="1"/>
  <c r="F1017" i="1"/>
  <c r="F1596" i="1"/>
  <c r="G208" i="1"/>
  <c r="G203" i="1" s="1"/>
  <c r="G713" i="1"/>
  <c r="H713" i="1" s="1"/>
  <c r="H1352" i="1"/>
  <c r="F507" i="1"/>
  <c r="F506" i="1" s="1"/>
  <c r="F505" i="1" s="1"/>
  <c r="H146" i="1"/>
  <c r="F212" i="1"/>
  <c r="H233" i="1"/>
  <c r="F348" i="1"/>
  <c r="H348" i="1" s="1"/>
  <c r="F765" i="1"/>
  <c r="F764" i="1" s="1"/>
  <c r="F763" i="1" s="1"/>
  <c r="F762" i="1" s="1"/>
  <c r="F761" i="1" s="1"/>
  <c r="F760" i="1" s="1"/>
  <c r="H1199" i="1"/>
  <c r="F1503" i="1"/>
  <c r="H1514" i="1"/>
  <c r="G32" i="1"/>
  <c r="H32" i="1" s="1"/>
  <c r="H52" i="1"/>
  <c r="G98" i="1"/>
  <c r="G97" i="1" s="1"/>
  <c r="G96" i="1" s="1"/>
  <c r="G95" i="1" s="1"/>
  <c r="H462" i="1"/>
  <c r="G888" i="1"/>
  <c r="H888" i="1" s="1"/>
  <c r="H1111" i="1"/>
  <c r="H1202" i="1"/>
  <c r="H1407" i="1"/>
  <c r="G1377" i="1"/>
  <c r="G1576" i="1" s="1"/>
  <c r="H1231" i="1"/>
  <c r="H1230" i="1"/>
  <c r="H180" i="1"/>
  <c r="H412" i="1"/>
  <c r="H1006" i="1"/>
  <c r="H929" i="1"/>
  <c r="F265" i="1"/>
  <c r="F264" i="1" s="1"/>
  <c r="F263" i="1" s="1"/>
  <c r="F262" i="1" s="1"/>
  <c r="H1132" i="1"/>
  <c r="H1342" i="1"/>
  <c r="H1590" i="1"/>
  <c r="H25" i="1"/>
  <c r="H93" i="1"/>
  <c r="H130" i="1"/>
  <c r="H218" i="1"/>
  <c r="G227" i="1"/>
  <c r="H371" i="1"/>
  <c r="H512" i="1"/>
  <c r="H588" i="1"/>
  <c r="H641" i="1"/>
  <c r="H677" i="1"/>
  <c r="G858" i="1"/>
  <c r="H878" i="1"/>
  <c r="H897" i="1"/>
  <c r="H917" i="1"/>
  <c r="H1026" i="1"/>
  <c r="H1039" i="1"/>
  <c r="G1082" i="1"/>
  <c r="G1081" i="1" s="1"/>
  <c r="H1156" i="1"/>
  <c r="H1194" i="1"/>
  <c r="H1234" i="1"/>
  <c r="G1248" i="1"/>
  <c r="H1248" i="1" s="1"/>
  <c r="H1254" i="1"/>
  <c r="H1374" i="1"/>
  <c r="H1545" i="1"/>
  <c r="H145" i="1"/>
  <c r="H456" i="1"/>
  <c r="F61" i="1"/>
  <c r="H101" i="1"/>
  <c r="F197" i="1"/>
  <c r="H197" i="1" s="1"/>
  <c r="F294" i="1"/>
  <c r="H294" i="1" s="1"/>
  <c r="H544" i="1"/>
  <c r="F598" i="1"/>
  <c r="F595" i="1" s="1"/>
  <c r="F594" i="1" s="1"/>
  <c r="H688" i="1"/>
  <c r="H817" i="1"/>
  <c r="H884" i="1"/>
  <c r="F914" i="1"/>
  <c r="H978" i="1"/>
  <c r="F1023" i="1"/>
  <c r="F1022" i="1" s="1"/>
  <c r="H1035" i="1"/>
  <c r="F1117" i="1"/>
  <c r="F1116" i="1" s="1"/>
  <c r="F1131" i="1"/>
  <c r="H1131" i="1" s="1"/>
  <c r="F1163" i="1"/>
  <c r="F1162" i="1" s="1"/>
  <c r="F1190" i="1"/>
  <c r="H1190" i="1" s="1"/>
  <c r="F1198" i="1"/>
  <c r="H1198" i="1" s="1"/>
  <c r="H1259" i="1"/>
  <c r="H1279" i="1"/>
  <c r="F1341" i="1"/>
  <c r="H1341" i="1" s="1"/>
  <c r="F1351" i="1"/>
  <c r="F1366" i="1"/>
  <c r="F1365" i="1" s="1"/>
  <c r="F1364" i="1" s="1"/>
  <c r="F1363" i="1" s="1"/>
  <c r="F1413" i="1"/>
  <c r="H1413" i="1" s="1"/>
  <c r="F1511" i="1"/>
  <c r="H1594" i="1"/>
  <c r="H21" i="1"/>
  <c r="G92" i="1"/>
  <c r="G91" i="1" s="1"/>
  <c r="H91" i="1" s="1"/>
  <c r="H154" i="1"/>
  <c r="G172" i="1"/>
  <c r="G171" i="1" s="1"/>
  <c r="G170" i="1" s="1"/>
  <c r="H186" i="1"/>
  <c r="H235" i="1"/>
  <c r="H278" i="1"/>
  <c r="H315" i="1"/>
  <c r="H364" i="1"/>
  <c r="H438" i="1"/>
  <c r="H469" i="1"/>
  <c r="G511" i="1"/>
  <c r="H511" i="1" s="1"/>
  <c r="H531" i="1"/>
  <c r="H542" i="1"/>
  <c r="H558" i="1"/>
  <c r="H586" i="1"/>
  <c r="H746" i="1"/>
  <c r="G765" i="1"/>
  <c r="H783" i="1"/>
  <c r="H1037" i="1"/>
  <c r="H1088" i="1"/>
  <c r="H1128" i="1"/>
  <c r="H1153" i="1"/>
  <c r="H1166" i="1"/>
  <c r="H1247" i="1"/>
  <c r="H1275" i="1"/>
  <c r="H1311" i="1"/>
  <c r="H1369" i="1"/>
  <c r="H1445" i="1"/>
  <c r="H1463" i="1"/>
  <c r="H1504" i="1"/>
  <c r="H1578" i="1"/>
  <c r="H45" i="1"/>
  <c r="H1602" i="1"/>
  <c r="F310" i="1"/>
  <c r="F309" i="1" s="1"/>
  <c r="H57" i="1"/>
  <c r="H191" i="1"/>
  <c r="H268" i="1"/>
  <c r="G302" i="1"/>
  <c r="H396" i="1"/>
  <c r="H721" i="1"/>
  <c r="H997" i="1"/>
  <c r="H1484" i="1"/>
  <c r="H1507" i="1"/>
  <c r="F54" i="1"/>
  <c r="H54" i="1" s="1"/>
  <c r="F87" i="1"/>
  <c r="F86" i="1" s="1"/>
  <c r="F85" i="1" s="1"/>
  <c r="F84" i="1" s="1"/>
  <c r="F83" i="1" s="1"/>
  <c r="F188" i="1"/>
  <c r="F330" i="1"/>
  <c r="F329" i="1" s="1"/>
  <c r="H546" i="1"/>
  <c r="F832" i="1"/>
  <c r="H832" i="1" s="1"/>
  <c r="F1003" i="1"/>
  <c r="H1331" i="1"/>
  <c r="F1465" i="1"/>
  <c r="H1465" i="1" s="1"/>
  <c r="F43" i="1"/>
  <c r="F42" i="1" s="1"/>
  <c r="F41" i="1" s="1"/>
  <c r="F40" i="1" s="1"/>
  <c r="H300" i="1"/>
  <c r="F794" i="1"/>
  <c r="F881" i="1"/>
  <c r="F921" i="1"/>
  <c r="F1032" i="1"/>
  <c r="F1031" i="1" s="1"/>
  <c r="F1030" i="1" s="1"/>
  <c r="F1125" i="1"/>
  <c r="F1115" i="1" s="1"/>
  <c r="H1159" i="1"/>
  <c r="F1290" i="1"/>
  <c r="F1285" i="1" s="1"/>
  <c r="F1284" i="1" s="1"/>
  <c r="F1315" i="1"/>
  <c r="F1314" i="1" s="1"/>
  <c r="F1313" i="1" s="1"/>
  <c r="H1359" i="1"/>
  <c r="F1498" i="1"/>
  <c r="F1497" i="1" s="1"/>
  <c r="F1492" i="1" s="1"/>
  <c r="F1491" i="1" s="1"/>
  <c r="F1490" i="1" s="1"/>
  <c r="F1479" i="1" s="1"/>
  <c r="H62" i="1"/>
  <c r="H211" i="1"/>
  <c r="H241" i="1"/>
  <c r="H359" i="1"/>
  <c r="H383" i="1"/>
  <c r="H400" i="1"/>
  <c r="H467" i="1"/>
  <c r="H523" i="1"/>
  <c r="H726" i="1"/>
  <c r="H758" i="1"/>
  <c r="G795" i="1"/>
  <c r="H795" i="1" s="1"/>
  <c r="G805" i="1"/>
  <c r="H805" i="1" s="1"/>
  <c r="G830" i="1"/>
  <c r="H841" i="1"/>
  <c r="H850" i="1"/>
  <c r="H891" i="1"/>
  <c r="H928" i="1"/>
  <c r="H999" i="1"/>
  <c r="H1008" i="1"/>
  <c r="H1151" i="1"/>
  <c r="H1174" i="1"/>
  <c r="H1287" i="1"/>
  <c r="H1310" i="1"/>
  <c r="G1344" i="1"/>
  <c r="G1340" i="1" s="1"/>
  <c r="H1354" i="1"/>
  <c r="H1472" i="1"/>
  <c r="H1486" i="1"/>
  <c r="H1509" i="1"/>
  <c r="H1554" i="1"/>
  <c r="H1591" i="1"/>
  <c r="H439" i="1"/>
  <c r="H1319" i="1"/>
  <c r="H44" i="1"/>
  <c r="H159" i="1"/>
  <c r="G1148" i="1"/>
  <c r="H1148" i="1" s="1"/>
  <c r="H1146" i="1"/>
  <c r="H1084" i="1"/>
  <c r="G1066" i="1"/>
  <c r="G1061" i="1"/>
  <c r="G811" i="1"/>
  <c r="H811" i="1" s="1"/>
  <c r="H812" i="1"/>
  <c r="G320" i="1"/>
  <c r="H321" i="1"/>
  <c r="G374" i="1"/>
  <c r="H375" i="1"/>
  <c r="H1318" i="1"/>
  <c r="H571" i="1"/>
  <c r="H1573" i="1"/>
  <c r="H165" i="1"/>
  <c r="H200" i="1"/>
  <c r="H311" i="1"/>
  <c r="G423" i="1"/>
  <c r="H424" i="1"/>
  <c r="G483" i="1"/>
  <c r="H483" i="1" s="1"/>
  <c r="H484" i="1"/>
  <c r="F591" i="1"/>
  <c r="F590" i="1" s="1"/>
  <c r="H590" i="1" s="1"/>
  <c r="H592" i="1"/>
  <c r="G620" i="1"/>
  <c r="H621" i="1"/>
  <c r="G650" i="1"/>
  <c r="H651" i="1"/>
  <c r="G735" i="1"/>
  <c r="H735" i="1" s="1"/>
  <c r="H736" i="1"/>
  <c r="G814" i="1"/>
  <c r="H814" i="1" s="1"/>
  <c r="H815" i="1"/>
  <c r="G857" i="1"/>
  <c r="G1212" i="1"/>
  <c r="H1212" i="1" s="1"/>
  <c r="H1213" i="1"/>
  <c r="G1267" i="1"/>
  <c r="H1268" i="1"/>
  <c r="G1300" i="1"/>
  <c r="H1301" i="1"/>
  <c r="H1317" i="1"/>
  <c r="G1316" i="1"/>
  <c r="H1316" i="1" s="1"/>
  <c r="G1323" i="1"/>
  <c r="H1323" i="1" s="1"/>
  <c r="H1324" i="1"/>
  <c r="G1332" i="1"/>
  <c r="H1333" i="1"/>
  <c r="G1364" i="1"/>
  <c r="G1596" i="1"/>
  <c r="G1410" i="1"/>
  <c r="H1411" i="1"/>
  <c r="G1443" i="1"/>
  <c r="H1444" i="1"/>
  <c r="G1518" i="1"/>
  <c r="H1519" i="1"/>
  <c r="G1535" i="1"/>
  <c r="H1536" i="1"/>
  <c r="G539" i="1"/>
  <c r="G538" i="1" s="1"/>
  <c r="G537" i="1" s="1"/>
  <c r="G514" i="1" s="1"/>
  <c r="H540" i="1"/>
  <c r="G629" i="1"/>
  <c r="H629" i="1" s="1"/>
  <c r="H630" i="1"/>
  <c r="G732" i="1"/>
  <c r="H733" i="1"/>
  <c r="G775" i="1"/>
  <c r="H775" i="1" s="1"/>
  <c r="H776" i="1"/>
  <c r="H894" i="1"/>
  <c r="G893" i="1"/>
  <c r="H893" i="1" s="1"/>
  <c r="G1068" i="1"/>
  <c r="H1069" i="1"/>
  <c r="G1074" i="1"/>
  <c r="H1077" i="1"/>
  <c r="H1209" i="1"/>
  <c r="G1295" i="1"/>
  <c r="H1296" i="1"/>
  <c r="G1431" i="1"/>
  <c r="G1599" i="1"/>
  <c r="H1600" i="1"/>
  <c r="F949" i="1"/>
  <c r="F948" i="1" s="1"/>
  <c r="F30" i="1"/>
  <c r="H30" i="1" s="1"/>
  <c r="F252" i="1"/>
  <c r="F251" i="1" s="1"/>
  <c r="F476" i="1"/>
  <c r="H476" i="1" s="1"/>
  <c r="F608" i="1"/>
  <c r="F605" i="1" s="1"/>
  <c r="F604" i="1" s="1"/>
  <c r="H227" i="1"/>
  <c r="H404" i="1"/>
  <c r="H690" i="1"/>
  <c r="H708" i="1"/>
  <c r="H716" i="1"/>
  <c r="H755" i="1"/>
  <c r="H797" i="1"/>
  <c r="H807" i="1"/>
  <c r="H843" i="1"/>
  <c r="H905" i="1"/>
  <c r="H950" i="1"/>
  <c r="H961" i="1"/>
  <c r="H993" i="1"/>
  <c r="H1055" i="1"/>
  <c r="H1070" i="1"/>
  <c r="H1078" i="1"/>
  <c r="H1102" i="1"/>
  <c r="H1150" i="1"/>
  <c r="H1158" i="1"/>
  <c r="H1169" i="1"/>
  <c r="G1181" i="1"/>
  <c r="H1188" i="1"/>
  <c r="G1193" i="1"/>
  <c r="H1200" i="1"/>
  <c r="H1252" i="1"/>
  <c r="H1456" i="1"/>
  <c r="H1496" i="1"/>
  <c r="H1556" i="1"/>
  <c r="H1567" i="1"/>
  <c r="H1584" i="1"/>
  <c r="H35" i="1"/>
  <c r="H20" i="1"/>
  <c r="H92" i="1"/>
  <c r="H168" i="1"/>
  <c r="H220" i="1"/>
  <c r="H228" i="1"/>
  <c r="H247" i="1"/>
  <c r="H255" i="1"/>
  <c r="H312" i="1"/>
  <c r="H377" i="1"/>
  <c r="H392" i="1"/>
  <c r="H408" i="1"/>
  <c r="H520" i="1"/>
  <c r="H652" i="1"/>
  <c r="H678" i="1"/>
  <c r="H710" i="1"/>
  <c r="H741" i="1"/>
  <c r="H777" i="1"/>
  <c r="H922" i="1"/>
  <c r="H955" i="1"/>
  <c r="H1018" i="1"/>
  <c r="H1112" i="1"/>
  <c r="H1120" i="1"/>
  <c r="H1183" i="1"/>
  <c r="H1235" i="1"/>
  <c r="H1378" i="1"/>
  <c r="H1477" i="1"/>
  <c r="H1574" i="1"/>
  <c r="H973" i="1"/>
  <c r="F34" i="1"/>
  <c r="H34" i="1" s="1"/>
  <c r="F121" i="1"/>
  <c r="F120" i="1" s="1"/>
  <c r="F172" i="1"/>
  <c r="F171" i="1" s="1"/>
  <c r="F170" i="1" s="1"/>
  <c r="F183" i="1"/>
  <c r="F283" i="1"/>
  <c r="F282" i="1" s="1"/>
  <c r="F356" i="1"/>
  <c r="F355" i="1" s="1"/>
  <c r="F352" i="1" s="1"/>
  <c r="F351" i="1" s="1"/>
  <c r="F398" i="1"/>
  <c r="F395" i="1" s="1"/>
  <c r="F394" i="1" s="1"/>
  <c r="F481" i="1"/>
  <c r="F478" i="1" s="1"/>
  <c r="F530" i="1"/>
  <c r="F529" i="1" s="1"/>
  <c r="F557" i="1"/>
  <c r="F556" i="1" s="1"/>
  <c r="F551" i="1" s="1"/>
  <c r="F579" i="1"/>
  <c r="H579" i="1" s="1"/>
  <c r="F625" i="1"/>
  <c r="F624" i="1" s="1"/>
  <c r="F665" i="1"/>
  <c r="F664" i="1" s="1"/>
  <c r="F728" i="1"/>
  <c r="F752" i="1"/>
  <c r="F751" i="1" s="1"/>
  <c r="F750" i="1" s="1"/>
  <c r="F749" i="1" s="1"/>
  <c r="F748" i="1" s="1"/>
  <c r="F739" i="1" s="1"/>
  <c r="F849" i="1"/>
  <c r="F848" i="1" s="1"/>
  <c r="F872" i="1"/>
  <c r="H872" i="1" s="1"/>
  <c r="F1081" i="1"/>
  <c r="F1080" i="1" s="1"/>
  <c r="F1110" i="1"/>
  <c r="H1110" i="1" s="1"/>
  <c r="F1186" i="1"/>
  <c r="F1181" i="1" s="1"/>
  <c r="F1258" i="1"/>
  <c r="F1257" i="1" s="1"/>
  <c r="H1257" i="1" s="1"/>
  <c r="F1383" i="1"/>
  <c r="F1389" i="1"/>
  <c r="F1422" i="1"/>
  <c r="F1432" i="1"/>
  <c r="F1468" i="1"/>
  <c r="H89" i="1"/>
  <c r="H138" i="1"/>
  <c r="H151" i="1"/>
  <c r="G164" i="1"/>
  <c r="H175" i="1"/>
  <c r="G188" i="1"/>
  <c r="G217" i="1"/>
  <c r="H224" i="1"/>
  <c r="H253" i="1"/>
  <c r="G265" i="1"/>
  <c r="H313" i="1"/>
  <c r="G370" i="1"/>
  <c r="G382" i="1"/>
  <c r="G403" i="1"/>
  <c r="G411" i="1"/>
  <c r="H446" i="1"/>
  <c r="H460" i="1"/>
  <c r="G468" i="1"/>
  <c r="H468" i="1" s="1"/>
  <c r="H479" i="1"/>
  <c r="H489" i="1"/>
  <c r="G530" i="1"/>
  <c r="H552" i="1"/>
  <c r="H568" i="1"/>
  <c r="G585" i="1"/>
  <c r="H606" i="1"/>
  <c r="H613" i="1"/>
  <c r="G640" i="1"/>
  <c r="H640" i="1" s="1"/>
  <c r="G720" i="1"/>
  <c r="G745" i="1"/>
  <c r="G754" i="1"/>
  <c r="H754" i="1" s="1"/>
  <c r="G764" i="1"/>
  <c r="G824" i="1"/>
  <c r="H824" i="1" s="1"/>
  <c r="H876" i="1"/>
  <c r="H886" i="1"/>
  <c r="H903" i="1"/>
  <c r="H915" i="1"/>
  <c r="H924" i="1"/>
  <c r="H933" i="1"/>
  <c r="H946" i="1"/>
  <c r="H954" i="1"/>
  <c r="H967" i="1"/>
  <c r="H990" i="1"/>
  <c r="H1009" i="1"/>
  <c r="G1022" i="1"/>
  <c r="H1047" i="1"/>
  <c r="H1086" i="1"/>
  <c r="G1101" i="1"/>
  <c r="H1142" i="1"/>
  <c r="H1149" i="1"/>
  <c r="H1225" i="1"/>
  <c r="G1233" i="1"/>
  <c r="G1246" i="1"/>
  <c r="G1251" i="1"/>
  <c r="H1251" i="1" s="1"/>
  <c r="H1261" i="1"/>
  <c r="G1274" i="1"/>
  <c r="G1286" i="1"/>
  <c r="H1286" i="1" s="1"/>
  <c r="G1306" i="1"/>
  <c r="H1320" i="1"/>
  <c r="G1351" i="1"/>
  <c r="G1373" i="1"/>
  <c r="G1382" i="1"/>
  <c r="G1381" i="1" s="1"/>
  <c r="H1408" i="1"/>
  <c r="G1424" i="1"/>
  <c r="G1455" i="1"/>
  <c r="G1462" i="1"/>
  <c r="G1471" i="1"/>
  <c r="G1483" i="1"/>
  <c r="G1495" i="1"/>
  <c r="G1508" i="1"/>
  <c r="H1508" i="1" s="1"/>
  <c r="H1532" i="1"/>
  <c r="G1544" i="1"/>
  <c r="H1555" i="1"/>
  <c r="H1564" i="1"/>
  <c r="H1592" i="1"/>
  <c r="H65" i="1"/>
  <c r="H160" i="1"/>
  <c r="H166" i="1"/>
  <c r="H189" i="1"/>
  <c r="H194" i="1"/>
  <c r="H254" i="1"/>
  <c r="H266" i="1"/>
  <c r="H293" i="1"/>
  <c r="H317" i="1"/>
  <c r="H341" i="1"/>
  <c r="H360" i="1"/>
  <c r="H376" i="1"/>
  <c r="H391" i="1"/>
  <c r="H425" i="1"/>
  <c r="H485" i="1"/>
  <c r="H510" i="1"/>
  <c r="H662" i="1"/>
  <c r="H722" i="1"/>
  <c r="H784" i="1"/>
  <c r="H818" i="1"/>
  <c r="H867" i="1"/>
  <c r="H964" i="1"/>
  <c r="H1095" i="1"/>
  <c r="H1139" i="1"/>
  <c r="H1144" i="1"/>
  <c r="H1170" i="1"/>
  <c r="H1175" i="1"/>
  <c r="H1182" i="1"/>
  <c r="H1303" i="1"/>
  <c r="H1367" i="1"/>
  <c r="H1489" i="1"/>
  <c r="F81" i="1"/>
  <c r="F78" i="1" s="1"/>
  <c r="F77" i="1" s="1"/>
  <c r="F76" i="1" s="1"/>
  <c r="F75" i="1" s="1"/>
  <c r="H82" i="1"/>
  <c r="G36" i="1"/>
  <c r="H36" i="1" s="1"/>
  <c r="H37" i="1"/>
  <c r="G416" i="1"/>
  <c r="H417" i="1"/>
  <c r="G936" i="1"/>
  <c r="H936" i="1" s="1"/>
  <c r="H937" i="1"/>
  <c r="F326" i="1"/>
  <c r="F325" i="1" s="1"/>
  <c r="F324" i="1" s="1"/>
  <c r="H324" i="1" s="1"/>
  <c r="H327" i="1"/>
  <c r="F870" i="1"/>
  <c r="H870" i="1" s="1"/>
  <c r="H871" i="1"/>
  <c r="G43" i="1"/>
  <c r="G42" i="1" s="1"/>
  <c r="G41" i="1" s="1"/>
  <c r="G40" i="1" s="1"/>
  <c r="H40" i="1" s="1"/>
  <c r="H46" i="1"/>
  <c r="G353" i="1"/>
  <c r="H353" i="1" s="1"/>
  <c r="H354" i="1"/>
  <c r="G637" i="1"/>
  <c r="H638" i="1"/>
  <c r="G686" i="1"/>
  <c r="H687" i="1"/>
  <c r="G771" i="1"/>
  <c r="H772" i="1"/>
  <c r="G801" i="1"/>
  <c r="H801" i="1" s="1"/>
  <c r="H803" i="1"/>
  <c r="G821" i="1"/>
  <c r="H821" i="1" s="1"/>
  <c r="H822" i="1"/>
  <c r="G944" i="1"/>
  <c r="H944" i="1" s="1"/>
  <c r="H945" i="1"/>
  <c r="G949" i="1"/>
  <c r="H953" i="1"/>
  <c r="H1118" i="1"/>
  <c r="G1117" i="1"/>
  <c r="G1291" i="1"/>
  <c r="H1291" i="1" s="1"/>
  <c r="H1292" i="1"/>
  <c r="G1589" i="1"/>
  <c r="H1589" i="1" s="1"/>
  <c r="G1389" i="1"/>
  <c r="H1389" i="1" s="1"/>
  <c r="G1450" i="1"/>
  <c r="H1451" i="1"/>
  <c r="G1530" i="1"/>
  <c r="H1531" i="1"/>
  <c r="G1607" i="1"/>
  <c r="H1607" i="1" s="1"/>
  <c r="H1608" i="1"/>
  <c r="F135" i="1"/>
  <c r="F134" i="1" s="1"/>
  <c r="F133" i="1" s="1"/>
  <c r="F132" i="1" s="1"/>
  <c r="F297" i="1"/>
  <c r="F307" i="1"/>
  <c r="F346" i="1"/>
  <c r="F345" i="1" s="1"/>
  <c r="F494" i="1"/>
  <c r="F493" i="1" s="1"/>
  <c r="F492" i="1" s="1"/>
  <c r="F1417" i="1"/>
  <c r="F1416" i="1" s="1"/>
  <c r="F1406" i="1" s="1"/>
  <c r="F1405" i="1" s="1"/>
  <c r="H64" i="1"/>
  <c r="H109" i="1"/>
  <c r="H243" i="1"/>
  <c r="H287" i="1"/>
  <c r="F143" i="1"/>
  <c r="F142" i="1" s="1"/>
  <c r="F141" i="1" s="1"/>
  <c r="F140" i="1" s="1"/>
  <c r="F430" i="1"/>
  <c r="F429" i="1" s="1"/>
  <c r="F428" i="1" s="1"/>
  <c r="F585" i="1"/>
  <c r="F619" i="1"/>
  <c r="F615" i="1" s="1"/>
  <c r="F693" i="1"/>
  <c r="F692" i="1" s="1"/>
  <c r="F909" i="1"/>
  <c r="F908" i="1" s="1"/>
  <c r="F932" i="1"/>
  <c r="F970" i="1"/>
  <c r="H19" i="1"/>
  <c r="H71" i="1"/>
  <c r="H149" i="1"/>
  <c r="H204" i="1"/>
  <c r="H212" i="1"/>
  <c r="H222" i="1"/>
  <c r="H239" i="1"/>
  <c r="H248" i="1"/>
  <c r="H390" i="1"/>
  <c r="H497" i="1"/>
  <c r="G566" i="1"/>
  <c r="H566" i="1" s="1"/>
  <c r="H576" i="1"/>
  <c r="H602" i="1"/>
  <c r="H617" i="1"/>
  <c r="H626" i="1"/>
  <c r="H646" i="1"/>
  <c r="H658" i="1"/>
  <c r="H792" i="1"/>
  <c r="H830" i="1"/>
  <c r="G840" i="1"/>
  <c r="H845" i="1"/>
  <c r="H853" i="1"/>
  <c r="H874" i="1"/>
  <c r="G921" i="1"/>
  <c r="H966" i="1"/>
  <c r="H986" i="1"/>
  <c r="H1020" i="1"/>
  <c r="H1033" i="1"/>
  <c r="H1093" i="1"/>
  <c r="H1109" i="1"/>
  <c r="H1165" i="1"/>
  <c r="H1196" i="1"/>
  <c r="H1260" i="1"/>
  <c r="H1281" i="1"/>
  <c r="H1357" i="1"/>
  <c r="H1416" i="1"/>
  <c r="H1439" i="1"/>
  <c r="H1459" i="1"/>
  <c r="H1488" i="1"/>
  <c r="H55" i="1"/>
  <c r="H108" i="1"/>
  <c r="H210" i="1"/>
  <c r="H322" i="1"/>
  <c r="H365" i="1"/>
  <c r="H397" i="1"/>
  <c r="H490" i="1"/>
  <c r="H495" i="1"/>
  <c r="H526" i="1"/>
  <c r="H572" i="1"/>
  <c r="H766" i="1"/>
  <c r="H773" i="1"/>
  <c r="H906" i="1"/>
  <c r="H951" i="1"/>
  <c r="H1040" i="1"/>
  <c r="H1108" i="1"/>
  <c r="H1203" i="1"/>
  <c r="H1210" i="1"/>
  <c r="H1255" i="1"/>
  <c r="H1262" i="1"/>
  <c r="H1302" i="1"/>
  <c r="H1501" i="1"/>
  <c r="H1565" i="1"/>
  <c r="H1605" i="1"/>
  <c r="G66" i="1"/>
  <c r="H66" i="1" s="1"/>
  <c r="H69" i="1"/>
  <c r="G237" i="1"/>
  <c r="H237" i="1" s="1"/>
  <c r="H238" i="1"/>
  <c r="G245" i="1"/>
  <c r="H245" i="1" s="1"/>
  <c r="H246" i="1"/>
  <c r="G331" i="1"/>
  <c r="H332" i="1"/>
  <c r="G836" i="1"/>
  <c r="H836" i="1" s="1"/>
  <c r="H838" i="1"/>
  <c r="G909" i="1"/>
  <c r="H910" i="1"/>
  <c r="G1113" i="1"/>
  <c r="H1113" i="1" s="1"/>
  <c r="H1114" i="1"/>
  <c r="H1126" i="1"/>
  <c r="G1125" i="1"/>
  <c r="G1136" i="1"/>
  <c r="H1137" i="1"/>
  <c r="H1172" i="1"/>
  <c r="G1168" i="1"/>
  <c r="H1168" i="1" s="1"/>
  <c r="H1221" i="1"/>
  <c r="G1240" i="1"/>
  <c r="H1241" i="1"/>
  <c r="H1309" i="1"/>
  <c r="G1308" i="1"/>
  <c r="H1308" i="1" s="1"/>
  <c r="G1335" i="1"/>
  <c r="H1336" i="1"/>
  <c r="G1583" i="1"/>
  <c r="H1583" i="1" s="1"/>
  <c r="H1384" i="1"/>
  <c r="H1427" i="1"/>
  <c r="G1426" i="1"/>
  <c r="H1426" i="1" s="1"/>
  <c r="G1475" i="1"/>
  <c r="H1476" i="1"/>
  <c r="G1523" i="1"/>
  <c r="H1524" i="1"/>
  <c r="H1548" i="1"/>
  <c r="G1547" i="1"/>
  <c r="H1547" i="1" s="1"/>
  <c r="G1558" i="1"/>
  <c r="H1558" i="1" s="1"/>
  <c r="H1559" i="1"/>
  <c r="G1570" i="1"/>
  <c r="H1570" i="1" s="1"/>
  <c r="H1571" i="1"/>
  <c r="G974" i="1"/>
  <c r="H974" i="1" s="1"/>
  <c r="H975" i="1"/>
  <c r="H1046" i="1"/>
  <c r="G1045" i="1"/>
  <c r="H1045" i="1" s="1"/>
  <c r="H117" i="1"/>
  <c r="H167" i="1"/>
  <c r="H184" i="1"/>
  <c r="H193" i="1"/>
  <c r="H201" i="1"/>
  <c r="H230" i="1"/>
  <c r="G275" i="1"/>
  <c r="G274" i="1" s="1"/>
  <c r="G291" i="1"/>
  <c r="H304" i="1"/>
  <c r="G363" i="1"/>
  <c r="G389" i="1"/>
  <c r="G399" i="1"/>
  <c r="H399" i="1" s="1"/>
  <c r="G437" i="1"/>
  <c r="G453" i="1"/>
  <c r="G466" i="1"/>
  <c r="H474" i="1"/>
  <c r="G494" i="1"/>
  <c r="H509" i="1"/>
  <c r="H533" i="1"/>
  <c r="H560" i="1"/>
  <c r="H574" i="1"/>
  <c r="H600" i="1"/>
  <c r="H610" i="1"/>
  <c r="G616" i="1"/>
  <c r="H622" i="1"/>
  <c r="G645" i="1"/>
  <c r="G657" i="1"/>
  <c r="H717" i="1"/>
  <c r="G725" i="1"/>
  <c r="H737" i="1"/>
  <c r="G751" i="1"/>
  <c r="G750" i="1" s="1"/>
  <c r="G757" i="1"/>
  <c r="H757" i="1" s="1"/>
  <c r="H768" i="1"/>
  <c r="H790" i="1"/>
  <c r="H799" i="1"/>
  <c r="H809" i="1"/>
  <c r="H826" i="1"/>
  <c r="H844" i="1"/>
  <c r="G852" i="1"/>
  <c r="H882" i="1"/>
  <c r="H889" i="1"/>
  <c r="G896" i="1"/>
  <c r="H919" i="1"/>
  <c r="H927" i="1"/>
  <c r="H963" i="1"/>
  <c r="H1090" i="1"/>
  <c r="H1145" i="1"/>
  <c r="H1184" i="1"/>
  <c r="H1189" i="1"/>
  <c r="H1253" i="1"/>
  <c r="H1269" i="1"/>
  <c r="H1288" i="1"/>
  <c r="H1325" i="1"/>
  <c r="H1345" i="1"/>
  <c r="H1368" i="1"/>
  <c r="H1403" i="1"/>
  <c r="H1420" i="1"/>
  <c r="G1438" i="1"/>
  <c r="G1503" i="1"/>
  <c r="H1512" i="1"/>
  <c r="H1595" i="1"/>
  <c r="H1604" i="1"/>
  <c r="H87" i="1"/>
  <c r="H249" i="1"/>
  <c r="H256" i="1"/>
  <c r="H335" i="1"/>
  <c r="H393" i="1"/>
  <c r="H401" i="1"/>
  <c r="H409" i="1"/>
  <c r="H449" i="1"/>
  <c r="H463" i="1"/>
  <c r="H502" i="1"/>
  <c r="H734" i="1"/>
  <c r="H846" i="1"/>
  <c r="H879" i="1"/>
  <c r="H912" i="1"/>
  <c r="H930" i="1"/>
  <c r="H968" i="1"/>
  <c r="H1010" i="1"/>
  <c r="H1027" i="1"/>
  <c r="H1079" i="1"/>
  <c r="H1091" i="1"/>
  <c r="H1417" i="1"/>
  <c r="H1506" i="1"/>
  <c r="H941" i="1"/>
  <c r="G1003" i="1"/>
  <c r="H1003" i="1" s="1"/>
  <c r="G1032" i="1"/>
  <c r="G1278" i="1"/>
  <c r="G1498" i="1"/>
  <c r="G1511" i="1"/>
  <c r="H1511" i="1" s="1"/>
  <c r="H1004" i="1"/>
  <c r="H1094" i="1"/>
  <c r="H1321" i="1"/>
  <c r="H1568" i="1"/>
  <c r="H80" i="1"/>
  <c r="H607" i="1"/>
  <c r="H1015" i="1"/>
  <c r="H1224" i="1"/>
  <c r="H1499" i="1"/>
  <c r="H29" i="1"/>
  <c r="F1054" i="1"/>
  <c r="F1053" i="1" s="1"/>
  <c r="G1054" i="1"/>
  <c r="H1052" i="1"/>
  <c r="F1050" i="1"/>
  <c r="H1051" i="1"/>
  <c r="G1017" i="1"/>
  <c r="H1017" i="1" s="1"/>
  <c r="G1011" i="1"/>
  <c r="H1011" i="1" s="1"/>
  <c r="H1012" i="1"/>
  <c r="H1013" i="1"/>
  <c r="G996" i="1"/>
  <c r="H988" i="1"/>
  <c r="G980" i="1"/>
  <c r="H980" i="1" s="1"/>
  <c r="G972" i="1"/>
  <c r="H972" i="1" s="1"/>
  <c r="G960" i="1"/>
  <c r="H942" i="1"/>
  <c r="H934" i="1"/>
  <c r="G914" i="1"/>
  <c r="H899" i="1"/>
  <c r="G881" i="1"/>
  <c r="G789" i="1"/>
  <c r="H789" i="1" s="1"/>
  <c r="H698" i="1"/>
  <c r="H702" i="1"/>
  <c r="H697" i="1"/>
  <c r="H701" i="1"/>
  <c r="H700" i="1"/>
  <c r="H704" i="1"/>
  <c r="G693" i="1"/>
  <c r="H703" i="1"/>
  <c r="H672" i="1"/>
  <c r="G671" i="1"/>
  <c r="H671" i="1" s="1"/>
  <c r="H673" i="1"/>
  <c r="G660" i="1"/>
  <c r="H661" i="1"/>
  <c r="H627" i="1"/>
  <c r="G596" i="1"/>
  <c r="F582" i="1"/>
  <c r="G573" i="1"/>
  <c r="G557" i="1"/>
  <c r="H524" i="1"/>
  <c r="H525" i="1"/>
  <c r="H518" i="1"/>
  <c r="G500" i="1"/>
  <c r="H501" i="1"/>
  <c r="H503" i="1"/>
  <c r="H455" i="1"/>
  <c r="H450" i="1"/>
  <c r="G445" i="1"/>
  <c r="G430" i="1"/>
  <c r="H414" i="1"/>
  <c r="H406" i="1"/>
  <c r="H407" i="1"/>
  <c r="G356" i="1"/>
  <c r="G345" i="1"/>
  <c r="G339" i="1"/>
  <c r="H340" i="1"/>
  <c r="G310" i="1"/>
  <c r="H303" i="1"/>
  <c r="G298" i="1"/>
  <c r="H298" i="1" s="1"/>
  <c r="H292" i="1"/>
  <c r="G283" i="1"/>
  <c r="G282" i="1" s="1"/>
  <c r="H288" i="1"/>
  <c r="H285" i="1"/>
  <c r="H284" i="1"/>
  <c r="G273" i="1"/>
  <c r="H276" i="1"/>
  <c r="G258" i="1"/>
  <c r="H258" i="1" s="1"/>
  <c r="H259" i="1"/>
  <c r="H260" i="1"/>
  <c r="G242" i="1"/>
  <c r="H242" i="1" s="1"/>
  <c r="H240" i="1"/>
  <c r="H225" i="1"/>
  <c r="G219" i="1"/>
  <c r="G183" i="1"/>
  <c r="H181" i="1"/>
  <c r="H173" i="1"/>
  <c r="G158" i="1"/>
  <c r="H158" i="1" s="1"/>
  <c r="G148" i="1"/>
  <c r="H148" i="1" s="1"/>
  <c r="H150" i="1"/>
  <c r="G143" i="1"/>
  <c r="H144" i="1"/>
  <c r="G135" i="1"/>
  <c r="G134" i="1" s="1"/>
  <c r="G133" i="1" s="1"/>
  <c r="G132" i="1" s="1"/>
  <c r="H136" i="1"/>
  <c r="G127" i="1"/>
  <c r="G121" i="1"/>
  <c r="G114" i="1"/>
  <c r="H115" i="1"/>
  <c r="H116" i="1"/>
  <c r="G106" i="1"/>
  <c r="H107" i="1"/>
  <c r="H99" i="1"/>
  <c r="H85" i="1"/>
  <c r="G78" i="1"/>
  <c r="G77" i="1" s="1"/>
  <c r="G76" i="1" s="1"/>
  <c r="G75" i="1" s="1"/>
  <c r="H79" i="1"/>
  <c r="G70" i="1"/>
  <c r="H28" i="1"/>
  <c r="G782" i="1"/>
  <c r="G1553" i="1"/>
  <c r="G1551" i="1"/>
  <c r="G1552" i="1"/>
  <c r="G478" i="1"/>
  <c r="G473" i="1" s="1"/>
  <c r="G625" i="1"/>
  <c r="G869" i="1"/>
  <c r="G565" i="1"/>
  <c r="G605" i="1"/>
  <c r="F387" i="1"/>
  <c r="F386" i="1" s="1"/>
  <c r="F385" i="1" s="1"/>
  <c r="F1376" i="1"/>
  <c r="F1576" i="1"/>
  <c r="F1527" i="1"/>
  <c r="F465" i="1"/>
  <c r="F98" i="1"/>
  <c r="F97" i="1" s="1"/>
  <c r="F96" i="1" s="1"/>
  <c r="F95" i="1" s="1"/>
  <c r="F114" i="1"/>
  <c r="F113" i="1" s="1"/>
  <c r="F112" i="1" s="1"/>
  <c r="F411" i="1"/>
  <c r="F405" i="1" s="1"/>
  <c r="F453" i="1"/>
  <c r="F539" i="1"/>
  <c r="F565" i="1"/>
  <c r="F804" i="1"/>
  <c r="F858" i="1"/>
  <c r="F857" i="1" s="1"/>
  <c r="F856" i="1" s="1"/>
  <c r="F896" i="1"/>
  <c r="F940" i="1"/>
  <c r="F960" i="1"/>
  <c r="F959" i="1" s="1"/>
  <c r="F958" i="1" s="1"/>
  <c r="F957" i="1" s="1"/>
  <c r="F996" i="1"/>
  <c r="F1329" i="1"/>
  <c r="F1328" i="1" s="1"/>
  <c r="F1327" i="1" s="1"/>
  <c r="F1326" i="1" s="1"/>
  <c r="F1344" i="1"/>
  <c r="H1344" i="1" s="1"/>
  <c r="F1356" i="1"/>
  <c r="H1356" i="1" s="1"/>
  <c r="F1458" i="1"/>
  <c r="F1457" i="1" s="1"/>
  <c r="F782" i="1"/>
  <c r="F1552" i="1"/>
  <c r="F1551" i="1"/>
  <c r="F1550" i="1" s="1"/>
  <c r="F1553" i="1"/>
  <c r="F157" i="1"/>
  <c r="F156" i="1" s="1"/>
  <c r="F70" i="1"/>
  <c r="F60" i="1" s="1"/>
  <c r="F208" i="1"/>
  <c r="F636" i="1"/>
  <c r="F635" i="1" s="1"/>
  <c r="F634" i="1" s="1"/>
  <c r="F633" i="1" s="1"/>
  <c r="F1278" i="1"/>
  <c r="F1277" i="1" s="1"/>
  <c r="F1272" i="1" s="1"/>
  <c r="F1271" i="1" s="1"/>
  <c r="F1208" i="1"/>
  <c r="F1207" i="1" s="1"/>
  <c r="F1206" i="1" s="1"/>
  <c r="F1205" i="1" s="1"/>
  <c r="F1220" i="1"/>
  <c r="F1219" i="1" s="1"/>
  <c r="F1218" i="1" s="1"/>
  <c r="F1217" i="1" s="1"/>
  <c r="F1229" i="1"/>
  <c r="F1228" i="1" s="1"/>
  <c r="F1227" i="1" s="1"/>
  <c r="F1305" i="1"/>
  <c r="F1304" i="1" s="1"/>
  <c r="F1299" i="1" s="1"/>
  <c r="F1298" i="1" s="1"/>
  <c r="F1577" i="1"/>
  <c r="H1577" i="1" s="1"/>
  <c r="F1593" i="1"/>
  <c r="H1593" i="1" s="1"/>
  <c r="H1066" i="1" l="1"/>
  <c r="G1065" i="1"/>
  <c r="H516" i="1"/>
  <c r="H515" i="1"/>
  <c r="F1297" i="1"/>
  <c r="H95" i="1"/>
  <c r="G61" i="1"/>
  <c r="H86" i="1"/>
  <c r="H219" i="1"/>
  <c r="H519" i="1"/>
  <c r="H693" i="1"/>
  <c r="H1503" i="1"/>
  <c r="F1431" i="1"/>
  <c r="F1430" i="1" s="1"/>
  <c r="F1429" i="1"/>
  <c r="H1074" i="1"/>
  <c r="H83" i="1"/>
  <c r="H517" i="1"/>
  <c r="F829" i="1"/>
  <c r="G932" i="1"/>
  <c r="F1362" i="1"/>
  <c r="H275" i="1"/>
  <c r="H591" i="1"/>
  <c r="G940" i="1"/>
  <c r="G939" i="1" s="1"/>
  <c r="F27" i="1"/>
  <c r="F24" i="1" s="1"/>
  <c r="F23" i="1" s="1"/>
  <c r="F18" i="1" s="1"/>
  <c r="F17" i="1" s="1"/>
  <c r="G706" i="1"/>
  <c r="H706" i="1" s="1"/>
  <c r="H707" i="1"/>
  <c r="F660" i="1"/>
  <c r="F655" i="1" s="1"/>
  <c r="F654" i="1" s="1"/>
  <c r="F653" i="1" s="1"/>
  <c r="H840" i="1"/>
  <c r="F203" i="1"/>
  <c r="H453" i="1"/>
  <c r="H274" i="1"/>
  <c r="H668" i="1"/>
  <c r="H1082" i="1"/>
  <c r="H752" i="1"/>
  <c r="F1464" i="1"/>
  <c r="H1464" i="1" s="1"/>
  <c r="G405" i="1"/>
  <c r="H405" i="1" s="1"/>
  <c r="H765" i="1"/>
  <c r="H1022" i="1"/>
  <c r="F1397" i="1"/>
  <c r="H1397" i="1" s="1"/>
  <c r="H1398" i="1"/>
  <c r="G1044" i="1"/>
  <c r="H1044" i="1" s="1"/>
  <c r="F344" i="1"/>
  <c r="F343" i="1" s="1"/>
  <c r="F328" i="1" s="1"/>
  <c r="F291" i="1"/>
  <c r="F290" i="1" s="1"/>
  <c r="G27" i="1"/>
  <c r="H96" i="1"/>
  <c r="H128" i="1"/>
  <c r="F828" i="1"/>
  <c r="H1023" i="1"/>
  <c r="H1125" i="1"/>
  <c r="F488" i="1"/>
  <c r="F51" i="1"/>
  <c r="F788" i="1"/>
  <c r="F787" i="1" s="1"/>
  <c r="F786" i="1" s="1"/>
  <c r="H84" i="1"/>
  <c r="H507" i="1"/>
  <c r="H665" i="1"/>
  <c r="G794" i="1"/>
  <c r="H794" i="1" s="1"/>
  <c r="G995" i="1"/>
  <c r="G985" i="1" s="1"/>
  <c r="F1180" i="1"/>
  <c r="F1179" i="1" s="1"/>
  <c r="F1178" i="1" s="1"/>
  <c r="H1596" i="1"/>
  <c r="G1376" i="1"/>
  <c r="H1376" i="1" s="1"/>
  <c r="H1377" i="1"/>
  <c r="H896" i="1"/>
  <c r="H782" i="1"/>
  <c r="H135" i="1"/>
  <c r="G506" i="1"/>
  <c r="H914" i="1"/>
  <c r="H750" i="1"/>
  <c r="H188" i="1"/>
  <c r="H598" i="1"/>
  <c r="G829" i="1"/>
  <c r="G828" i="1" s="1"/>
  <c r="H43" i="1"/>
  <c r="H76" i="1"/>
  <c r="H97" i="1"/>
  <c r="H127" i="1"/>
  <c r="G749" i="1"/>
  <c r="H749" i="1" s="1"/>
  <c r="G804" i="1"/>
  <c r="G908" i="1"/>
  <c r="H908" i="1" s="1"/>
  <c r="F573" i="1"/>
  <c r="H573" i="1" s="1"/>
  <c r="F119" i="1"/>
  <c r="F111" i="1" s="1"/>
  <c r="F59" i="1" s="1"/>
  <c r="H481" i="1"/>
  <c r="H608" i="1"/>
  <c r="H291" i="1"/>
  <c r="F1340" i="1"/>
  <c r="F1339" i="1" s="1"/>
  <c r="F1338" i="1" s="1"/>
  <c r="H41" i="1"/>
  <c r="G820" i="1"/>
  <c r="H820" i="1" s="1"/>
  <c r="F1193" i="1"/>
  <c r="H1193" i="1" s="1"/>
  <c r="F995" i="1"/>
  <c r="F985" i="1" s="1"/>
  <c r="F984" i="1" s="1"/>
  <c r="G1147" i="1"/>
  <c r="H1147" i="1" s="1"/>
  <c r="H478" i="1"/>
  <c r="H70" i="1"/>
  <c r="H132" i="1"/>
  <c r="H881" i="1"/>
  <c r="H1366" i="1"/>
  <c r="H921" i="1"/>
  <c r="F1107" i="1"/>
  <c r="F1106" i="1" s="1"/>
  <c r="F1105" i="1" s="1"/>
  <c r="F1104" i="1" s="1"/>
  <c r="F1097" i="1" s="1"/>
  <c r="H170" i="1"/>
  <c r="H1365" i="1"/>
  <c r="G1060" i="1"/>
  <c r="H1061" i="1"/>
  <c r="G465" i="1"/>
  <c r="H466" i="1"/>
  <c r="G1588" i="1"/>
  <c r="G1454" i="1"/>
  <c r="H1455" i="1"/>
  <c r="G1305" i="1"/>
  <c r="H1306" i="1"/>
  <c r="G529" i="1"/>
  <c r="H529" i="1" s="1"/>
  <c r="H530" i="1"/>
  <c r="G1294" i="1"/>
  <c r="H1294" i="1" s="1"/>
  <c r="H1295" i="1"/>
  <c r="G1339" i="1"/>
  <c r="G1080" i="1"/>
  <c r="H1080" i="1" s="1"/>
  <c r="H1081" i="1"/>
  <c r="H616" i="1"/>
  <c r="G1239" i="1"/>
  <c r="H1240" i="1"/>
  <c r="G770" i="1"/>
  <c r="H771" i="1"/>
  <c r="G410" i="1"/>
  <c r="H410" i="1" s="1"/>
  <c r="H416" i="1"/>
  <c r="G1461" i="1"/>
  <c r="H1462" i="1"/>
  <c r="H720" i="1"/>
  <c r="G719" i="1"/>
  <c r="G402" i="1"/>
  <c r="H402" i="1" s="1"/>
  <c r="H403" i="1"/>
  <c r="G163" i="1"/>
  <c r="H164" i="1"/>
  <c r="F1382" i="1"/>
  <c r="H1382" i="1" s="1"/>
  <c r="F1582" i="1"/>
  <c r="H1582" i="1" s="1"/>
  <c r="G1180" i="1"/>
  <c r="H1181" i="1"/>
  <c r="G1550" i="1"/>
  <c r="H1550" i="1" s="1"/>
  <c r="H1551" i="1"/>
  <c r="G1277" i="1"/>
  <c r="H1277" i="1" s="1"/>
  <c r="H1278" i="1"/>
  <c r="H494" i="1"/>
  <c r="G493" i="1"/>
  <c r="G436" i="1"/>
  <c r="H437" i="1"/>
  <c r="G362" i="1"/>
  <c r="H362" i="1" s="1"/>
  <c r="H363" i="1"/>
  <c r="G1470" i="1"/>
  <c r="H1471" i="1"/>
  <c r="G1350" i="1"/>
  <c r="H1351" i="1"/>
  <c r="G1273" i="1"/>
  <c r="H1274" i="1"/>
  <c r="H1233" i="1"/>
  <c r="G1229" i="1"/>
  <c r="G1100" i="1"/>
  <c r="H1101" i="1"/>
  <c r="G744" i="1"/>
  <c r="H745" i="1"/>
  <c r="G369" i="1"/>
  <c r="H370" i="1"/>
  <c r="F1588" i="1"/>
  <c r="F1388" i="1"/>
  <c r="H1431" i="1"/>
  <c r="G1430" i="1"/>
  <c r="H1430" i="1" s="1"/>
  <c r="H1068" i="1"/>
  <c r="G1534" i="1"/>
  <c r="H1535" i="1"/>
  <c r="H1443" i="1"/>
  <c r="G1442" i="1"/>
  <c r="H1332" i="1"/>
  <c r="G1329" i="1"/>
  <c r="G1266" i="1"/>
  <c r="H1267" i="1"/>
  <c r="H650" i="1"/>
  <c r="G649" i="1"/>
  <c r="G422" i="1"/>
  <c r="H423" i="1"/>
  <c r="H320" i="1"/>
  <c r="G319" i="1"/>
  <c r="G1388" i="1"/>
  <c r="G1587" i="1" s="1"/>
  <c r="H1553" i="1"/>
  <c r="H1258" i="1"/>
  <c r="H664" i="1"/>
  <c r="H858" i="1"/>
  <c r="F869" i="1"/>
  <c r="F865" i="1" s="1"/>
  <c r="F864" i="1" s="1"/>
  <c r="G126" i="1"/>
  <c r="H126" i="1" s="1"/>
  <c r="H133" i="1"/>
  <c r="H143" i="1"/>
  <c r="H203" i="1"/>
  <c r="H325" i="1"/>
  <c r="H346" i="1"/>
  <c r="H1383" i="1"/>
  <c r="H171" i="1"/>
  <c r="H411" i="1"/>
  <c r="G1107" i="1"/>
  <c r="H1186" i="1"/>
  <c r="G1315" i="1"/>
  <c r="G1031" i="1"/>
  <c r="H1032" i="1"/>
  <c r="G1437" i="1"/>
  <c r="H1438" i="1"/>
  <c r="G656" i="1"/>
  <c r="H656" i="1" s="1"/>
  <c r="H657" i="1"/>
  <c r="H307" i="1"/>
  <c r="F306" i="1"/>
  <c r="G1116" i="1"/>
  <c r="H1117" i="1"/>
  <c r="G1494" i="1"/>
  <c r="H1495" i="1"/>
  <c r="G1372" i="1"/>
  <c r="H1373" i="1"/>
  <c r="G763" i="1"/>
  <c r="H764" i="1"/>
  <c r="G216" i="1"/>
  <c r="H216" i="1" s="1"/>
  <c r="H217" i="1"/>
  <c r="H1599" i="1"/>
  <c r="G1598" i="1"/>
  <c r="G1597" i="1" s="1"/>
  <c r="G731" i="1"/>
  <c r="H732" i="1"/>
  <c r="G1517" i="1"/>
  <c r="H1518" i="1"/>
  <c r="G1406" i="1"/>
  <c r="H1410" i="1"/>
  <c r="G1363" i="1"/>
  <c r="H1364" i="1"/>
  <c r="H1300" i="1"/>
  <c r="H857" i="1"/>
  <c r="G856" i="1"/>
  <c r="G619" i="1"/>
  <c r="H619" i="1" s="1"/>
  <c r="H620" i="1"/>
  <c r="G373" i="1"/>
  <c r="H373" i="1" s="1"/>
  <c r="H374" i="1"/>
  <c r="G849" i="1"/>
  <c r="H852" i="1"/>
  <c r="G1474" i="1"/>
  <c r="H1474" i="1" s="1"/>
  <c r="H1475" i="1"/>
  <c r="G1334" i="1"/>
  <c r="H1334" i="1" s="1"/>
  <c r="H1335" i="1"/>
  <c r="H331" i="1"/>
  <c r="G330" i="1"/>
  <c r="G1449" i="1"/>
  <c r="H1450" i="1"/>
  <c r="G948" i="1"/>
  <c r="H948" i="1" s="1"/>
  <c r="H949" i="1"/>
  <c r="G636" i="1"/>
  <c r="H637" i="1"/>
  <c r="G1497" i="1"/>
  <c r="H1497" i="1" s="1"/>
  <c r="H1498" i="1"/>
  <c r="G724" i="1"/>
  <c r="H725" i="1"/>
  <c r="G644" i="1"/>
  <c r="H645" i="1"/>
  <c r="G388" i="1"/>
  <c r="H389" i="1"/>
  <c r="G1522" i="1"/>
  <c r="H1523" i="1"/>
  <c r="G1219" i="1"/>
  <c r="H1220" i="1"/>
  <c r="G1135" i="1"/>
  <c r="H1136" i="1"/>
  <c r="G1529" i="1"/>
  <c r="H1530" i="1"/>
  <c r="G685" i="1"/>
  <c r="H686" i="1"/>
  <c r="G1543" i="1"/>
  <c r="H1544" i="1"/>
  <c r="G1482" i="1"/>
  <c r="H1483" i="1"/>
  <c r="H1424" i="1"/>
  <c r="G1423" i="1"/>
  <c r="G1245" i="1"/>
  <c r="H1246" i="1"/>
  <c r="G381" i="1"/>
  <c r="H382" i="1"/>
  <c r="H265" i="1"/>
  <c r="G264" i="1"/>
  <c r="H585" i="1"/>
  <c r="H172" i="1"/>
  <c r="H909" i="1"/>
  <c r="G232" i="1"/>
  <c r="H232" i="1" s="1"/>
  <c r="H75" i="1"/>
  <c r="F1350" i="1"/>
  <c r="F1349" i="1" s="1"/>
  <c r="F179" i="1"/>
  <c r="F178" i="1" s="1"/>
  <c r="F177" i="1" s="1"/>
  <c r="F153" i="1" s="1"/>
  <c r="F675" i="1"/>
  <c r="H932" i="1"/>
  <c r="H1552" i="1"/>
  <c r="G1581" i="1"/>
  <c r="H42" i="1"/>
  <c r="H98" i="1"/>
  <c r="G142" i="1"/>
  <c r="H142" i="1" s="1"/>
  <c r="H183" i="1"/>
  <c r="H326" i="1"/>
  <c r="H345" i="1"/>
  <c r="H751" i="1"/>
  <c r="H804" i="1"/>
  <c r="G839" i="1"/>
  <c r="H839" i="1" s="1"/>
  <c r="H996" i="1"/>
  <c r="H81" i="1"/>
  <c r="H1576" i="1"/>
  <c r="F473" i="1"/>
  <c r="F472" i="1" s="1"/>
  <c r="H208" i="1"/>
  <c r="F318" i="1"/>
  <c r="H1432" i="1"/>
  <c r="G1208" i="1"/>
  <c r="G1053" i="1"/>
  <c r="H1053" i="1" s="1"/>
  <c r="H1054" i="1"/>
  <c r="F1049" i="1"/>
  <c r="H1050" i="1"/>
  <c r="G971" i="1"/>
  <c r="H971" i="1" s="1"/>
  <c r="H960" i="1"/>
  <c r="G959" i="1"/>
  <c r="F939" i="1"/>
  <c r="H939" i="1" s="1"/>
  <c r="H940" i="1"/>
  <c r="G865" i="1"/>
  <c r="G864" i="1" s="1"/>
  <c r="H660" i="1"/>
  <c r="G655" i="1"/>
  <c r="G624" i="1"/>
  <c r="H624" i="1" s="1"/>
  <c r="H625" i="1"/>
  <c r="G604" i="1"/>
  <c r="H604" i="1" s="1"/>
  <c r="H605" i="1"/>
  <c r="G595" i="1"/>
  <c r="H596" i="1"/>
  <c r="H582" i="1"/>
  <c r="F581" i="1"/>
  <c r="H581" i="1" s="1"/>
  <c r="G564" i="1"/>
  <c r="H565" i="1"/>
  <c r="G556" i="1"/>
  <c r="H557" i="1"/>
  <c r="F538" i="1"/>
  <c r="H539" i="1"/>
  <c r="G505" i="1"/>
  <c r="H505" i="1" s="1"/>
  <c r="H506" i="1"/>
  <c r="G499" i="1"/>
  <c r="H500" i="1"/>
  <c r="G472" i="1"/>
  <c r="G444" i="1"/>
  <c r="H445" i="1"/>
  <c r="G429" i="1"/>
  <c r="H430" i="1"/>
  <c r="G355" i="1"/>
  <c r="H356" i="1"/>
  <c r="G344" i="1"/>
  <c r="H339" i="1"/>
  <c r="G338" i="1"/>
  <c r="G309" i="1"/>
  <c r="H309" i="1" s="1"/>
  <c r="H310" i="1"/>
  <c r="G297" i="1"/>
  <c r="H283" i="1"/>
  <c r="H282" i="1"/>
  <c r="G272" i="1"/>
  <c r="H273" i="1"/>
  <c r="G252" i="1"/>
  <c r="G179" i="1"/>
  <c r="H134" i="1"/>
  <c r="G120" i="1"/>
  <c r="H121" i="1"/>
  <c r="H114" i="1"/>
  <c r="G113" i="1"/>
  <c r="G105" i="1"/>
  <c r="H106" i="1"/>
  <c r="H78" i="1"/>
  <c r="H77" i="1"/>
  <c r="G60" i="1"/>
  <c r="H61" i="1"/>
  <c r="G1580" i="1"/>
  <c r="F361" i="1"/>
  <c r="F1539" i="1"/>
  <c r="F1526" i="1" s="1"/>
  <c r="F632" i="1"/>
  <c r="F452" i="1"/>
  <c r="F427" i="1" s="1"/>
  <c r="F419" i="1" s="1"/>
  <c r="F1216" i="1"/>
  <c r="H856" i="1" l="1"/>
  <c r="H1388" i="1"/>
  <c r="F1177" i="1"/>
  <c r="F1161" i="1" s="1"/>
  <c r="H995" i="1"/>
  <c r="H828" i="1"/>
  <c r="F781" i="1"/>
  <c r="H27" i="1"/>
  <c r="H829" i="1"/>
  <c r="H985" i="1"/>
  <c r="G1387" i="1"/>
  <c r="G1586" i="1" s="1"/>
  <c r="G1290" i="1"/>
  <c r="H1290" i="1" s="1"/>
  <c r="G24" i="1"/>
  <c r="G23" i="1" s="1"/>
  <c r="G18" i="1" s="1"/>
  <c r="G17" i="1" s="1"/>
  <c r="H17" i="1" s="1"/>
  <c r="G141" i="1"/>
  <c r="G140" i="1" s="1"/>
  <c r="H140" i="1" s="1"/>
  <c r="H472" i="1"/>
  <c r="G1043" i="1"/>
  <c r="F564" i="1"/>
  <c r="H564" i="1" s="1"/>
  <c r="F50" i="1"/>
  <c r="H50" i="1" s="1"/>
  <c r="H51" i="1"/>
  <c r="G788" i="1"/>
  <c r="H788" i="1" s="1"/>
  <c r="H473" i="1"/>
  <c r="H869" i="1"/>
  <c r="F1337" i="1"/>
  <c r="F1283" i="1" s="1"/>
  <c r="G615" i="1"/>
  <c r="H615" i="1" s="1"/>
  <c r="H1340" i="1"/>
  <c r="G748" i="1"/>
  <c r="F49" i="1"/>
  <c r="G215" i="1"/>
  <c r="H215" i="1" s="1"/>
  <c r="G1059" i="1"/>
  <c r="H1059" i="1" s="1"/>
  <c r="H1060" i="1"/>
  <c r="G1481" i="1"/>
  <c r="H1482" i="1"/>
  <c r="H685" i="1"/>
  <c r="G684" i="1"/>
  <c r="H1135" i="1"/>
  <c r="G1130" i="1"/>
  <c r="H1130" i="1" s="1"/>
  <c r="G643" i="1"/>
  <c r="H643" i="1" s="1"/>
  <c r="H644" i="1"/>
  <c r="H1363" i="1"/>
  <c r="G1516" i="1"/>
  <c r="H1516" i="1" s="1"/>
  <c r="H1517" i="1"/>
  <c r="G762" i="1"/>
  <c r="H762" i="1" s="1"/>
  <c r="H763" i="1"/>
  <c r="G1163" i="1"/>
  <c r="H1164" i="1"/>
  <c r="G1030" i="1"/>
  <c r="H1030" i="1" s="1"/>
  <c r="H1031" i="1"/>
  <c r="G421" i="1"/>
  <c r="H422" i="1"/>
  <c r="G1349" i="1"/>
  <c r="H1349" i="1" s="1"/>
  <c r="H1350" i="1"/>
  <c r="G1453" i="1"/>
  <c r="H1454" i="1"/>
  <c r="G329" i="1"/>
  <c r="H329" i="1" s="1"/>
  <c r="H330" i="1"/>
  <c r="H1598" i="1"/>
  <c r="H1597" i="1"/>
  <c r="H306" i="1"/>
  <c r="F302" i="1"/>
  <c r="G1106" i="1"/>
  <c r="H1107" i="1"/>
  <c r="G1441" i="1"/>
  <c r="H1441" i="1" s="1"/>
  <c r="H1442" i="1"/>
  <c r="F1387" i="1"/>
  <c r="H1387" i="1" s="1"/>
  <c r="F1587" i="1"/>
  <c r="H1587" i="1" s="1"/>
  <c r="G1228" i="1"/>
  <c r="H1229" i="1"/>
  <c r="G492" i="1"/>
  <c r="H493" i="1"/>
  <c r="G1207" i="1"/>
  <c r="H1208" i="1"/>
  <c r="G380" i="1"/>
  <c r="H381" i="1"/>
  <c r="G1540" i="1"/>
  <c r="H1543" i="1"/>
  <c r="G1528" i="1"/>
  <c r="H1528" i="1" s="1"/>
  <c r="H1529" i="1"/>
  <c r="G1218" i="1"/>
  <c r="H1219" i="1"/>
  <c r="H388" i="1"/>
  <c r="G387" i="1"/>
  <c r="G723" i="1"/>
  <c r="H723" i="1" s="1"/>
  <c r="H724" i="1"/>
  <c r="H636" i="1"/>
  <c r="G635" i="1"/>
  <c r="G1448" i="1"/>
  <c r="H1448" i="1" s="1"/>
  <c r="H1449" i="1"/>
  <c r="H849" i="1"/>
  <c r="G848" i="1"/>
  <c r="H848" i="1" s="1"/>
  <c r="G1405" i="1"/>
  <c r="H1405" i="1" s="1"/>
  <c r="H1406" i="1"/>
  <c r="G730" i="1"/>
  <c r="H731" i="1"/>
  <c r="G1371" i="1"/>
  <c r="H1371" i="1" s="1"/>
  <c r="H1372" i="1"/>
  <c r="G1115" i="1"/>
  <c r="H1115" i="1" s="1"/>
  <c r="H1116" i="1"/>
  <c r="G1436" i="1"/>
  <c r="H1437" i="1"/>
  <c r="H1534" i="1"/>
  <c r="G1527" i="1"/>
  <c r="H1527" i="1" s="1"/>
  <c r="G368" i="1"/>
  <c r="H369" i="1"/>
  <c r="G1099" i="1"/>
  <c r="H1100" i="1"/>
  <c r="H1273" i="1"/>
  <c r="G1272" i="1"/>
  <c r="G1469" i="1"/>
  <c r="H1470" i="1"/>
  <c r="G435" i="1"/>
  <c r="H435" i="1" s="1"/>
  <c r="H436" i="1"/>
  <c r="G1179" i="1"/>
  <c r="H1180" i="1"/>
  <c r="H163" i="1"/>
  <c r="G157" i="1"/>
  <c r="G1238" i="1"/>
  <c r="H1239" i="1"/>
  <c r="G1304" i="1"/>
  <c r="H1305" i="1"/>
  <c r="H1588" i="1"/>
  <c r="G1244" i="1"/>
  <c r="H1244" i="1" s="1"/>
  <c r="H1245" i="1"/>
  <c r="G1521" i="1"/>
  <c r="H1521" i="1" s="1"/>
  <c r="H1522" i="1"/>
  <c r="G1493" i="1"/>
  <c r="H1494" i="1"/>
  <c r="G1265" i="1"/>
  <c r="H1266" i="1"/>
  <c r="G1064" i="1"/>
  <c r="H1064" i="1" s="1"/>
  <c r="H1065" i="1"/>
  <c r="G743" i="1"/>
  <c r="H743" i="1" s="1"/>
  <c r="H744" i="1"/>
  <c r="F1581" i="1"/>
  <c r="H1581" i="1" s="1"/>
  <c r="F1381" i="1"/>
  <c r="F1380" i="1" s="1"/>
  <c r="G1458" i="1"/>
  <c r="H1461" i="1"/>
  <c r="H770" i="1"/>
  <c r="G1338" i="1"/>
  <c r="H1339" i="1"/>
  <c r="H465" i="1"/>
  <c r="G452" i="1"/>
  <c r="H452" i="1" s="1"/>
  <c r="G263" i="1"/>
  <c r="H264" i="1"/>
  <c r="G1422" i="1"/>
  <c r="H1423" i="1"/>
  <c r="G1314" i="1"/>
  <c r="H1315" i="1"/>
  <c r="H319" i="1"/>
  <c r="G318" i="1"/>
  <c r="H318" i="1" s="1"/>
  <c r="G648" i="1"/>
  <c r="H648" i="1" s="1"/>
  <c r="H649" i="1"/>
  <c r="G1328" i="1"/>
  <c r="H1329" i="1"/>
  <c r="H719" i="1"/>
  <c r="H179" i="1"/>
  <c r="H865" i="1"/>
  <c r="G398" i="1"/>
  <c r="H1049" i="1"/>
  <c r="F1043" i="1"/>
  <c r="F1042" i="1" s="1"/>
  <c r="G1042" i="1"/>
  <c r="G984" i="1"/>
  <c r="H984" i="1" s="1"/>
  <c r="G970" i="1"/>
  <c r="H970" i="1" s="1"/>
  <c r="G958" i="1"/>
  <c r="H959" i="1"/>
  <c r="F863" i="1"/>
  <c r="F855" i="1" s="1"/>
  <c r="G654" i="1"/>
  <c r="H655" i="1"/>
  <c r="G594" i="1"/>
  <c r="H594" i="1" s="1"/>
  <c r="H595" i="1"/>
  <c r="G563" i="1"/>
  <c r="H556" i="1"/>
  <c r="G551" i="1"/>
  <c r="F537" i="1"/>
  <c r="H538" i="1"/>
  <c r="H499" i="1"/>
  <c r="G443" i="1"/>
  <c r="H444" i="1"/>
  <c r="G428" i="1"/>
  <c r="H429" i="1"/>
  <c r="G352" i="1"/>
  <c r="H355" i="1"/>
  <c r="G343" i="1"/>
  <c r="H343" i="1" s="1"/>
  <c r="H344" i="1"/>
  <c r="G337" i="1"/>
  <c r="H338" i="1"/>
  <c r="H297" i="1"/>
  <c r="G290" i="1"/>
  <c r="G271" i="1"/>
  <c r="H272" i="1"/>
  <c r="G251" i="1"/>
  <c r="H251" i="1" s="1"/>
  <c r="H252" i="1"/>
  <c r="G178" i="1"/>
  <c r="H178" i="1" s="1"/>
  <c r="G119" i="1"/>
  <c r="H119" i="1" s="1"/>
  <c r="H120" i="1"/>
  <c r="G112" i="1"/>
  <c r="H113" i="1"/>
  <c r="G104" i="1"/>
  <c r="H105" i="1"/>
  <c r="H60" i="1"/>
  <c r="G1386" i="1"/>
  <c r="G692" i="1" l="1"/>
  <c r="H492" i="1"/>
  <c r="G488" i="1"/>
  <c r="H23" i="1"/>
  <c r="H141" i="1"/>
  <c r="G1041" i="1"/>
  <c r="F563" i="1"/>
  <c r="F562" i="1" s="1"/>
  <c r="F550" i="1" s="1"/>
  <c r="F549" i="1" s="1"/>
  <c r="H1422" i="1"/>
  <c r="G1380" i="1"/>
  <c r="H24" i="1"/>
  <c r="H692" i="1"/>
  <c r="G1285" i="1"/>
  <c r="H1285" i="1" s="1"/>
  <c r="G739" i="1"/>
  <c r="H18" i="1"/>
  <c r="G787" i="1"/>
  <c r="H787" i="1" s="1"/>
  <c r="H748" i="1"/>
  <c r="G1362" i="1"/>
  <c r="H1362" i="1" s="1"/>
  <c r="F1041" i="1"/>
  <c r="F1029" i="1" s="1"/>
  <c r="F780" i="1" s="1"/>
  <c r="F738" i="1" s="1"/>
  <c r="G395" i="1"/>
  <c r="H398" i="1"/>
  <c r="G1237" i="1"/>
  <c r="H1238" i="1"/>
  <c r="G1468" i="1"/>
  <c r="H1468" i="1" s="1"/>
  <c r="H1469" i="1"/>
  <c r="G729" i="1"/>
  <c r="H730" i="1"/>
  <c r="G1480" i="1"/>
  <c r="H1480" i="1" s="1"/>
  <c r="H1481" i="1"/>
  <c r="H263" i="1"/>
  <c r="G262" i="1"/>
  <c r="H262" i="1" s="1"/>
  <c r="H1458" i="1"/>
  <c r="G1457" i="1"/>
  <c r="H1457" i="1" s="1"/>
  <c r="G634" i="1"/>
  <c r="H635" i="1"/>
  <c r="G386" i="1"/>
  <c r="H387" i="1"/>
  <c r="H302" i="1"/>
  <c r="F281" i="1"/>
  <c r="F280" i="1" s="1"/>
  <c r="F270" i="1" s="1"/>
  <c r="F48" i="1" s="1"/>
  <c r="H1304" i="1"/>
  <c r="G1299" i="1"/>
  <c r="G367" i="1"/>
  <c r="H367" i="1" s="1"/>
  <c r="H368" i="1"/>
  <c r="G1435" i="1"/>
  <c r="H1436" i="1"/>
  <c r="G1217" i="1"/>
  <c r="H1218" i="1"/>
  <c r="H1540" i="1"/>
  <c r="G1539" i="1"/>
  <c r="G1206" i="1"/>
  <c r="H1207" i="1"/>
  <c r="G1227" i="1"/>
  <c r="H1227" i="1" s="1"/>
  <c r="H1228" i="1"/>
  <c r="G1105" i="1"/>
  <c r="H1106" i="1"/>
  <c r="G1452" i="1"/>
  <c r="H1452" i="1" s="1"/>
  <c r="H1453" i="1"/>
  <c r="G420" i="1"/>
  <c r="H420" i="1" s="1"/>
  <c r="H421" i="1"/>
  <c r="G1162" i="1"/>
  <c r="H1163" i="1"/>
  <c r="H488" i="1"/>
  <c r="H1381" i="1"/>
  <c r="F1580" i="1"/>
  <c r="H1580" i="1" s="1"/>
  <c r="G1178" i="1"/>
  <c r="H1179" i="1"/>
  <c r="G1098" i="1"/>
  <c r="H1099" i="1"/>
  <c r="G379" i="1"/>
  <c r="H380" i="1"/>
  <c r="F1586" i="1"/>
  <c r="H1586" i="1" s="1"/>
  <c r="F1386" i="1"/>
  <c r="F1361" i="1" s="1"/>
  <c r="F1215" i="1" s="1"/>
  <c r="G1284" i="1"/>
  <c r="G1313" i="1"/>
  <c r="H1313" i="1" s="1"/>
  <c r="H1314" i="1"/>
  <c r="G1337" i="1"/>
  <c r="H1337" i="1" s="1"/>
  <c r="H1338" i="1"/>
  <c r="G1264" i="1"/>
  <c r="H1265" i="1"/>
  <c r="G1327" i="1"/>
  <c r="H1328" i="1"/>
  <c r="G1492" i="1"/>
  <c r="H1493" i="1"/>
  <c r="G156" i="1"/>
  <c r="H156" i="1" s="1"/>
  <c r="H157" i="1"/>
  <c r="G1271" i="1"/>
  <c r="H1271" i="1" s="1"/>
  <c r="H1272" i="1"/>
  <c r="G676" i="1"/>
  <c r="H684" i="1"/>
  <c r="G761" i="1"/>
  <c r="H1043" i="1"/>
  <c r="H1042" i="1"/>
  <c r="G957" i="1"/>
  <c r="H957" i="1" s="1"/>
  <c r="H958" i="1"/>
  <c r="G863" i="1"/>
  <c r="G855" i="1" s="1"/>
  <c r="H864" i="1"/>
  <c r="G786" i="1"/>
  <c r="H786" i="1" s="1"/>
  <c r="G653" i="1"/>
  <c r="H654" i="1"/>
  <c r="G562" i="1"/>
  <c r="H562" i="1" s="1"/>
  <c r="H563" i="1"/>
  <c r="H551" i="1"/>
  <c r="H537" i="1"/>
  <c r="F514" i="1"/>
  <c r="H514" i="1" s="1"/>
  <c r="G442" i="1"/>
  <c r="H442" i="1" s="1"/>
  <c r="H443" i="1"/>
  <c r="H428" i="1"/>
  <c r="G351" i="1"/>
  <c r="H351" i="1" s="1"/>
  <c r="H352" i="1"/>
  <c r="H337" i="1"/>
  <c r="H290" i="1"/>
  <c r="G281" i="1"/>
  <c r="H271" i="1"/>
  <c r="G177" i="1"/>
  <c r="H177" i="1" s="1"/>
  <c r="H112" i="1"/>
  <c r="G111" i="1"/>
  <c r="H111" i="1" s="1"/>
  <c r="G103" i="1"/>
  <c r="H104" i="1"/>
  <c r="G1585" i="1"/>
  <c r="G1429" i="1" l="1"/>
  <c r="H739" i="1"/>
  <c r="G427" i="1"/>
  <c r="G59" i="1"/>
  <c r="F1585" i="1"/>
  <c r="H1386" i="1"/>
  <c r="G328" i="1"/>
  <c r="H328" i="1" s="1"/>
  <c r="G1263" i="1"/>
  <c r="H1263" i="1" s="1"/>
  <c r="H1264" i="1"/>
  <c r="H1162" i="1"/>
  <c r="H1435" i="1"/>
  <c r="H1429" i="1"/>
  <c r="G385" i="1"/>
  <c r="H385" i="1" s="1"/>
  <c r="H386" i="1"/>
  <c r="H395" i="1"/>
  <c r="G394" i="1"/>
  <c r="H394" i="1" s="1"/>
  <c r="G1526" i="1"/>
  <c r="H1526" i="1" s="1"/>
  <c r="H1539" i="1"/>
  <c r="G1298" i="1"/>
  <c r="H1299" i="1"/>
  <c r="G760" i="1"/>
  <c r="H760" i="1" s="1"/>
  <c r="H761" i="1"/>
  <c r="H676" i="1"/>
  <c r="H1327" i="1"/>
  <c r="G1326" i="1"/>
  <c r="H1326" i="1" s="1"/>
  <c r="H1284" i="1"/>
  <c r="H379" i="1"/>
  <c r="G1177" i="1"/>
  <c r="H1177" i="1" s="1"/>
  <c r="H1178" i="1"/>
  <c r="G1104" i="1"/>
  <c r="H1104" i="1" s="1"/>
  <c r="H1105" i="1"/>
  <c r="G1205" i="1"/>
  <c r="H1205" i="1" s="1"/>
  <c r="H1206" i="1"/>
  <c r="H1217" i="1"/>
  <c r="G633" i="1"/>
  <c r="H633" i="1" s="1"/>
  <c r="H634" i="1"/>
  <c r="G728" i="1"/>
  <c r="H728" i="1" s="1"/>
  <c r="H729" i="1"/>
  <c r="G1236" i="1"/>
  <c r="H1236" i="1" s="1"/>
  <c r="H1237" i="1"/>
  <c r="H1380" i="1"/>
  <c r="G1491" i="1"/>
  <c r="H1492" i="1"/>
  <c r="H1098" i="1"/>
  <c r="H1585" i="1"/>
  <c r="G1029" i="1"/>
  <c r="H1029" i="1" s="1"/>
  <c r="H1041" i="1"/>
  <c r="H855" i="1"/>
  <c r="H863" i="1"/>
  <c r="G781" i="1"/>
  <c r="H653" i="1"/>
  <c r="G550" i="1"/>
  <c r="H550" i="1" s="1"/>
  <c r="F16" i="1"/>
  <c r="H427" i="1"/>
  <c r="G280" i="1"/>
  <c r="H281" i="1"/>
  <c r="G153" i="1"/>
  <c r="H153" i="1" s="1"/>
  <c r="H103" i="1"/>
  <c r="F13" i="1"/>
  <c r="H13" i="1" s="1"/>
  <c r="F10" i="1"/>
  <c r="H10" i="1" s="1"/>
  <c r="F15" i="1"/>
  <c r="H15" i="1" s="1"/>
  <c r="F12" i="1"/>
  <c r="H12" i="1" s="1"/>
  <c r="F9" i="1"/>
  <c r="H9" i="1" s="1"/>
  <c r="G1097" i="1" l="1"/>
  <c r="G1297" i="1"/>
  <c r="G675" i="1"/>
  <c r="H675" i="1" s="1"/>
  <c r="H1298" i="1"/>
  <c r="G1361" i="1"/>
  <c r="G1490" i="1"/>
  <c r="H1491" i="1"/>
  <c r="G632" i="1"/>
  <c r="H632" i="1" s="1"/>
  <c r="H1097" i="1"/>
  <c r="G1216" i="1"/>
  <c r="H1216" i="1" s="1"/>
  <c r="G361" i="1"/>
  <c r="H361" i="1" s="1"/>
  <c r="G1161" i="1"/>
  <c r="H1161" i="1" s="1"/>
  <c r="G780" i="1"/>
  <c r="G738" i="1" s="1"/>
  <c r="H781" i="1"/>
  <c r="G549" i="1"/>
  <c r="H549" i="1" s="1"/>
  <c r="G419" i="1"/>
  <c r="H419" i="1" s="1"/>
  <c r="H280" i="1"/>
  <c r="H59" i="1"/>
  <c r="G49" i="1"/>
  <c r="F14" i="1"/>
  <c r="H14" i="1" s="1"/>
  <c r="F11" i="1"/>
  <c r="H11" i="1" s="1"/>
  <c r="H1361" i="1" l="1"/>
  <c r="H738" i="1"/>
  <c r="H1297" i="1"/>
  <c r="G1283" i="1"/>
  <c r="H1283" i="1" s="1"/>
  <c r="G1479" i="1"/>
  <c r="H1479" i="1" s="1"/>
  <c r="H1490" i="1"/>
  <c r="G270" i="1"/>
  <c r="H270" i="1" s="1"/>
  <c r="H780" i="1"/>
  <c r="H49" i="1"/>
  <c r="G48" i="1" l="1"/>
  <c r="G1215" i="1"/>
  <c r="H1215" i="1" s="1"/>
  <c r="H48" i="1"/>
  <c r="G16" i="1" l="1"/>
  <c r="H16" i="1" s="1"/>
</calcChain>
</file>

<file path=xl/comments1.xml><?xml version="1.0" encoding="utf-8"?>
<comments xmlns="http://schemas.openxmlformats.org/spreadsheetml/2006/main">
  <authors>
    <author>Умрихина</author>
    <author>admin</author>
    <author>Майкова</author>
    <author>ТАНЯ</author>
    <author>Майкова Татьяна Алексеевна</author>
  </authors>
  <commentList>
    <comment ref="F26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6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6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53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53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05" authorId="1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205" authorId="1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14" authorId="2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G214" authorId="2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27" authorId="3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G327" authorId="3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354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54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9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39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9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9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7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397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01" authorId="4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01" authorId="4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04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04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67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467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70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470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722" authorId="2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722" authorId="2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41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241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243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243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47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7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89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489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566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566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<sst xmlns="http://schemas.openxmlformats.org/spreadsheetml/2006/main" count="6891" uniqueCount="846">
  <si>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</si>
  <si>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</si>
  <si>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</si>
  <si>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</si>
  <si>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</si>
  <si>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</si>
  <si>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</si>
  <si>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</si>
  <si>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</si>
  <si>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</si>
  <si>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</si>
  <si>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</si>
  <si>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</si>
  <si>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</si>
  <si>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</si>
  <si>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</si>
  <si>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</si>
  <si>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</si>
  <si>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</si>
  <si>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</si>
  <si>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</si>
  <si>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</si>
  <si>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</si>
  <si>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</si>
  <si>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</si>
  <si>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</si>
  <si>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</si>
  <si>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</si>
  <si>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</si>
  <si>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</si>
  <si>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</si>
  <si>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</si>
  <si>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</si>
  <si>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</si>
  <si>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выплаты населению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</si>
  <si>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</si>
  <si>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</si>
  <si>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</si>
  <si>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</si>
  <si>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</si>
  <si>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</si>
  <si>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</si>
  <si>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</si>
  <si>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</si>
  <si>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</si>
  <si>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</si>
  <si>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</si>
  <si>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</si>
  <si>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</si>
  <si>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</si>
  <si>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Функционирование законодательных (представительных) органов государственной власти и и представительных органов муниципальных образований</t>
  </si>
  <si>
    <t>002 00 00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</si>
  <si>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</si>
  <si>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</si>
  <si>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</si>
  <si>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Иные бюджетные ассигнования</t>
  </si>
  <si>
    <t>Исполнение судебных актов</t>
  </si>
  <si>
    <t>Уплата налогов, сборов и иных платежей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</si>
  <si>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</si>
  <si>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</si>
  <si>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</si>
  <si>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Государственная программа "Улучшение инвестиционного климата, развитие внешних связей Томской области и соблюдение баланса экономических интересов потребителей и поставщиков на регулируемых рынках товаров и услуг"</t>
  </si>
  <si>
    <t>010 00 00 000</t>
  </si>
  <si>
    <t>Подпрограмма "Баланс экономических интересов потребителей и поставщиков на регулируемых рынках товаров и услуг"</t>
  </si>
  <si>
    <t xml:space="preserve">014 00 00 000 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</si>
  <si>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</si>
  <si>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</si>
  <si>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</si>
  <si>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014 62 40 110</t>
  </si>
  <si>
    <t>Государственная программа "Развитие предпринимательства в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</si>
  <si>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</si>
  <si>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</si>
  <si>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</si>
  <si>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</si>
  <si>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032 60 00 000</t>
  </si>
  <si>
    <t>Субвенции на 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</si>
  <si>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032 60 40 100</t>
  </si>
  <si>
    <t>Государственная программа "Развитие культуры и туризма в Томской области"</t>
  </si>
  <si>
    <t>100 00 00 000</t>
  </si>
  <si>
    <t>Подпрограмма "Развитие культуры и архивного дела в Томской области"</t>
  </si>
  <si>
    <t>101 00 00 000</t>
  </si>
  <si>
    <t>Ведомственная целевая программа "Обеспечение предоставления архивных услуг архивными учреждениями Томской области"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</si>
  <si>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</si>
  <si>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</si>
  <si>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</si>
  <si>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"Социальная поддержка населения Томской области"</t>
  </si>
  <si>
    <t>110 00 00 000</t>
  </si>
  <si>
    <t>Подпрограмма "Развитие мер социальной поддержки отдельных категорий граждан"</t>
  </si>
  <si>
    <t>111 00 00 000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</si>
  <si>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</si>
  <si>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111 60 00 000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</si>
  <si>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</si>
  <si>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111 60 40 700</t>
  </si>
  <si>
    <t>Государственная программа "Детство под защитой"</t>
  </si>
  <si>
    <t>120 00 00 000</t>
  </si>
  <si>
    <t>Подпрограмма "Сохранение для ребенка кровной семьи "</t>
  </si>
  <si>
    <t>121 00 00 000</t>
  </si>
  <si>
    <t>Ведомственная целевая программа "Организация работы по профилактике семейного неблагополучия"</t>
  </si>
  <si>
    <t>121 60 00 000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</si>
  <si>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</si>
  <si>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121 60 40 730</t>
  </si>
  <si>
    <t>Подпрограмма "Защита прав детей-сирот"</t>
  </si>
  <si>
    <t>122 00 00 000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</si>
  <si>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</si>
  <si>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122 62 00 000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</si>
  <si>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</si>
  <si>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122 62 40 780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</si>
  <si>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</si>
  <si>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122 80 00 000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</si>
  <si>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</si>
  <si>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122 80 40 820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</si>
  <si>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</si>
  <si>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</si>
  <si>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Подпрограмма "Оказание государственной поддержки по улучшению жилищных условий отдельных категорий граждан"</t>
  </si>
  <si>
    <t>132 00 00 000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</si>
  <si>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2011-2015 годы, утвержденной постановлением Правительства РФ от 17.12.2010 № 1050"</t>
  </si>
  <si>
    <t>132 80 00 000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</si>
  <si>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</si>
  <si>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132 80 40 820</t>
  </si>
  <si>
    <t>Государственная программа "Повышение эффективности регионального и муниципального управления"</t>
  </si>
  <si>
    <t>230 00 00 000</t>
  </si>
  <si>
    <t>Подпрограмма "Развитие местного самоуправления и муниципальной службы в Томской области"</t>
  </si>
  <si>
    <t>231 00 00 000</t>
  </si>
  <si>
    <t>Ведомственная целевая программа "Государственная поддержка развития местного самоуправления в Томской области"</t>
  </si>
  <si>
    <t>231 60 00 000</t>
  </si>
  <si>
    <t>Субвенции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</si>
  <si>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</si>
  <si>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</si>
  <si>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</si>
  <si>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</si>
  <si>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</si>
  <si>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</si>
  <si>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</si>
  <si>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</si>
  <si>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</si>
  <si>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</si>
  <si>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</si>
  <si>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</si>
  <si>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</si>
  <si>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</si>
  <si>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</si>
  <si>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</si>
  <si>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</si>
  <si>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</si>
  <si>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</si>
  <si>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</si>
  <si>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</si>
  <si>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</si>
  <si>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</si>
  <si>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</si>
  <si>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</si>
  <si>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</si>
  <si>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</si>
  <si>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</si>
  <si>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</si>
  <si>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</si>
  <si>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</si>
  <si>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</si>
  <si>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</si>
  <si>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</si>
  <si>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</si>
  <si>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</si>
  <si>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</si>
  <si>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</si>
  <si>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</si>
  <si>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</si>
  <si>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</si>
  <si>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</si>
  <si>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</si>
  <si>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</si>
  <si>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</si>
  <si>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</si>
  <si>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</si>
  <si>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</si>
  <si>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</si>
  <si>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</si>
  <si>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</si>
  <si>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</si>
  <si>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</si>
  <si>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</si>
  <si>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</si>
  <si>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</si>
  <si>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</si>
  <si>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</si>
  <si>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</si>
  <si>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</si>
  <si>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</si>
  <si>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</si>
  <si>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</si>
  <si>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</si>
  <si>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</si>
  <si>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</si>
  <si>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</si>
  <si>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</si>
  <si>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</si>
  <si>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</si>
  <si>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2017-2019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</si>
  <si>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</si>
  <si>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</si>
  <si>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</si>
  <si>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</si>
  <si>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</si>
  <si>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</si>
  <si>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</si>
  <si>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</si>
  <si>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</si>
  <si>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</si>
  <si>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</si>
  <si>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</si>
  <si>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</si>
  <si>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</si>
  <si>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</si>
  <si>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</si>
  <si>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</si>
  <si>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</si>
  <si>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</si>
  <si>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</si>
  <si>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</si>
  <si>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</si>
  <si>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</si>
  <si>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</si>
  <si>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</si>
  <si>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</si>
  <si>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</si>
  <si>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</si>
  <si>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</si>
  <si>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</si>
  <si>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</si>
  <si>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</si>
  <si>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</si>
  <si>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"Развитие социального партнерства, улучшение условий и охраны труда"</t>
  </si>
  <si>
    <t>052 00 00 000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</si>
  <si>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</si>
  <si>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052 62 00 000</t>
  </si>
  <si>
    <t>Субвенции на осуществление переданных отдельных государственных полномочий по регистрации коллективных договоров</t>
  </si>
  <si>
    <t>052 62 40 140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</si>
  <si>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</si>
  <si>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</si>
  <si>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</si>
  <si>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</si>
  <si>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Подпрограмма "Развитие сельскохозяйственного производства в Томской области"</t>
  </si>
  <si>
    <t>061 00 00 000</t>
  </si>
  <si>
    <t>Основное мероприятие "Развитие подотрасли животноводства, переработки и реализации продукции животноводства"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</si>
  <si>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</si>
  <si>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</si>
  <si>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</si>
  <si>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</si>
  <si>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</si>
  <si>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</si>
  <si>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</si>
  <si>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</si>
  <si>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</si>
  <si>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осуществление управленческих функций органами местного самоуправления</t>
  </si>
  <si>
    <t>061 82 40 210</t>
  </si>
  <si>
    <t xml:space="preserve">Основное мероприятие "Содействие достижению целевых показателей реализации региональных программ развития агропромышленного комплекса"
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</si>
  <si>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</si>
  <si>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</si>
  <si>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</si>
  <si>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</si>
  <si>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</si>
  <si>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</si>
  <si>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</si>
  <si>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</si>
  <si>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</si>
  <si>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</si>
  <si>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</si>
  <si>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</si>
  <si>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</si>
  <si>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</si>
  <si>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</si>
  <si>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</si>
  <si>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</si>
  <si>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</si>
  <si>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</si>
  <si>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</si>
  <si>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</si>
  <si>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</si>
  <si>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</si>
  <si>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</si>
  <si>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</si>
  <si>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</si>
  <si>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</si>
  <si>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</si>
  <si>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</si>
  <si>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</si>
  <si>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</si>
  <si>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</si>
  <si>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</si>
  <si>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</si>
  <si>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</si>
  <si>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</si>
  <si>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</si>
  <si>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</si>
  <si>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</si>
  <si>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</si>
  <si>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</si>
  <si>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</si>
  <si>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</si>
  <si>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</si>
  <si>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</si>
  <si>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</si>
  <si>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</si>
  <si>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</si>
  <si>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</si>
  <si>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</si>
  <si>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</si>
  <si>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</si>
  <si>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</si>
  <si>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</si>
  <si>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</si>
  <si>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</si>
  <si>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</si>
  <si>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</si>
  <si>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</si>
  <si>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</si>
  <si>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</si>
  <si>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</si>
  <si>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</si>
  <si>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</si>
  <si>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</si>
  <si>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</si>
  <si>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</si>
  <si>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</si>
  <si>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</si>
  <si>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</si>
  <si>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</si>
  <si>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</si>
  <si>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</si>
  <si>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</si>
  <si>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</si>
  <si>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</si>
  <si>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</si>
  <si>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</si>
  <si>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</si>
  <si>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</si>
  <si>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</si>
  <si>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</si>
  <si>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</si>
  <si>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</si>
  <si>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</si>
  <si>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</si>
  <si>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</si>
  <si>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</si>
  <si>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</si>
  <si>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</si>
  <si>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</si>
  <si>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</si>
  <si>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</si>
  <si>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</si>
  <si>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</si>
  <si>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</si>
  <si>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</si>
  <si>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</si>
  <si>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</si>
  <si>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</si>
  <si>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</si>
  <si>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</si>
  <si>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</si>
  <si>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</si>
  <si>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</si>
  <si>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</si>
  <si>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</si>
  <si>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</si>
  <si>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</si>
  <si>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</si>
  <si>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</si>
  <si>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</si>
  <si>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</si>
  <si>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</si>
  <si>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</si>
  <si>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</si>
  <si>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</si>
  <si>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</si>
  <si>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</si>
  <si>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</si>
  <si>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</si>
  <si>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</si>
  <si>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</si>
  <si>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</si>
  <si>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</si>
  <si>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</si>
  <si>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</si>
  <si>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</si>
  <si>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</si>
  <si>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</si>
  <si>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</si>
  <si>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</si>
  <si>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</si>
  <si>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</si>
  <si>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</si>
  <si>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</si>
  <si>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</si>
  <si>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</si>
  <si>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</si>
  <si>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</si>
  <si>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</si>
  <si>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</si>
  <si>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</si>
  <si>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</si>
  <si>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</si>
  <si>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</si>
  <si>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</si>
  <si>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оборудование муниципальных полигонов средствами измерения массы твердых коммунальных отходов</t>
  </si>
  <si>
    <t>151 91 41 200</t>
  </si>
  <si>
    <t>Муниципальная программа "Охрана окружающей среды на 2018-2020 годы"</t>
  </si>
  <si>
    <t>795 15 00 000</t>
  </si>
  <si>
    <t>Софинансирование  расходов на оборудование муниципальных полигонов средствами измерения массы твердых коммунальных отходов из местного бюджета</t>
  </si>
  <si>
    <t>795 15 S1 200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</si>
  <si>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</si>
  <si>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</si>
  <si>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</si>
  <si>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</si>
  <si>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</si>
  <si>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</si>
  <si>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</si>
  <si>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</si>
  <si>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</si>
  <si>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</si>
  <si>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</si>
  <si>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</si>
  <si>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092 Р2 00 000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</si>
  <si>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</si>
  <si>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167,2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</si>
  <si>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</si>
  <si>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</si>
  <si>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</si>
  <si>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</si>
  <si>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</si>
  <si>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</si>
  <si>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</si>
  <si>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</si>
  <si>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</si>
  <si>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</si>
  <si>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</si>
  <si>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</si>
  <si>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</si>
  <si>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</si>
  <si>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</si>
  <si>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</si>
  <si>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</si>
  <si>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</si>
  <si>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Ведомственная целевая программа "Развитие профессионального искусства и народного творчества"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</si>
  <si>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</si>
  <si>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</si>
  <si>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</si>
  <si>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</si>
  <si>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</si>
  <si>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</si>
  <si>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</si>
  <si>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</si>
  <si>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</si>
  <si>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</si>
  <si>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</si>
  <si>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</si>
  <si>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</si>
  <si>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</si>
  <si>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</si>
  <si>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</si>
  <si>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</si>
  <si>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</si>
  <si>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</si>
  <si>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</si>
  <si>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</si>
  <si>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</si>
  <si>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</si>
  <si>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</si>
  <si>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</si>
  <si>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</si>
  <si>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</si>
  <si>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</si>
  <si>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2015-2019гг."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</si>
  <si>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</si>
  <si>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</si>
  <si>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</si>
  <si>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</si>
  <si>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</si>
  <si>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</si>
  <si>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</si>
  <si>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</si>
  <si>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</si>
  <si>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</si>
  <si>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</si>
  <si>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</si>
  <si>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062 92 00 000</t>
  </si>
  <si>
    <t>Обеспечение устойчивого развития сельских территорий</t>
  </si>
  <si>
    <t>062 92 45 670</t>
  </si>
  <si>
    <t>062 92 L5 670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</si>
  <si>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</si>
  <si>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</si>
  <si>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</si>
  <si>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</si>
  <si>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</si>
  <si>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</si>
  <si>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</si>
  <si>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</si>
  <si>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</si>
  <si>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</si>
  <si>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</si>
  <si>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</si>
  <si>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Проведение ремонта жилых помещений, собственниками которых являются дети-сироты и дети, оставшиеся без попечения родителей</t>
  </si>
  <si>
    <t>122 62 40 750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</si>
  <si>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</si>
  <si>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122 62 40 760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</si>
  <si>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</si>
  <si>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122 62 40 770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</si>
  <si>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</si>
  <si>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</si>
  <si>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</si>
  <si>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</si>
  <si>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</si>
  <si>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</si>
  <si>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</si>
  <si>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</si>
  <si>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</si>
  <si>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</si>
  <si>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</si>
  <si>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</si>
  <si>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</si>
  <si>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</si>
  <si>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Подпрограмма "Развитие физической культуры и массового спорта"</t>
  </si>
  <si>
    <t>081 00 00 000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</si>
  <si>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</si>
  <si>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081 60 00 000</t>
  </si>
  <si>
    <t>081 60 40 310</t>
  </si>
  <si>
    <t>МЦП "Доступная среда для инвалидов  Шегарского района на 2011-2015 годы"</t>
  </si>
  <si>
    <t>795 00 22</t>
  </si>
  <si>
    <t>Массовый спорт</t>
  </si>
  <si>
    <t>1102</t>
  </si>
  <si>
    <t>Выполнение функций органами МСУ</t>
  </si>
  <si>
    <t>003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</si>
  <si>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</si>
  <si>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</si>
  <si>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</si>
  <si>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</si>
  <si>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</si>
  <si>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</si>
  <si>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</si>
  <si>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Муниципальная программа "Развитие физической культуры, спорта и формирование здорового образа жизни населения Шегарского района на 2017-2019 годы"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</si>
  <si>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</si>
  <si>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</si>
  <si>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</si>
  <si>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</si>
  <si>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</si>
  <si>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</si>
  <si>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</si>
  <si>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</si>
  <si>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</si>
  <si>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</si>
  <si>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</si>
  <si>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</si>
  <si>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</si>
  <si>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</si>
  <si>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</si>
  <si>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</si>
  <si>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</si>
  <si>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</si>
  <si>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</si>
  <si>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</si>
  <si>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</si>
  <si>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</si>
  <si>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</si>
  <si>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</si>
  <si>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</si>
  <si>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</si>
  <si>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</si>
  <si>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</si>
  <si>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</si>
  <si>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</si>
  <si>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</si>
  <si>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</si>
  <si>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</si>
  <si>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</si>
  <si>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</si>
  <si>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</si>
  <si>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</si>
  <si>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</si>
  <si>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</si>
  <si>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</si>
  <si>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</si>
  <si>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</si>
  <si>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</si>
  <si>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</si>
  <si>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</si>
  <si>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Внедрение и функционирование целевой модели цифровой образовательной среды в общеобразовательных организациях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</si>
  <si>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</si>
  <si>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</si>
  <si>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</si>
  <si>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</si>
  <si>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</si>
  <si>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</si>
  <si>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</si>
  <si>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</si>
  <si>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</si>
  <si>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</si>
  <si>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</si>
  <si>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</si>
  <si>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</si>
  <si>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</si>
  <si>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</si>
  <si>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</si>
  <si>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</si>
  <si>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</si>
  <si>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</si>
  <si>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</si>
  <si>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</si>
  <si>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</si>
  <si>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</si>
  <si>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</si>
  <si>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</si>
  <si>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</si>
  <si>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</si>
  <si>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</si>
  <si>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</si>
  <si>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</si>
  <si>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</si>
  <si>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</si>
  <si>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</si>
  <si>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</si>
  <si>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</si>
  <si>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</si>
  <si>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</si>
  <si>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</si>
  <si>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</si>
  <si>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</si>
  <si>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</si>
  <si>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</si>
  <si>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</si>
  <si>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</si>
  <si>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</si>
  <si>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учреждений, находящихся (находившихся) под опекой (попечительством) или в приемных семьях, и выпускников негосударственных общеобразовательных учреждений, находящихся (находившихся) под опекой (попечительством), в приемных семьях</t>
  </si>
  <si>
    <t>122 62 40 740</t>
  </si>
  <si>
    <t>310</t>
  </si>
  <si>
    <t>830</t>
  </si>
  <si>
    <t>350</t>
  </si>
  <si>
    <t>Софинансирование в рамках МП "Развитие образования в Шегарском районе на 2015-2019 годы"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</si>
  <si>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</si>
  <si>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</si>
  <si>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</si>
  <si>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</si>
  <si>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</si>
  <si>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</si>
  <si>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</si>
  <si>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</si>
  <si>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</si>
  <si>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</si>
  <si>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</si>
  <si>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</si>
  <si>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</si>
  <si>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</si>
  <si>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</si>
  <si>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</si>
  <si>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Подпрограмма "Развитие системы отдыха и оздоровления детей"</t>
  </si>
  <si>
    <t>123 00 00 000</t>
  </si>
  <si>
    <t>Основное мероприятие "Повышение качества услуг в сфере отдыха и оздоровления детей"</t>
  </si>
  <si>
    <t>123 81 00 000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</si>
  <si>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</si>
  <si>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</si>
  <si>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</si>
  <si>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</si>
  <si>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</si>
  <si>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</si>
  <si>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</si>
  <si>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</si>
  <si>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</si>
  <si>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</si>
  <si>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Муниципальная избирательная комиссия Шегарского района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</si>
  <si>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</si>
  <si>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</si>
  <si>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</si>
  <si>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</si>
  <si>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</si>
  <si>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</si>
  <si>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</si>
  <si>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</si>
  <si>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</si>
  <si>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</si>
  <si>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</si>
  <si>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</si>
  <si>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</si>
  <si>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</si>
  <si>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</si>
  <si>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</si>
  <si>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</si>
  <si>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</si>
  <si>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</si>
  <si>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</si>
  <si>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</si>
  <si>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</si>
  <si>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</si>
  <si>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</si>
  <si>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</si>
  <si>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</si>
  <si>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</si>
  <si>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</si>
  <si>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</si>
  <si>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</si>
  <si>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</si>
  <si>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</si>
  <si>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</si>
  <si>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</si>
  <si>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</si>
  <si>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</si>
  <si>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</si>
  <si>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</si>
  <si>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</si>
  <si>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</si>
  <si>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</si>
  <si>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</si>
  <si>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</si>
  <si>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</si>
  <si>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</si>
  <si>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</si>
  <si>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</si>
  <si>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</si>
  <si>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</si>
  <si>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</si>
  <si>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</si>
  <si>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</si>
  <si>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</si>
  <si>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</si>
  <si>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</si>
  <si>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</si>
  <si>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</si>
  <si>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</si>
  <si>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</si>
  <si>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</si>
  <si>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</si>
  <si>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</si>
  <si>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</si>
  <si>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</si>
  <si>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</si>
  <si>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</si>
  <si>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</si>
  <si>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</si>
  <si>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</si>
  <si>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</si>
  <si>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</si>
  <si>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</si>
  <si>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</si>
  <si>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</si>
  <si>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</si>
  <si>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</si>
  <si>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</si>
  <si>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</si>
  <si>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</si>
  <si>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</si>
  <si>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</si>
  <si>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</si>
  <si>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</si>
  <si>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</si>
  <si>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</si>
  <si>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</si>
  <si>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</si>
  <si>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</si>
  <si>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</si>
  <si>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</si>
  <si>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</si>
  <si>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</si>
  <si>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</si>
  <si>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</si>
  <si>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</si>
  <si>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</si>
  <si>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</si>
  <si>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</si>
  <si>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</si>
  <si>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</si>
  <si>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</si>
  <si>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</si>
  <si>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</si>
  <si>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</si>
  <si>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</si>
  <si>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</si>
  <si>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</si>
  <si>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</si>
  <si>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</si>
  <si>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</si>
  <si>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</si>
  <si>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</si>
  <si>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</si>
  <si>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</si>
  <si>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</si>
  <si>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</si>
  <si>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</si>
  <si>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</si>
  <si>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</si>
  <si>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</si>
  <si>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</si>
  <si>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</si>
  <si>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</si>
  <si>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</si>
  <si>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</si>
  <si>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070 04 00</t>
  </si>
  <si>
    <t>218 00 00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</si>
  <si>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</si>
  <si>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</si>
  <si>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</si>
  <si>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</si>
  <si>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</si>
  <si>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</si>
  <si>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</si>
  <si>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</si>
  <si>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</si>
  <si>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</si>
  <si>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</si>
  <si>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</si>
  <si>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</si>
  <si>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</si>
  <si>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</si>
  <si>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</si>
  <si>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</si>
  <si>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</si>
  <si>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</si>
  <si>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</si>
  <si>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</si>
  <si>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</si>
  <si>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</si>
  <si>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</si>
  <si>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</si>
  <si>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</si>
  <si>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</si>
  <si>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</si>
  <si>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</si>
  <si>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 xml:space="preserve">
</t>
  </si>
  <si>
    <t>% исполнения</t>
  </si>
  <si>
    <t>План на 2019 год</t>
  </si>
  <si>
    <t>0</t>
  </si>
  <si>
    <t xml:space="preserve">"УТВЕРЖДАЮ"
Врио Главы администрации  Шегарского района
 _______________Е.Б.Богданов
</t>
  </si>
  <si>
    <t xml:space="preserve">Отчет о расходах бюджета по ведомственной структуре расходов бюджета  района за 9 месяцев 2019 года </t>
  </si>
  <si>
    <t>091 Е4 52 101</t>
  </si>
  <si>
    <t>Приобретение спортивного инвентаря и оборудования для спортивных школ</t>
  </si>
  <si>
    <t>082 Р5 00 002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</si>
  <si>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</si>
  <si>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</si>
  <si>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520 15 24 000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</si>
  <si>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</si>
  <si>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72 05 01 000</t>
  </si>
  <si>
    <t>73 05 01 000</t>
  </si>
  <si>
    <t>74 05 01 000</t>
  </si>
  <si>
    <t>75 05 01 000</t>
  </si>
  <si>
    <t>76 05 01 000</t>
  </si>
  <si>
    <t>77 05 01 000</t>
  </si>
  <si>
    <t>091 60 00 410</t>
  </si>
  <si>
    <t>081  P5 00 001</t>
  </si>
  <si>
    <t>512 97 S0 001</t>
  </si>
  <si>
    <t>Приложение 2
к постановлению Администрации Шегарского района                  
от 18.10.2019_№ 828</t>
  </si>
  <si>
    <t>Исполнение на 01.10.2019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</si>
</sst>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5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17" fillId="2" borderId="3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27" fillId="2" borderId="3" xfId="0" applyFont="1" applyFill="1" applyBorder="1" applyAlignment="1">
      <alignment horizontal="center" vertical="top" wrapText="1"/>
    </xf>
    <xf numFmtId="164" fontId="28" fillId="2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horizontal="right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27" fillId="2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5" fillId="0" borderId="3" xfId="0" applyNumberFormat="1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7" fillId="2" borderId="3" xfId="0" applyNumberFormat="1" applyFont="1" applyFill="1" applyBorder="1" applyAlignment="1">
      <alignment horizontal="right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3" fillId="2" borderId="0" xfId="0" applyFont="1" applyFill="1" applyAlignment="1">
      <alignment horizontal="right" wrapText="1"/>
    </xf>
    <xf numFmtId="4" fontId="1" fillId="0" borderId="0" xfId="0" applyNumberFormat="1" applyFont="1" applyFill="1"/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165" fontId="7" fillId="0" borderId="3" xfId="0" applyNumberFormat="1" applyFont="1" applyFill="1" applyBorder="1" applyAlignment="1">
      <alignment horizontal="right" vertical="top" wrapText="1"/>
    </xf>
    <xf numFmtId="165" fontId="7" fillId="3" borderId="3" xfId="0" applyNumberFormat="1" applyFont="1" applyFill="1" applyBorder="1" applyAlignment="1">
      <alignment horizontal="right" vertical="top" wrapText="1"/>
    </xf>
    <xf numFmtId="165" fontId="8" fillId="0" borderId="3" xfId="0" applyNumberFormat="1" applyFont="1" applyFill="1" applyBorder="1" applyAlignment="1">
      <alignment horizontal="right" vertical="top" wrapText="1"/>
    </xf>
    <xf numFmtId="165" fontId="10" fillId="0" borderId="3" xfId="0" applyNumberFormat="1" applyFont="1" applyFill="1" applyBorder="1" applyAlignment="1">
      <alignment horizontal="right" vertical="top" wrapText="1"/>
    </xf>
    <xf numFmtId="165" fontId="11" fillId="0" borderId="3" xfId="0" applyNumberFormat="1" applyFont="1" applyFill="1" applyBorder="1" applyAlignment="1">
      <alignment horizontal="right" vertical="top" wrapText="1"/>
    </xf>
    <xf numFmtId="165" fontId="15" fillId="0" borderId="3" xfId="0" applyNumberFormat="1" applyFont="1" applyFill="1" applyBorder="1" applyAlignment="1">
      <alignment horizontal="right" vertical="top" wrapText="1"/>
    </xf>
    <xf numFmtId="165" fontId="8" fillId="2" borderId="3" xfId="0" applyNumberFormat="1" applyFont="1" applyFill="1" applyBorder="1" applyAlignment="1">
      <alignment horizontal="right" vertical="top" wrapText="1"/>
    </xf>
    <xf numFmtId="165" fontId="10" fillId="2" borderId="3" xfId="0" applyNumberFormat="1" applyFont="1" applyFill="1" applyBorder="1" applyAlignment="1">
      <alignment horizontal="right" vertical="top" wrapText="1"/>
    </xf>
    <xf numFmtId="165" fontId="14" fillId="0" borderId="3" xfId="0" applyNumberFormat="1" applyFont="1" applyFill="1" applyBorder="1" applyAlignment="1">
      <alignment horizontal="right" vertical="top" wrapText="1"/>
    </xf>
    <xf numFmtId="165" fontId="3" fillId="0" borderId="3" xfId="0" applyNumberFormat="1" applyFont="1" applyFill="1" applyBorder="1" applyAlignment="1">
      <alignment horizontal="right" vertical="top" wrapText="1"/>
    </xf>
    <xf numFmtId="165" fontId="18" fillId="0" borderId="3" xfId="0" applyNumberFormat="1" applyFont="1" applyFill="1" applyBorder="1" applyAlignment="1">
      <alignment horizontal="right" vertical="top" wrapText="1"/>
    </xf>
    <xf numFmtId="165" fontId="19" fillId="0" borderId="3" xfId="0" applyNumberFormat="1" applyFont="1" applyFill="1" applyBorder="1" applyAlignment="1">
      <alignment horizontal="right" vertical="top" wrapText="1"/>
    </xf>
    <xf numFmtId="165" fontId="13" fillId="0" borderId="3" xfId="0" applyNumberFormat="1" applyFont="1" applyFill="1" applyBorder="1" applyAlignment="1">
      <alignment horizontal="right" vertical="top"/>
    </xf>
    <xf numFmtId="165" fontId="13" fillId="0" borderId="3" xfId="0" applyNumberFormat="1" applyFont="1" applyFill="1" applyBorder="1" applyAlignment="1">
      <alignment horizontal="right" vertical="top" wrapText="1"/>
    </xf>
    <xf numFmtId="165" fontId="10" fillId="4" borderId="3" xfId="0" applyNumberFormat="1" applyFont="1" applyFill="1" applyBorder="1" applyAlignment="1">
      <alignment horizontal="right" vertical="top" wrapText="1"/>
    </xf>
    <xf numFmtId="165" fontId="15" fillId="2" borderId="3" xfId="0" applyNumberFormat="1" applyFont="1" applyFill="1" applyBorder="1" applyAlignment="1">
      <alignment horizontal="right" vertical="top" wrapText="1"/>
    </xf>
    <xf numFmtId="165" fontId="17" fillId="2" borderId="3" xfId="0" applyNumberFormat="1" applyFont="1" applyFill="1" applyBorder="1" applyAlignment="1">
      <alignment horizontal="right" vertical="top" wrapText="1"/>
    </xf>
    <xf numFmtId="165" fontId="17" fillId="0" borderId="3" xfId="0" applyNumberFormat="1" applyFont="1" applyFill="1" applyBorder="1" applyAlignment="1">
      <alignment horizontal="right" vertical="top" wrapText="1"/>
    </xf>
    <xf numFmtId="165" fontId="18" fillId="2" borderId="3" xfId="0" applyNumberFormat="1" applyFont="1" applyFill="1" applyBorder="1" applyAlignment="1">
      <alignment horizontal="right" vertical="top"/>
    </xf>
    <xf numFmtId="165" fontId="17" fillId="2" borderId="3" xfId="0" applyNumberFormat="1" applyFont="1" applyFill="1" applyBorder="1" applyAlignment="1">
      <alignment horizontal="right" vertical="top"/>
    </xf>
    <xf numFmtId="165" fontId="13" fillId="2" borderId="3" xfId="0" applyNumberFormat="1" applyFont="1" applyFill="1" applyBorder="1" applyAlignment="1">
      <alignment horizontal="right" vertical="top"/>
    </xf>
    <xf numFmtId="165" fontId="19" fillId="2" borderId="3" xfId="0" applyNumberFormat="1" applyFont="1" applyFill="1" applyBorder="1" applyAlignment="1">
      <alignment horizontal="right" vertical="top"/>
    </xf>
    <xf numFmtId="165" fontId="23" fillId="0" borderId="3" xfId="0" applyNumberFormat="1" applyFont="1" applyFill="1" applyBorder="1" applyAlignment="1">
      <alignment horizontal="right" vertical="top" wrapText="1"/>
    </xf>
    <xf numFmtId="165" fontId="13" fillId="2" borderId="3" xfId="0" applyNumberFormat="1" applyFont="1" applyFill="1" applyBorder="1" applyAlignment="1">
      <alignment horizontal="right" vertical="top" wrapText="1"/>
    </xf>
    <xf numFmtId="165" fontId="8" fillId="4" borderId="3" xfId="0" applyNumberFormat="1" applyFont="1" applyFill="1" applyBorder="1" applyAlignment="1">
      <alignment horizontal="right" vertical="top" wrapText="1"/>
    </xf>
    <xf numFmtId="165" fontId="18" fillId="2" borderId="3" xfId="0" applyNumberFormat="1" applyFont="1" applyFill="1" applyBorder="1" applyAlignment="1">
      <alignment horizontal="right" vertical="top" wrapText="1"/>
    </xf>
    <xf numFmtId="165" fontId="28" fillId="2" borderId="3" xfId="0" applyNumberFormat="1" applyFont="1" applyFill="1" applyBorder="1" applyAlignment="1">
      <alignment horizontal="right" vertical="top" wrapText="1"/>
    </xf>
    <xf numFmtId="165" fontId="12" fillId="2" borderId="3" xfId="0" applyNumberFormat="1" applyFont="1" applyFill="1" applyBorder="1" applyAlignment="1">
      <alignment horizontal="right" vertical="top" wrapText="1"/>
    </xf>
    <xf numFmtId="165" fontId="19" fillId="2" borderId="3" xfId="0" applyNumberFormat="1" applyFont="1" applyFill="1" applyBorder="1" applyAlignment="1">
      <alignment horizontal="right" vertical="top" wrapText="1"/>
    </xf>
    <xf numFmtId="165" fontId="27" fillId="2" borderId="3" xfId="0" applyNumberFormat="1" applyFont="1" applyFill="1" applyBorder="1" applyAlignment="1">
      <alignment horizontal="right" vertical="top" wrapText="1"/>
    </xf>
    <xf numFmtId="165" fontId="12" fillId="0" borderId="3" xfId="0" applyNumberFormat="1" applyFont="1" applyFill="1" applyBorder="1" applyAlignment="1">
      <alignment horizontal="right" vertical="top" wrapText="1"/>
    </xf>
    <xf numFmtId="165" fontId="17" fillId="3" borderId="3" xfId="0" applyNumberFormat="1" applyFont="1" applyFill="1" applyBorder="1" applyAlignment="1">
      <alignment horizontal="right" vertical="top" wrapText="1"/>
    </xf>
    <xf numFmtId="165" fontId="11" fillId="2" borderId="3" xfId="0" applyNumberFormat="1" applyFont="1" applyFill="1" applyBorder="1" applyAlignment="1">
      <alignment horizontal="right" vertical="top" wrapText="1"/>
    </xf>
    <xf numFmtId="165" fontId="13" fillId="4" borderId="3" xfId="0" applyNumberFormat="1" applyFont="1" applyFill="1" applyBorder="1" applyAlignment="1">
      <alignment horizontal="right" vertical="top" wrapText="1"/>
    </xf>
    <xf numFmtId="165" fontId="18" fillId="0" borderId="3" xfId="0" applyNumberFormat="1" applyFont="1" applyFill="1" applyBorder="1" applyAlignment="1">
      <alignment horizontal="right" vertical="top"/>
    </xf>
    <xf numFmtId="165" fontId="19" fillId="0" borderId="3" xfId="0" applyNumberFormat="1" applyFont="1" applyFill="1" applyBorder="1" applyAlignment="1">
      <alignment horizontal="right" vertical="top"/>
    </xf>
    <xf numFmtId="165" fontId="17" fillId="0" borderId="3" xfId="0" applyNumberFormat="1" applyFont="1" applyFill="1" applyBorder="1" applyAlignment="1">
      <alignment horizontal="right" vertical="top"/>
    </xf>
    <xf numFmtId="165" fontId="7" fillId="2" borderId="3" xfId="0" applyNumberFormat="1" applyFont="1" applyFill="1" applyBorder="1" applyAlignment="1">
      <alignment horizontal="right" vertical="top" wrapText="1"/>
    </xf>
    <xf numFmtId="165" fontId="3" fillId="2" borderId="3" xfId="0" applyNumberFormat="1" applyFont="1" applyFill="1" applyBorder="1" applyAlignment="1">
      <alignment horizontal="right" vertical="top" wrapText="1"/>
    </xf>
    <xf numFmtId="165" fontId="3" fillId="4" borderId="3" xfId="0" applyNumberFormat="1" applyFont="1" applyFill="1" applyBorder="1" applyAlignment="1">
      <alignment horizontal="right" vertical="top" wrapText="1"/>
    </xf>
    <xf numFmtId="165" fontId="13" fillId="4" borderId="3" xfId="0" applyNumberFormat="1" applyFont="1" applyFill="1" applyBorder="1" applyAlignment="1">
      <alignment horizontal="right" vertical="top"/>
    </xf>
    <xf numFmtId="165" fontId="17" fillId="4" borderId="3" xfId="0" applyNumberFormat="1" applyFont="1" applyFill="1" applyBorder="1" applyAlignment="1">
      <alignment horizontal="right" vertical="top" wrapText="1"/>
    </xf>
    <xf numFmtId="165" fontId="15" fillId="4" borderId="3" xfId="0" applyNumberFormat="1" applyFont="1" applyFill="1" applyBorder="1" applyAlignment="1">
      <alignment horizontal="right" vertical="top" wrapText="1"/>
    </xf>
    <xf numFmtId="165" fontId="7" fillId="4" borderId="3" xfId="0" applyNumberFormat="1" applyFont="1" applyFill="1" applyBorder="1" applyAlignment="1">
      <alignment horizontal="right" vertical="top" wrapText="1"/>
    </xf>
    <xf numFmtId="0" fontId="1" fillId="5" borderId="0" xfId="0" applyFont="1" applyFill="1"/>
    <xf numFmtId="0" fontId="9" fillId="5" borderId="0" xfId="0" applyFont="1" applyFill="1"/>
    <xf numFmtId="0" fontId="16" fillId="5" borderId="0" xfId="0" applyFont="1" applyFill="1"/>
    <xf numFmtId="0" fontId="3" fillId="2" borderId="0" xfId="0" applyFont="1" applyFill="1" applyAlignment="1">
      <alignment horizontal="right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609"/>
  <sheetViews>
    <sheetView showGridLines="0" tabSelected="1" view="pageBreakPreview" zoomScale="60" zoomScaleNormal="85" workbookViewId="0">
      <selection activeCell="W28" sqref="W28"/>
    </sheetView>
  </sheetViews>
  <sheetFormatPr defaultRowHeight="15.75" x14ac:dyDescent="0.25"/>
  <cols>
    <col min="1" max="1" width="59" style="183" customWidth="1"/>
    <col min="2" max="2" width="10" style="184" customWidth="1"/>
    <col min="3" max="3" width="7.42578125" style="184" customWidth="1"/>
    <col min="4" max="4" width="15.7109375" style="184" customWidth="1"/>
    <col min="5" max="5" width="7.42578125" style="184" customWidth="1"/>
    <col min="6" max="8" width="15.7109375" style="185" customWidth="1"/>
    <col min="9" max="9" width="0.5703125" hidden="1" customWidth="1"/>
  </cols>
  <sheetData>
    <row r="1" spans="1:10" s="3" customFormat="1" ht="68.45" customHeight="1" x14ac:dyDescent="0.25">
      <c r="A1" s="1"/>
      <c r="B1" s="2" t="s">
        <v>822</v>
      </c>
      <c r="D1" s="2"/>
      <c r="E1" s="2"/>
      <c r="F1" s="238" t="s">
        <v>844</v>
      </c>
      <c r="G1" s="238"/>
      <c r="H1" s="238"/>
    </row>
    <row r="2" spans="1:10" s="3" customFormat="1" ht="16.5" x14ac:dyDescent="0.25">
      <c r="A2" s="1"/>
      <c r="B2" s="2"/>
      <c r="C2" s="4"/>
      <c r="D2" s="4"/>
      <c r="E2" s="4"/>
      <c r="F2" s="186"/>
      <c r="G2" s="186"/>
      <c r="H2" s="186"/>
    </row>
    <row r="3" spans="1:10" s="3" customFormat="1" ht="75.599999999999994" customHeight="1" x14ac:dyDescent="0.25">
      <c r="A3" s="1"/>
      <c r="B3" s="4"/>
      <c r="D3" s="2"/>
      <c r="E3" s="2"/>
      <c r="F3" s="238" t="s">
        <v>826</v>
      </c>
      <c r="G3" s="238"/>
      <c r="H3" s="238"/>
    </row>
    <row r="4" spans="1:10" s="5" customFormat="1" ht="54" customHeight="1" x14ac:dyDescent="0.2">
      <c r="A4" s="241" t="s">
        <v>827</v>
      </c>
      <c r="B4" s="241"/>
      <c r="C4" s="241"/>
      <c r="D4" s="241"/>
      <c r="E4" s="241"/>
      <c r="F4" s="241"/>
      <c r="G4" s="241"/>
      <c r="H4" s="241"/>
    </row>
    <row r="5" spans="1:10" s="3" customFormat="1" ht="18.75" x14ac:dyDescent="0.2">
      <c r="A5" s="1"/>
      <c r="B5" s="6"/>
      <c r="C5" s="6"/>
      <c r="D5" s="6"/>
      <c r="E5" s="6"/>
      <c r="F5" s="6"/>
      <c r="G5" s="6"/>
      <c r="H5" s="6"/>
    </row>
    <row r="6" spans="1:10" s="5" customFormat="1" ht="16.5" x14ac:dyDescent="0.2">
      <c r="A6" s="7"/>
      <c r="B6" s="8"/>
      <c r="C6" s="8"/>
      <c r="D6" s="8"/>
      <c r="E6" s="8"/>
      <c r="F6" s="9"/>
      <c r="G6" s="9"/>
      <c r="H6" s="9" t="s">
        <v>0</v>
      </c>
    </row>
    <row r="7" spans="1:10" s="3" customFormat="1" ht="33" customHeight="1" x14ac:dyDescent="0.2">
      <c r="A7" s="242" t="s">
        <v>1</v>
      </c>
      <c r="B7" s="242" t="s">
        <v>2</v>
      </c>
      <c r="C7" s="242" t="s">
        <v>3</v>
      </c>
      <c r="D7" s="242" t="s">
        <v>4</v>
      </c>
      <c r="E7" s="242" t="s">
        <v>5</v>
      </c>
      <c r="F7" s="239" t="s">
        <v>824</v>
      </c>
      <c r="G7" s="239" t="s">
        <v>845</v>
      </c>
      <c r="H7" s="239" t="s">
        <v>823</v>
      </c>
    </row>
    <row r="8" spans="1:10" s="3" customFormat="1" ht="21" customHeight="1" x14ac:dyDescent="0.2">
      <c r="A8" s="243"/>
      <c r="B8" s="243"/>
      <c r="C8" s="243"/>
      <c r="D8" s="243"/>
      <c r="E8" s="243"/>
      <c r="F8" s="240"/>
      <c r="G8" s="240"/>
      <c r="H8" s="240"/>
    </row>
    <row r="9" spans="1:10" s="3" customFormat="1" ht="15.6" hidden="1" customHeight="1" x14ac:dyDescent="0.2">
      <c r="A9" s="49" t="s">
        <v>129</v>
      </c>
      <c r="B9" s="11" t="s">
        <v>675</v>
      </c>
      <c r="C9" s="11" t="s">
        <v>790</v>
      </c>
      <c r="D9" s="11" t="s">
        <v>130</v>
      </c>
      <c r="E9" s="19"/>
      <c r="F9" s="60" t="e">
        <f>#REF!</f>
        <v>#REF!</v>
      </c>
      <c r="G9" s="60" t="e">
        <f>#REF!</f>
        <v>#REF!</v>
      </c>
      <c r="H9" s="60" t="e">
        <f t="shared" ref="H9:H15" si="0">G9/F9*100</f>
        <v>#REF!</v>
      </c>
    </row>
    <row r="10" spans="1:10" s="3" customFormat="1" ht="31.15" hidden="1" customHeight="1" x14ac:dyDescent="0.2">
      <c r="A10" s="35" t="s">
        <v>472</v>
      </c>
      <c r="B10" s="24" t="s">
        <v>675</v>
      </c>
      <c r="C10" s="24" t="s">
        <v>790</v>
      </c>
      <c r="D10" s="24" t="s">
        <v>473</v>
      </c>
      <c r="E10" s="25"/>
      <c r="F10" s="60" t="e">
        <f>#REF!</f>
        <v>#REF!</v>
      </c>
      <c r="G10" s="60" t="e">
        <f>#REF!</f>
        <v>#REF!</v>
      </c>
      <c r="H10" s="60" t="e">
        <f t="shared" si="0"/>
        <v>#REF!</v>
      </c>
    </row>
    <row r="11" spans="1:10" s="3" customFormat="1" ht="15.6" hidden="1" customHeight="1" x14ac:dyDescent="0.2">
      <c r="A11" s="29" t="s">
        <v>690</v>
      </c>
      <c r="B11" s="24" t="s">
        <v>675</v>
      </c>
      <c r="C11" s="24" t="s">
        <v>790</v>
      </c>
      <c r="D11" s="24" t="s">
        <v>473</v>
      </c>
      <c r="E11" s="25">
        <v>500</v>
      </c>
      <c r="F11" s="60" t="e">
        <f>#REF!</f>
        <v>#REF!</v>
      </c>
      <c r="G11" s="60" t="e">
        <f>#REF!</f>
        <v>#REF!</v>
      </c>
      <c r="H11" s="60" t="e">
        <f t="shared" si="0"/>
        <v>#REF!</v>
      </c>
    </row>
    <row r="12" spans="1:10" s="3" customFormat="1" ht="15.6" hidden="1" customHeight="1" x14ac:dyDescent="0.2">
      <c r="A12" s="29" t="s">
        <v>694</v>
      </c>
      <c r="B12" s="24" t="s">
        <v>675</v>
      </c>
      <c r="C12" s="24" t="s">
        <v>790</v>
      </c>
      <c r="D12" s="24" t="s">
        <v>473</v>
      </c>
      <c r="E12" s="25">
        <v>540</v>
      </c>
      <c r="F12" s="60" t="e">
        <f>#REF!</f>
        <v>#REF!</v>
      </c>
      <c r="G12" s="60" t="e">
        <f>#REF!</f>
        <v>#REF!</v>
      </c>
      <c r="H12" s="60" t="e">
        <f t="shared" si="0"/>
        <v>#REF!</v>
      </c>
    </row>
    <row r="13" spans="1:10" s="3" customFormat="1" ht="31.15" hidden="1" customHeight="1" x14ac:dyDescent="0.2">
      <c r="A13" s="35" t="s">
        <v>474</v>
      </c>
      <c r="B13" s="24" t="s">
        <v>675</v>
      </c>
      <c r="C13" s="24" t="s">
        <v>790</v>
      </c>
      <c r="D13" s="24" t="s">
        <v>475</v>
      </c>
      <c r="E13" s="25"/>
      <c r="F13" s="60" t="e">
        <f>#REF!</f>
        <v>#REF!</v>
      </c>
      <c r="G13" s="60" t="e">
        <f>#REF!</f>
        <v>#REF!</v>
      </c>
      <c r="H13" s="60" t="e">
        <f t="shared" si="0"/>
        <v>#REF!</v>
      </c>
    </row>
    <row r="14" spans="1:10" s="3" customFormat="1" ht="15.6" hidden="1" customHeight="1" x14ac:dyDescent="0.2">
      <c r="A14" s="29" t="s">
        <v>690</v>
      </c>
      <c r="B14" s="24" t="s">
        <v>675</v>
      </c>
      <c r="C14" s="24" t="s">
        <v>790</v>
      </c>
      <c r="D14" s="24" t="s">
        <v>475</v>
      </c>
      <c r="E14" s="25">
        <v>500</v>
      </c>
      <c r="F14" s="60" t="e">
        <f>#REF!</f>
        <v>#REF!</v>
      </c>
      <c r="G14" s="60" t="e">
        <f>#REF!</f>
        <v>#REF!</v>
      </c>
      <c r="H14" s="60" t="e">
        <f t="shared" si="0"/>
        <v>#REF!</v>
      </c>
    </row>
    <row r="15" spans="1:10" s="3" customFormat="1" ht="15.6" hidden="1" customHeight="1" x14ac:dyDescent="0.2">
      <c r="A15" s="29" t="s">
        <v>694</v>
      </c>
      <c r="B15" s="24" t="s">
        <v>675</v>
      </c>
      <c r="C15" s="24" t="s">
        <v>790</v>
      </c>
      <c r="D15" s="24" t="s">
        <v>475</v>
      </c>
      <c r="E15" s="25">
        <v>540</v>
      </c>
      <c r="F15" s="60" t="e">
        <f>#REF!</f>
        <v>#REF!</v>
      </c>
      <c r="G15" s="60" t="e">
        <f>#REF!</f>
        <v>#REF!</v>
      </c>
      <c r="H15" s="60" t="e">
        <f t="shared" si="0"/>
        <v>#REF!</v>
      </c>
    </row>
    <row r="16" spans="1:10" s="3" customFormat="1" ht="27" customHeight="1" x14ac:dyDescent="0.2">
      <c r="A16" s="10" t="s">
        <v>6</v>
      </c>
      <c r="B16" s="11"/>
      <c r="C16" s="11"/>
      <c r="D16" s="11"/>
      <c r="E16" s="11"/>
      <c r="F16" s="12">
        <f>F17+F48+F738+F1205+F1215</f>
        <v>780087.51600000006</v>
      </c>
      <c r="G16" s="12">
        <f>G17+G48+G738+G1205+G1215</f>
        <v>406082.89</v>
      </c>
      <c r="H16" s="191">
        <f>G16/F16</f>
        <v>0.52056068283497559</v>
      </c>
      <c r="I16" s="187"/>
      <c r="J16" s="13"/>
    </row>
    <row r="17" spans="1:8" s="17" customFormat="1" ht="31.5" x14ac:dyDescent="0.2">
      <c r="A17" s="14" t="s">
        <v>7</v>
      </c>
      <c r="B17" s="15" t="s">
        <v>8</v>
      </c>
      <c r="C17" s="15" t="s">
        <v>9</v>
      </c>
      <c r="D17" s="15" t="s">
        <v>9</v>
      </c>
      <c r="E17" s="15" t="s">
        <v>9</v>
      </c>
      <c r="F17" s="16">
        <f>F18</f>
        <v>1225.5</v>
      </c>
      <c r="G17" s="16">
        <f t="shared" ref="G17" si="1">G18</f>
        <v>567.79999999999995</v>
      </c>
      <c r="H17" s="192">
        <f>G17/F17</f>
        <v>0.4633210934312525</v>
      </c>
    </row>
    <row r="18" spans="1:8" s="21" customFormat="1" ht="21" customHeight="1" x14ac:dyDescent="0.2">
      <c r="A18" s="18" t="s">
        <v>10</v>
      </c>
      <c r="B18" s="11" t="s">
        <v>8</v>
      </c>
      <c r="C18" s="11" t="s">
        <v>11</v>
      </c>
      <c r="D18" s="19"/>
      <c r="E18" s="19"/>
      <c r="F18" s="20">
        <f>F23+F43</f>
        <v>1225.5</v>
      </c>
      <c r="G18" s="20">
        <f t="shared" ref="G18" si="2">G23+G43</f>
        <v>567.79999999999995</v>
      </c>
      <c r="H18" s="193">
        <f>G18/F18</f>
        <v>0.4633210934312525</v>
      </c>
    </row>
    <row r="19" spans="1:8" s="21" customFormat="1" ht="47.25" hidden="1" customHeight="1" x14ac:dyDescent="0.2">
      <c r="A19" s="18" t="s">
        <v>12</v>
      </c>
      <c r="B19" s="11" t="s">
        <v>13</v>
      </c>
      <c r="C19" s="11" t="s">
        <v>14</v>
      </c>
      <c r="D19" s="11" t="s">
        <v>15</v>
      </c>
      <c r="E19" s="19"/>
      <c r="F19" s="22">
        <f>F20</f>
        <v>0</v>
      </c>
      <c r="G19" s="22">
        <f t="shared" ref="G19:G21" si="3">G20</f>
        <v>0</v>
      </c>
      <c r="H19" s="194" t="e">
        <f t="shared" ref="H19:H82" si="4">G19/F19</f>
        <v>#DIV/0!</v>
      </c>
    </row>
    <row r="20" spans="1:8" s="21" customFormat="1" ht="63" hidden="1" customHeight="1" x14ac:dyDescent="0.2">
      <c r="A20" s="23" t="s">
        <v>16</v>
      </c>
      <c r="B20" s="24" t="s">
        <v>13</v>
      </c>
      <c r="C20" s="24" t="s">
        <v>14</v>
      </c>
      <c r="D20" s="24" t="s">
        <v>17</v>
      </c>
      <c r="E20" s="25"/>
      <c r="F20" s="22">
        <f>F21</f>
        <v>0</v>
      </c>
      <c r="G20" s="22">
        <f t="shared" si="3"/>
        <v>0</v>
      </c>
      <c r="H20" s="194" t="e">
        <f t="shared" si="4"/>
        <v>#DIV/0!</v>
      </c>
    </row>
    <row r="21" spans="1:8" s="21" customFormat="1" ht="15.75" hidden="1" customHeight="1" x14ac:dyDescent="0.2">
      <c r="A21" s="23" t="s">
        <v>18</v>
      </c>
      <c r="B21" s="24" t="s">
        <v>13</v>
      </c>
      <c r="C21" s="24" t="s">
        <v>14</v>
      </c>
      <c r="D21" s="24" t="s">
        <v>19</v>
      </c>
      <c r="E21" s="25"/>
      <c r="F21" s="22">
        <f>F22</f>
        <v>0</v>
      </c>
      <c r="G21" s="22">
        <f t="shared" si="3"/>
        <v>0</v>
      </c>
      <c r="H21" s="194" t="e">
        <f t="shared" si="4"/>
        <v>#DIV/0!</v>
      </c>
    </row>
    <row r="22" spans="1:8" s="21" customFormat="1" ht="17.25" hidden="1" customHeight="1" x14ac:dyDescent="0.2">
      <c r="A22" s="23" t="s">
        <v>20</v>
      </c>
      <c r="B22" s="24" t="s">
        <v>13</v>
      </c>
      <c r="C22" s="24" t="s">
        <v>14</v>
      </c>
      <c r="D22" s="24" t="s">
        <v>19</v>
      </c>
      <c r="E22" s="25">
        <v>500</v>
      </c>
      <c r="F22" s="22">
        <v>0</v>
      </c>
      <c r="G22" s="22">
        <v>0</v>
      </c>
      <c r="H22" s="194" t="e">
        <f t="shared" si="4"/>
        <v>#DIV/0!</v>
      </c>
    </row>
    <row r="23" spans="1:8" s="21" customFormat="1" ht="50.45" customHeight="1" x14ac:dyDescent="0.2">
      <c r="A23" s="26" t="s">
        <v>21</v>
      </c>
      <c r="B23" s="27" t="s">
        <v>8</v>
      </c>
      <c r="C23" s="27" t="s">
        <v>22</v>
      </c>
      <c r="D23" s="27"/>
      <c r="E23" s="27" t="s">
        <v>9</v>
      </c>
      <c r="F23" s="28">
        <f>F24+F36</f>
        <v>628.70000000000005</v>
      </c>
      <c r="G23" s="28">
        <f t="shared" ref="G23" si="5">G24+G36</f>
        <v>401.4</v>
      </c>
      <c r="H23" s="195">
        <f t="shared" si="4"/>
        <v>0.63846031493558131</v>
      </c>
    </row>
    <row r="24" spans="1:8" s="21" customFormat="1" ht="63" x14ac:dyDescent="0.2">
      <c r="A24" s="18" t="s">
        <v>16</v>
      </c>
      <c r="B24" s="11" t="s">
        <v>8</v>
      </c>
      <c r="C24" s="11" t="s">
        <v>22</v>
      </c>
      <c r="D24" s="11" t="s">
        <v>23</v>
      </c>
      <c r="E24" s="11" t="s">
        <v>9</v>
      </c>
      <c r="F24" s="20">
        <f>F25+F27</f>
        <v>628.70000000000005</v>
      </c>
      <c r="G24" s="20">
        <f t="shared" ref="G24" si="6">G25+G27</f>
        <v>401.4</v>
      </c>
      <c r="H24" s="193">
        <f t="shared" si="4"/>
        <v>0.63846031493558131</v>
      </c>
    </row>
    <row r="25" spans="1:8" s="21" customFormat="1" ht="19.5" hidden="1" customHeight="1" x14ac:dyDescent="0.2">
      <c r="A25" s="29" t="s">
        <v>24</v>
      </c>
      <c r="B25" s="24" t="s">
        <v>13</v>
      </c>
      <c r="C25" s="24" t="s">
        <v>22</v>
      </c>
      <c r="D25" s="24" t="s">
        <v>25</v>
      </c>
      <c r="E25" s="24"/>
      <c r="F25" s="22">
        <f>F26</f>
        <v>0</v>
      </c>
      <c r="G25" s="22">
        <f t="shared" ref="G25" si="7">G26</f>
        <v>0</v>
      </c>
      <c r="H25" s="194" t="e">
        <f t="shared" si="4"/>
        <v>#DIV/0!</v>
      </c>
    </row>
    <row r="26" spans="1:8" s="3" customFormat="1" ht="27" hidden="1" customHeight="1" x14ac:dyDescent="0.2">
      <c r="A26" s="29" t="s">
        <v>20</v>
      </c>
      <c r="B26" s="24" t="s">
        <v>13</v>
      </c>
      <c r="C26" s="24" t="s">
        <v>22</v>
      </c>
      <c r="D26" s="24" t="s">
        <v>25</v>
      </c>
      <c r="E26" s="25">
        <v>500</v>
      </c>
      <c r="F26" s="22">
        <v>0</v>
      </c>
      <c r="G26" s="22">
        <v>0</v>
      </c>
      <c r="H26" s="194" t="e">
        <f t="shared" si="4"/>
        <v>#DIV/0!</v>
      </c>
    </row>
    <row r="27" spans="1:8" s="3" customFormat="1" x14ac:dyDescent="0.2">
      <c r="A27" s="23" t="s">
        <v>26</v>
      </c>
      <c r="B27" s="24" t="s">
        <v>8</v>
      </c>
      <c r="C27" s="24" t="s">
        <v>22</v>
      </c>
      <c r="D27" s="24" t="s">
        <v>27</v>
      </c>
      <c r="E27" s="25"/>
      <c r="F27" s="22">
        <f>F28+F30+F32</f>
        <v>628.70000000000005</v>
      </c>
      <c r="G27" s="22">
        <f t="shared" ref="G27" si="8">G28+G30+G32</f>
        <v>401.4</v>
      </c>
      <c r="H27" s="194">
        <f t="shared" si="4"/>
        <v>0.63846031493558131</v>
      </c>
    </row>
    <row r="28" spans="1:8" s="3" customFormat="1" ht="63.6" customHeight="1" x14ac:dyDescent="0.2">
      <c r="A28" s="29" t="s">
        <v>28</v>
      </c>
      <c r="B28" s="24" t="s">
        <v>8</v>
      </c>
      <c r="C28" s="24" t="s">
        <v>22</v>
      </c>
      <c r="D28" s="24" t="s">
        <v>27</v>
      </c>
      <c r="E28" s="25">
        <v>100</v>
      </c>
      <c r="F28" s="22">
        <f>F29</f>
        <v>513.80000000000007</v>
      </c>
      <c r="G28" s="22">
        <f t="shared" ref="G28" si="9">G29</f>
        <v>335.9</v>
      </c>
      <c r="H28" s="194">
        <f t="shared" si="4"/>
        <v>0.65375632541845063</v>
      </c>
    </row>
    <row r="29" spans="1:8" s="3" customFormat="1" ht="31.5" x14ac:dyDescent="0.2">
      <c r="A29" s="29" t="s">
        <v>29</v>
      </c>
      <c r="B29" s="24" t="s">
        <v>8</v>
      </c>
      <c r="C29" s="24" t="s">
        <v>22</v>
      </c>
      <c r="D29" s="24" t="s">
        <v>27</v>
      </c>
      <c r="E29" s="25">
        <v>120</v>
      </c>
      <c r="F29" s="22">
        <f>358.1+0.8+15+139.9</f>
        <v>513.80000000000007</v>
      </c>
      <c r="G29" s="22">
        <f>253.4+0.5+9.4+72.6</f>
        <v>335.9</v>
      </c>
      <c r="H29" s="194">
        <f t="shared" si="4"/>
        <v>0.65375632541845063</v>
      </c>
    </row>
    <row r="30" spans="1:8" s="3" customFormat="1" ht="33.75" customHeight="1" x14ac:dyDescent="0.2">
      <c r="A30" s="30" t="s">
        <v>30</v>
      </c>
      <c r="B30" s="24" t="s">
        <v>8</v>
      </c>
      <c r="C30" s="24" t="s">
        <v>22</v>
      </c>
      <c r="D30" s="24" t="s">
        <v>27</v>
      </c>
      <c r="E30" s="25">
        <v>200</v>
      </c>
      <c r="F30" s="22">
        <f>F31</f>
        <v>109.9</v>
      </c>
      <c r="G30" s="22">
        <f t="shared" ref="G30" si="10">G31</f>
        <v>60.5</v>
      </c>
      <c r="H30" s="194">
        <f t="shared" si="4"/>
        <v>0.55050045495905364</v>
      </c>
    </row>
    <row r="31" spans="1:8" s="3" customFormat="1" ht="33.75" customHeight="1" x14ac:dyDescent="0.2">
      <c r="A31" s="29" t="s">
        <v>31</v>
      </c>
      <c r="B31" s="24" t="s">
        <v>8</v>
      </c>
      <c r="C31" s="24" t="s">
        <v>22</v>
      </c>
      <c r="D31" s="24" t="s">
        <v>27</v>
      </c>
      <c r="E31" s="25">
        <v>240</v>
      </c>
      <c r="F31" s="22">
        <f>99.9+10</f>
        <v>109.9</v>
      </c>
      <c r="G31" s="22">
        <v>60.5</v>
      </c>
      <c r="H31" s="194">
        <f t="shared" si="4"/>
        <v>0.55050045495905364</v>
      </c>
    </row>
    <row r="32" spans="1:8" s="3" customFormat="1" x14ac:dyDescent="0.2">
      <c r="A32" s="29" t="s">
        <v>32</v>
      </c>
      <c r="B32" s="24" t="s">
        <v>8</v>
      </c>
      <c r="C32" s="24" t="s">
        <v>22</v>
      </c>
      <c r="D32" s="24" t="s">
        <v>27</v>
      </c>
      <c r="E32" s="25">
        <v>300</v>
      </c>
      <c r="F32" s="22">
        <f>F33+F35</f>
        <v>5</v>
      </c>
      <c r="G32" s="22">
        <f t="shared" ref="G32" si="11">G33+G35</f>
        <v>5</v>
      </c>
      <c r="H32" s="194">
        <f t="shared" si="4"/>
        <v>1</v>
      </c>
    </row>
    <row r="33" spans="1:8" s="3" customFormat="1" x14ac:dyDescent="0.2">
      <c r="A33" s="29" t="s">
        <v>33</v>
      </c>
      <c r="B33" s="24" t="s">
        <v>8</v>
      </c>
      <c r="C33" s="24" t="s">
        <v>22</v>
      </c>
      <c r="D33" s="24" t="s">
        <v>27</v>
      </c>
      <c r="E33" s="25">
        <v>350</v>
      </c>
      <c r="F33" s="22">
        <v>5</v>
      </c>
      <c r="G33" s="22">
        <v>5</v>
      </c>
      <c r="H33" s="194">
        <f t="shared" si="4"/>
        <v>1</v>
      </c>
    </row>
    <row r="34" spans="1:8" s="3" customFormat="1" x14ac:dyDescent="0.2">
      <c r="A34" s="29" t="s">
        <v>55</v>
      </c>
      <c r="B34" s="24" t="s">
        <v>8</v>
      </c>
      <c r="C34" s="24" t="s">
        <v>22</v>
      </c>
      <c r="D34" s="24" t="s">
        <v>27</v>
      </c>
      <c r="E34" s="25">
        <v>800</v>
      </c>
      <c r="F34" s="22">
        <f>F35</f>
        <v>0</v>
      </c>
      <c r="G34" s="22">
        <f t="shared" ref="G34" si="12">G35</f>
        <v>0</v>
      </c>
      <c r="H34" s="194" t="e">
        <f t="shared" si="4"/>
        <v>#DIV/0!</v>
      </c>
    </row>
    <row r="35" spans="1:8" s="3" customFormat="1" x14ac:dyDescent="0.2">
      <c r="A35" s="29" t="s">
        <v>56</v>
      </c>
      <c r="B35" s="24" t="s">
        <v>8</v>
      </c>
      <c r="C35" s="24" t="s">
        <v>22</v>
      </c>
      <c r="D35" s="24" t="s">
        <v>27</v>
      </c>
      <c r="E35" s="25">
        <v>850</v>
      </c>
      <c r="F35" s="22">
        <f>25-25</f>
        <v>0</v>
      </c>
      <c r="G35" s="22">
        <f t="shared" ref="G35" si="13">25-25</f>
        <v>0</v>
      </c>
      <c r="H35" s="194" t="e">
        <f t="shared" si="4"/>
        <v>#DIV/0!</v>
      </c>
    </row>
    <row r="36" spans="1:8" s="3" customFormat="1" ht="15.6" hidden="1" customHeight="1" x14ac:dyDescent="0.2">
      <c r="A36" s="29" t="s">
        <v>57</v>
      </c>
      <c r="B36" s="11" t="s">
        <v>8</v>
      </c>
      <c r="C36" s="11" t="s">
        <v>22</v>
      </c>
      <c r="D36" s="11" t="s">
        <v>36</v>
      </c>
      <c r="E36" s="19"/>
      <c r="F36" s="20">
        <f>F37</f>
        <v>0</v>
      </c>
      <c r="G36" s="20">
        <f t="shared" ref="G36:G37" si="14">G37</f>
        <v>0</v>
      </c>
      <c r="H36" s="193" t="e">
        <f t="shared" si="4"/>
        <v>#DIV/0!</v>
      </c>
    </row>
    <row r="37" spans="1:8" s="3" customFormat="1" ht="16.149999999999999" hidden="1" customHeight="1" x14ac:dyDescent="0.2">
      <c r="A37" s="31" t="s">
        <v>37</v>
      </c>
      <c r="B37" s="32" t="s">
        <v>8</v>
      </c>
      <c r="C37" s="32" t="s">
        <v>22</v>
      </c>
      <c r="D37" s="32" t="s">
        <v>38</v>
      </c>
      <c r="E37" s="33"/>
      <c r="F37" s="34">
        <f>F38</f>
        <v>0</v>
      </c>
      <c r="G37" s="34">
        <f t="shared" si="14"/>
        <v>0</v>
      </c>
      <c r="H37" s="196" t="e">
        <f t="shared" si="4"/>
        <v>#DIV/0!</v>
      </c>
    </row>
    <row r="38" spans="1:8" s="3" customFormat="1" ht="31.15" hidden="1" customHeight="1" x14ac:dyDescent="0.2">
      <c r="A38" s="30" t="s">
        <v>30</v>
      </c>
      <c r="B38" s="32" t="s">
        <v>8</v>
      </c>
      <c r="C38" s="24" t="s">
        <v>22</v>
      </c>
      <c r="D38" s="24" t="s">
        <v>39</v>
      </c>
      <c r="E38" s="24" t="s">
        <v>40</v>
      </c>
      <c r="F38" s="22"/>
      <c r="G38" s="22"/>
      <c r="H38" s="194" t="e">
        <f t="shared" si="4"/>
        <v>#DIV/0!</v>
      </c>
    </row>
    <row r="39" spans="1:8" s="3" customFormat="1" ht="31.15" hidden="1" customHeight="1" x14ac:dyDescent="0.2">
      <c r="A39" s="29" t="s">
        <v>31</v>
      </c>
      <c r="B39" s="32" t="s">
        <v>8</v>
      </c>
      <c r="C39" s="24" t="s">
        <v>22</v>
      </c>
      <c r="D39" s="24" t="s">
        <v>39</v>
      </c>
      <c r="E39" s="24" t="s">
        <v>41</v>
      </c>
      <c r="F39" s="22"/>
      <c r="G39" s="22"/>
      <c r="H39" s="194" t="e">
        <f t="shared" si="4"/>
        <v>#DIV/0!</v>
      </c>
    </row>
    <row r="40" spans="1:8" s="3" customFormat="1" ht="47.25" x14ac:dyDescent="0.2">
      <c r="A40" s="26" t="s">
        <v>42</v>
      </c>
      <c r="B40" s="27" t="s">
        <v>8</v>
      </c>
      <c r="C40" s="27" t="s">
        <v>43</v>
      </c>
      <c r="D40" s="27"/>
      <c r="E40" s="33"/>
      <c r="F40" s="28">
        <f>F41</f>
        <v>596.79999999999995</v>
      </c>
      <c r="G40" s="28">
        <f t="shared" ref="G40:G42" si="15">G41</f>
        <v>166.4</v>
      </c>
      <c r="H40" s="195">
        <f t="shared" si="4"/>
        <v>0.27882037533512066</v>
      </c>
    </row>
    <row r="41" spans="1:8" s="3" customFormat="1" ht="63" x14ac:dyDescent="0.2">
      <c r="A41" s="18" t="s">
        <v>16</v>
      </c>
      <c r="B41" s="11" t="s">
        <v>8</v>
      </c>
      <c r="C41" s="11" t="s">
        <v>43</v>
      </c>
      <c r="D41" s="11" t="s">
        <v>23</v>
      </c>
      <c r="E41" s="19"/>
      <c r="F41" s="20">
        <f>F42</f>
        <v>596.79999999999995</v>
      </c>
      <c r="G41" s="20">
        <f t="shared" si="15"/>
        <v>166.4</v>
      </c>
      <c r="H41" s="193">
        <f t="shared" si="4"/>
        <v>0.27882037533512066</v>
      </c>
    </row>
    <row r="42" spans="1:8" s="3" customFormat="1" x14ac:dyDescent="0.2">
      <c r="A42" s="23" t="s">
        <v>26</v>
      </c>
      <c r="B42" s="24" t="s">
        <v>8</v>
      </c>
      <c r="C42" s="24" t="s">
        <v>43</v>
      </c>
      <c r="D42" s="24" t="s">
        <v>27</v>
      </c>
      <c r="E42" s="25"/>
      <c r="F42" s="22">
        <f>F43</f>
        <v>596.79999999999995</v>
      </c>
      <c r="G42" s="22">
        <f t="shared" si="15"/>
        <v>166.4</v>
      </c>
      <c r="H42" s="194">
        <f t="shared" si="4"/>
        <v>0.27882037533512066</v>
      </c>
    </row>
    <row r="43" spans="1:8" s="3" customFormat="1" ht="33.75" customHeight="1" x14ac:dyDescent="0.2">
      <c r="A43" s="23" t="s">
        <v>44</v>
      </c>
      <c r="B43" s="24" t="s">
        <v>8</v>
      </c>
      <c r="C43" s="24" t="s">
        <v>43</v>
      </c>
      <c r="D43" s="24" t="s">
        <v>45</v>
      </c>
      <c r="E43" s="25"/>
      <c r="F43" s="22">
        <f>F44+F46</f>
        <v>596.79999999999995</v>
      </c>
      <c r="G43" s="22">
        <f t="shared" ref="G43" si="16">G44+G46</f>
        <v>166.4</v>
      </c>
      <c r="H43" s="194">
        <f t="shared" si="4"/>
        <v>0.27882037533512066</v>
      </c>
    </row>
    <row r="44" spans="1:8" s="36" customFormat="1" ht="78.75" x14ac:dyDescent="0.2">
      <c r="A44" s="35" t="s">
        <v>28</v>
      </c>
      <c r="B44" s="24" t="s">
        <v>8</v>
      </c>
      <c r="C44" s="24" t="s">
        <v>43</v>
      </c>
      <c r="D44" s="24" t="s">
        <v>46</v>
      </c>
      <c r="E44" s="24" t="s">
        <v>47</v>
      </c>
      <c r="F44" s="22">
        <f>F45</f>
        <v>584.79999999999995</v>
      </c>
      <c r="G44" s="22">
        <f t="shared" ref="G44" si="17">G45</f>
        <v>161.4</v>
      </c>
      <c r="H44" s="194">
        <f t="shared" si="4"/>
        <v>0.27599179206566349</v>
      </c>
    </row>
    <row r="45" spans="1:8" s="36" customFormat="1" ht="31.5" x14ac:dyDescent="0.2">
      <c r="A45" s="35" t="s">
        <v>29</v>
      </c>
      <c r="B45" s="24" t="s">
        <v>8</v>
      </c>
      <c r="C45" s="24" t="s">
        <v>43</v>
      </c>
      <c r="D45" s="24" t="s">
        <v>46</v>
      </c>
      <c r="E45" s="24" t="s">
        <v>48</v>
      </c>
      <c r="F45" s="22">
        <v>584.79999999999995</v>
      </c>
      <c r="G45" s="22">
        <f>124.9+36.5</f>
        <v>161.4</v>
      </c>
      <c r="H45" s="194">
        <f t="shared" si="4"/>
        <v>0.27599179206566349</v>
      </c>
    </row>
    <row r="46" spans="1:8" s="36" customFormat="1" ht="31.5" x14ac:dyDescent="0.2">
      <c r="A46" s="35" t="s">
        <v>30</v>
      </c>
      <c r="B46" s="24" t="s">
        <v>8</v>
      </c>
      <c r="C46" s="24" t="s">
        <v>43</v>
      </c>
      <c r="D46" s="24" t="s">
        <v>46</v>
      </c>
      <c r="E46" s="24" t="s">
        <v>40</v>
      </c>
      <c r="F46" s="22">
        <f>F47</f>
        <v>12</v>
      </c>
      <c r="G46" s="22">
        <f t="shared" ref="G46" si="18">G47</f>
        <v>5</v>
      </c>
      <c r="H46" s="194">
        <f t="shared" si="4"/>
        <v>0.41666666666666669</v>
      </c>
    </row>
    <row r="47" spans="1:8" s="36" customFormat="1" ht="31.5" x14ac:dyDescent="0.2">
      <c r="A47" s="35" t="s">
        <v>31</v>
      </c>
      <c r="B47" s="24" t="s">
        <v>8</v>
      </c>
      <c r="C47" s="24" t="s">
        <v>43</v>
      </c>
      <c r="D47" s="24" t="s">
        <v>46</v>
      </c>
      <c r="E47" s="25">
        <v>240</v>
      </c>
      <c r="F47" s="22">
        <v>12</v>
      </c>
      <c r="G47" s="22">
        <v>5</v>
      </c>
      <c r="H47" s="194">
        <f t="shared" si="4"/>
        <v>0.41666666666666669</v>
      </c>
    </row>
    <row r="48" spans="1:8" s="37" customFormat="1" ht="31.5" x14ac:dyDescent="0.2">
      <c r="A48" s="14" t="s">
        <v>49</v>
      </c>
      <c r="B48" s="15" t="s">
        <v>13</v>
      </c>
      <c r="C48" s="15" t="s">
        <v>9</v>
      </c>
      <c r="D48" s="15" t="s">
        <v>9</v>
      </c>
      <c r="E48" s="15" t="s">
        <v>9</v>
      </c>
      <c r="F48" s="16">
        <f>F49+F251+F262+F270+F419+F514+F549+F632+F675-0.1</f>
        <v>335554.58600000001</v>
      </c>
      <c r="G48" s="16">
        <f t="shared" ref="G48" si="19">G49+G251+G262+G270+G419+G514+G549+G632+G675</f>
        <v>105393.41</v>
      </c>
      <c r="H48" s="192">
        <f>G48/F48</f>
        <v>0.31408722871693967</v>
      </c>
    </row>
    <row r="49" spans="1:9" s="36" customFormat="1" x14ac:dyDescent="0.2">
      <c r="A49" s="18" t="s">
        <v>10</v>
      </c>
      <c r="B49" s="11" t="s">
        <v>13</v>
      </c>
      <c r="C49" s="11" t="s">
        <v>11</v>
      </c>
      <c r="D49" s="19"/>
      <c r="E49" s="19"/>
      <c r="F49" s="20">
        <f>F59+F148+F153</f>
        <v>47150.165999999997</v>
      </c>
      <c r="G49" s="20">
        <f t="shared" ref="G49" si="20">G59+G148+G153</f>
        <v>28895.9</v>
      </c>
      <c r="H49" s="193">
        <f t="shared" si="4"/>
        <v>0.61284831955840846</v>
      </c>
    </row>
    <row r="50" spans="1:9" s="21" customFormat="1" ht="47.25" hidden="1" customHeight="1" x14ac:dyDescent="0.2">
      <c r="A50" s="26" t="s">
        <v>50</v>
      </c>
      <c r="B50" s="27" t="s">
        <v>13</v>
      </c>
      <c r="C50" s="27" t="s">
        <v>22</v>
      </c>
      <c r="D50" s="27"/>
      <c r="E50" s="27" t="s">
        <v>9</v>
      </c>
      <c r="F50" s="28">
        <f>F51</f>
        <v>0</v>
      </c>
      <c r="G50" s="28">
        <f t="shared" ref="G50" si="21">G51</f>
        <v>0</v>
      </c>
      <c r="H50" s="195" t="e">
        <f t="shared" si="4"/>
        <v>#DIV/0!</v>
      </c>
    </row>
    <row r="51" spans="1:9" s="21" customFormat="1" ht="63" hidden="1" customHeight="1" x14ac:dyDescent="0.2">
      <c r="A51" s="18" t="s">
        <v>16</v>
      </c>
      <c r="B51" s="11" t="s">
        <v>13</v>
      </c>
      <c r="C51" s="11" t="s">
        <v>22</v>
      </c>
      <c r="D51" s="11" t="s">
        <v>51</v>
      </c>
      <c r="E51" s="11" t="s">
        <v>9</v>
      </c>
      <c r="F51" s="20">
        <f>F52+F54</f>
        <v>0</v>
      </c>
      <c r="G51" s="20">
        <f t="shared" ref="G51" si="22">G52+G54</f>
        <v>0</v>
      </c>
      <c r="H51" s="193" t="e">
        <f t="shared" si="4"/>
        <v>#DIV/0!</v>
      </c>
    </row>
    <row r="52" spans="1:9" s="21" customFormat="1" ht="15.75" hidden="1" customHeight="1" x14ac:dyDescent="0.2">
      <c r="A52" s="29" t="s">
        <v>24</v>
      </c>
      <c r="B52" s="24" t="s">
        <v>13</v>
      </c>
      <c r="C52" s="24" t="s">
        <v>22</v>
      </c>
      <c r="D52" s="24" t="s">
        <v>25</v>
      </c>
      <c r="E52" s="24"/>
      <c r="F52" s="22">
        <f>F53</f>
        <v>0</v>
      </c>
      <c r="G52" s="22">
        <f t="shared" ref="G52" si="23">G53</f>
        <v>0</v>
      </c>
      <c r="H52" s="194" t="e">
        <f t="shared" si="4"/>
        <v>#DIV/0!</v>
      </c>
    </row>
    <row r="53" spans="1:9" s="21" customFormat="1" ht="17.25" hidden="1" customHeight="1" x14ac:dyDescent="0.2">
      <c r="A53" s="29" t="s">
        <v>20</v>
      </c>
      <c r="B53" s="24" t="s">
        <v>13</v>
      </c>
      <c r="C53" s="24" t="s">
        <v>22</v>
      </c>
      <c r="D53" s="24" t="s">
        <v>25</v>
      </c>
      <c r="E53" s="25">
        <v>500</v>
      </c>
      <c r="F53" s="22">
        <v>0</v>
      </c>
      <c r="G53" s="22">
        <v>0</v>
      </c>
      <c r="H53" s="194" t="e">
        <f t="shared" si="4"/>
        <v>#DIV/0!</v>
      </c>
    </row>
    <row r="54" spans="1:9" s="21" customFormat="1" ht="66.75" hidden="1" customHeight="1" x14ac:dyDescent="0.2">
      <c r="A54" s="18" t="s">
        <v>26</v>
      </c>
      <c r="B54" s="11" t="s">
        <v>13</v>
      </c>
      <c r="C54" s="11" t="s">
        <v>22</v>
      </c>
      <c r="D54" s="11" t="s">
        <v>52</v>
      </c>
      <c r="E54" s="19"/>
      <c r="F54" s="20">
        <f>F55+F57</f>
        <v>0</v>
      </c>
      <c r="G54" s="20">
        <f t="shared" ref="G54" si="24">G55+G57</f>
        <v>0</v>
      </c>
      <c r="H54" s="193" t="e">
        <f t="shared" si="4"/>
        <v>#DIV/0!</v>
      </c>
    </row>
    <row r="55" spans="1:9" s="21" customFormat="1" ht="63" hidden="1" customHeight="1" x14ac:dyDescent="0.2">
      <c r="A55" s="29" t="s">
        <v>28</v>
      </c>
      <c r="B55" s="24" t="s">
        <v>13</v>
      </c>
      <c r="C55" s="24" t="s">
        <v>22</v>
      </c>
      <c r="D55" s="24" t="s">
        <v>52</v>
      </c>
      <c r="E55" s="25">
        <v>100</v>
      </c>
      <c r="F55" s="22">
        <f>F56</f>
        <v>0</v>
      </c>
      <c r="G55" s="22">
        <f t="shared" ref="G55" si="25">G56</f>
        <v>0</v>
      </c>
      <c r="H55" s="194" t="e">
        <f t="shared" si="4"/>
        <v>#DIV/0!</v>
      </c>
    </row>
    <row r="56" spans="1:9" s="21" customFormat="1" ht="19.5" hidden="1" customHeight="1" x14ac:dyDescent="0.2">
      <c r="A56" s="29" t="s">
        <v>29</v>
      </c>
      <c r="B56" s="24" t="s">
        <v>13</v>
      </c>
      <c r="C56" s="24" t="s">
        <v>22</v>
      </c>
      <c r="D56" s="24" t="s">
        <v>52</v>
      </c>
      <c r="E56" s="25">
        <v>120</v>
      </c>
      <c r="F56" s="22"/>
      <c r="G56" s="22"/>
      <c r="H56" s="194" t="e">
        <f t="shared" si="4"/>
        <v>#DIV/0!</v>
      </c>
    </row>
    <row r="57" spans="1:9" s="3" customFormat="1" ht="27" hidden="1" customHeight="1" x14ac:dyDescent="0.2">
      <c r="A57" s="30" t="s">
        <v>30</v>
      </c>
      <c r="B57" s="24" t="s">
        <v>13</v>
      </c>
      <c r="C57" s="24" t="s">
        <v>22</v>
      </c>
      <c r="D57" s="24" t="s">
        <v>52</v>
      </c>
      <c r="E57" s="25">
        <v>200</v>
      </c>
      <c r="F57" s="22">
        <f>F58</f>
        <v>0</v>
      </c>
      <c r="G57" s="22">
        <f t="shared" ref="G57" si="26">G58</f>
        <v>0</v>
      </c>
      <c r="H57" s="194" t="e">
        <f t="shared" si="4"/>
        <v>#DIV/0!</v>
      </c>
    </row>
    <row r="58" spans="1:9" s="3" customFormat="1" ht="15.75" hidden="1" customHeight="1" x14ac:dyDescent="0.2">
      <c r="A58" s="29" t="s">
        <v>31</v>
      </c>
      <c r="B58" s="24" t="s">
        <v>13</v>
      </c>
      <c r="C58" s="24" t="s">
        <v>22</v>
      </c>
      <c r="D58" s="24" t="s">
        <v>52</v>
      </c>
      <c r="E58" s="25">
        <v>240</v>
      </c>
      <c r="F58" s="22"/>
      <c r="G58" s="22"/>
      <c r="H58" s="194" t="e">
        <f t="shared" si="4"/>
        <v>#DIV/0!</v>
      </c>
    </row>
    <row r="59" spans="1:9" s="3" customFormat="1" ht="63" x14ac:dyDescent="0.2">
      <c r="A59" s="26" t="s">
        <v>53</v>
      </c>
      <c r="B59" s="27" t="s">
        <v>13</v>
      </c>
      <c r="C59" s="27" t="s">
        <v>54</v>
      </c>
      <c r="D59" s="27"/>
      <c r="E59" s="33"/>
      <c r="F59" s="28">
        <f>F60+F83+F75+F95+F103+F111+F132+F140</f>
        <v>37828.366000000002</v>
      </c>
      <c r="G59" s="28">
        <f>G60+G83+G75+G95+G103+G111+G132+G140+0.1</f>
        <v>22952.800000000003</v>
      </c>
      <c r="H59" s="195">
        <f t="shared" si="4"/>
        <v>0.60676160318423489</v>
      </c>
    </row>
    <row r="60" spans="1:9" s="3" customFormat="1" ht="31.5" customHeight="1" x14ac:dyDescent="0.2">
      <c r="A60" s="18" t="s">
        <v>16</v>
      </c>
      <c r="B60" s="11" t="s">
        <v>13</v>
      </c>
      <c r="C60" s="11" t="s">
        <v>54</v>
      </c>
      <c r="D60" s="11" t="s">
        <v>23</v>
      </c>
      <c r="E60" s="19"/>
      <c r="F60" s="20">
        <f>F61+F70</f>
        <v>30498.666000000001</v>
      </c>
      <c r="G60" s="20">
        <f t="shared" ref="G60" si="27">G61+G70</f>
        <v>19540.800000000003</v>
      </c>
      <c r="H60" s="193">
        <f t="shared" si="4"/>
        <v>0.64070999039761289</v>
      </c>
    </row>
    <row r="61" spans="1:9" s="3" customFormat="1" x14ac:dyDescent="0.2">
      <c r="A61" s="23" t="s">
        <v>26</v>
      </c>
      <c r="B61" s="24" t="s">
        <v>13</v>
      </c>
      <c r="C61" s="24" t="s">
        <v>54</v>
      </c>
      <c r="D61" s="24" t="s">
        <v>27</v>
      </c>
      <c r="E61" s="25"/>
      <c r="F61" s="22">
        <f>F62+F64+F66</f>
        <v>29143.166000000001</v>
      </c>
      <c r="G61" s="22">
        <f t="shared" ref="G61" si="28">G62+G64+G66</f>
        <v>18533.500000000004</v>
      </c>
      <c r="H61" s="194">
        <f t="shared" si="4"/>
        <v>0.63594669158457262</v>
      </c>
      <c r="I61" s="235"/>
    </row>
    <row r="62" spans="1:9" s="3" customFormat="1" ht="33.75" customHeight="1" x14ac:dyDescent="0.2">
      <c r="A62" s="29" t="s">
        <v>28</v>
      </c>
      <c r="B62" s="24" t="s">
        <v>13</v>
      </c>
      <c r="C62" s="24" t="s">
        <v>54</v>
      </c>
      <c r="D62" s="24" t="s">
        <v>27</v>
      </c>
      <c r="E62" s="25">
        <v>100</v>
      </c>
      <c r="F62" s="22">
        <f>F63</f>
        <v>24305.9</v>
      </c>
      <c r="G62" s="22">
        <f t="shared" ref="G62" si="29">G63</f>
        <v>16211.800000000001</v>
      </c>
      <c r="H62" s="194">
        <f t="shared" si="4"/>
        <v>0.66699031922290475</v>
      </c>
    </row>
    <row r="63" spans="1:9" s="3" customFormat="1" ht="31.5" x14ac:dyDescent="0.2">
      <c r="A63" s="29" t="s">
        <v>29</v>
      </c>
      <c r="B63" s="24" t="s">
        <v>13</v>
      </c>
      <c r="C63" s="24" t="s">
        <v>54</v>
      </c>
      <c r="D63" s="24" t="s">
        <v>27</v>
      </c>
      <c r="E63" s="25">
        <v>120</v>
      </c>
      <c r="F63" s="22">
        <v>24305.9</v>
      </c>
      <c r="G63" s="22">
        <f>12685.7+10.6+3515.5</f>
        <v>16211.800000000001</v>
      </c>
      <c r="H63" s="194">
        <f t="shared" si="4"/>
        <v>0.66699031922290475</v>
      </c>
    </row>
    <row r="64" spans="1:9" s="3" customFormat="1" ht="31.5" x14ac:dyDescent="0.2">
      <c r="A64" s="30" t="s">
        <v>30</v>
      </c>
      <c r="B64" s="24" t="s">
        <v>13</v>
      </c>
      <c r="C64" s="24" t="s">
        <v>54</v>
      </c>
      <c r="D64" s="24" t="s">
        <v>27</v>
      </c>
      <c r="E64" s="25">
        <v>200</v>
      </c>
      <c r="F64" s="22">
        <f>F65</f>
        <v>4751.2659999999996</v>
      </c>
      <c r="G64" s="22">
        <f t="shared" ref="G64" si="30">G65</f>
        <v>2302</v>
      </c>
      <c r="H64" s="194">
        <f t="shared" si="4"/>
        <v>0.48450244629536637</v>
      </c>
    </row>
    <row r="65" spans="1:9" s="3" customFormat="1" ht="31.5" x14ac:dyDescent="0.2">
      <c r="A65" s="29" t="s">
        <v>31</v>
      </c>
      <c r="B65" s="24" t="s">
        <v>13</v>
      </c>
      <c r="C65" s="24" t="s">
        <v>54</v>
      </c>
      <c r="D65" s="24" t="s">
        <v>27</v>
      </c>
      <c r="E65" s="25">
        <v>240</v>
      </c>
      <c r="F65" s="22">
        <f>4419.4+64.566-6+273.3</f>
        <v>4751.2659999999996</v>
      </c>
      <c r="G65" s="22">
        <v>2302</v>
      </c>
      <c r="H65" s="194">
        <f t="shared" si="4"/>
        <v>0.48450244629536637</v>
      </c>
    </row>
    <row r="66" spans="1:9" s="3" customFormat="1" x14ac:dyDescent="0.2">
      <c r="A66" s="29" t="s">
        <v>55</v>
      </c>
      <c r="B66" s="24" t="s">
        <v>13</v>
      </c>
      <c r="C66" s="24" t="s">
        <v>54</v>
      </c>
      <c r="D66" s="24" t="s">
        <v>27</v>
      </c>
      <c r="E66" s="25">
        <v>800</v>
      </c>
      <c r="F66" s="22">
        <f>F68+F69</f>
        <v>86</v>
      </c>
      <c r="G66" s="22">
        <f t="shared" ref="G66" si="31">G68+G69</f>
        <v>19.7</v>
      </c>
      <c r="H66" s="194">
        <f t="shared" si="4"/>
        <v>0.22906976744186044</v>
      </c>
    </row>
    <row r="67" spans="1:9" s="3" customFormat="1" ht="15.6" hidden="1" customHeight="1" x14ac:dyDescent="0.2">
      <c r="A67" s="29" t="s">
        <v>56</v>
      </c>
      <c r="B67" s="24" t="s">
        <v>13</v>
      </c>
      <c r="C67" s="24" t="s">
        <v>54</v>
      </c>
      <c r="D67" s="24" t="s">
        <v>27</v>
      </c>
      <c r="E67" s="25">
        <v>830</v>
      </c>
      <c r="F67" s="22"/>
      <c r="G67" s="22"/>
      <c r="H67" s="194" t="e">
        <f t="shared" si="4"/>
        <v>#DIV/0!</v>
      </c>
    </row>
    <row r="68" spans="1:9" s="3" customFormat="1" x14ac:dyDescent="0.2">
      <c r="A68" s="29" t="s">
        <v>57</v>
      </c>
      <c r="B68" s="24" t="s">
        <v>13</v>
      </c>
      <c r="C68" s="24" t="s">
        <v>54</v>
      </c>
      <c r="D68" s="24" t="s">
        <v>27</v>
      </c>
      <c r="E68" s="25">
        <v>850</v>
      </c>
      <c r="F68" s="22">
        <v>86</v>
      </c>
      <c r="G68" s="22">
        <v>19.7</v>
      </c>
      <c r="H68" s="194">
        <f t="shared" si="4"/>
        <v>0.22906976744186044</v>
      </c>
    </row>
    <row r="69" spans="1:9" s="3" customFormat="1" ht="15.6" hidden="1" customHeight="1" x14ac:dyDescent="0.2">
      <c r="A69" s="29" t="s">
        <v>58</v>
      </c>
      <c r="B69" s="24" t="s">
        <v>13</v>
      </c>
      <c r="C69" s="24" t="s">
        <v>54</v>
      </c>
      <c r="D69" s="24" t="s">
        <v>27</v>
      </c>
      <c r="E69" s="25">
        <v>870</v>
      </c>
      <c r="F69" s="22">
        <f>63.4-63.4</f>
        <v>0</v>
      </c>
      <c r="G69" s="22">
        <f t="shared" ref="G69" si="32">63.4-63.4</f>
        <v>0</v>
      </c>
      <c r="H69" s="194" t="e">
        <f t="shared" si="4"/>
        <v>#DIV/0!</v>
      </c>
    </row>
    <row r="70" spans="1:9" s="3" customFormat="1" ht="33" customHeight="1" x14ac:dyDescent="0.2">
      <c r="A70" s="30" t="s">
        <v>59</v>
      </c>
      <c r="B70" s="24" t="s">
        <v>13</v>
      </c>
      <c r="C70" s="24" t="s">
        <v>54</v>
      </c>
      <c r="D70" s="24" t="s">
        <v>60</v>
      </c>
      <c r="E70" s="25"/>
      <c r="F70" s="22">
        <f>F71+F73</f>
        <v>1355.5</v>
      </c>
      <c r="G70" s="22">
        <f t="shared" ref="G70" si="33">G71+G73</f>
        <v>1007.3</v>
      </c>
      <c r="H70" s="194">
        <f t="shared" si="4"/>
        <v>0.74312061969752852</v>
      </c>
      <c r="I70" s="235"/>
    </row>
    <row r="71" spans="1:9" s="3" customFormat="1" ht="61.15" customHeight="1" x14ac:dyDescent="0.2">
      <c r="A71" s="29" t="s">
        <v>28</v>
      </c>
      <c r="B71" s="24" t="s">
        <v>13</v>
      </c>
      <c r="C71" s="24" t="s">
        <v>54</v>
      </c>
      <c r="D71" s="24" t="s">
        <v>60</v>
      </c>
      <c r="E71" s="25">
        <v>100</v>
      </c>
      <c r="F71" s="22">
        <f>F72</f>
        <v>1355.5</v>
      </c>
      <c r="G71" s="22">
        <f t="shared" ref="G71" si="34">G72</f>
        <v>1007.3</v>
      </c>
      <c r="H71" s="194">
        <f t="shared" si="4"/>
        <v>0.74312061969752852</v>
      </c>
    </row>
    <row r="72" spans="1:9" s="3" customFormat="1" ht="31.5" x14ac:dyDescent="0.2">
      <c r="A72" s="29" t="s">
        <v>29</v>
      </c>
      <c r="B72" s="24" t="s">
        <v>13</v>
      </c>
      <c r="C72" s="24" t="s">
        <v>54</v>
      </c>
      <c r="D72" s="24" t="s">
        <v>60</v>
      </c>
      <c r="E72" s="25">
        <v>120</v>
      </c>
      <c r="F72" s="22">
        <v>1355.5</v>
      </c>
      <c r="G72" s="22">
        <f>772.3+3+232</f>
        <v>1007.3</v>
      </c>
      <c r="H72" s="194">
        <f t="shared" si="4"/>
        <v>0.74312061969752852</v>
      </c>
    </row>
    <row r="73" spans="1:9" s="3" customFormat="1" ht="31.15" hidden="1" customHeight="1" x14ac:dyDescent="0.2">
      <c r="A73" s="30" t="s">
        <v>30</v>
      </c>
      <c r="B73" s="24" t="s">
        <v>13</v>
      </c>
      <c r="C73" s="24" t="s">
        <v>54</v>
      </c>
      <c r="D73" s="24" t="s">
        <v>60</v>
      </c>
      <c r="E73" s="25">
        <v>200</v>
      </c>
      <c r="F73" s="22">
        <f>F74</f>
        <v>0</v>
      </c>
      <c r="G73" s="22">
        <f t="shared" ref="G73" si="35">G74</f>
        <v>0</v>
      </c>
      <c r="H73" s="194" t="e">
        <f t="shared" si="4"/>
        <v>#DIV/0!</v>
      </c>
    </row>
    <row r="74" spans="1:9" s="3" customFormat="1" ht="33" hidden="1" customHeight="1" x14ac:dyDescent="0.2">
      <c r="A74" s="29" t="s">
        <v>31</v>
      </c>
      <c r="B74" s="24" t="s">
        <v>13</v>
      </c>
      <c r="C74" s="24" t="s">
        <v>54</v>
      </c>
      <c r="D74" s="24" t="s">
        <v>60</v>
      </c>
      <c r="E74" s="25">
        <v>240</v>
      </c>
      <c r="F74" s="22">
        <v>0</v>
      </c>
      <c r="G74" s="22">
        <v>0</v>
      </c>
      <c r="H74" s="194" t="e">
        <f t="shared" si="4"/>
        <v>#DIV/0!</v>
      </c>
    </row>
    <row r="75" spans="1:9" s="42" customFormat="1" ht="81.599999999999994" customHeight="1" x14ac:dyDescent="0.2">
      <c r="A75" s="38" t="s">
        <v>61</v>
      </c>
      <c r="B75" s="39" t="s">
        <v>13</v>
      </c>
      <c r="C75" s="39" t="s">
        <v>54</v>
      </c>
      <c r="D75" s="39" t="s">
        <v>62</v>
      </c>
      <c r="E75" s="40"/>
      <c r="F75" s="41">
        <f>F76</f>
        <v>17</v>
      </c>
      <c r="G75" s="41">
        <f t="shared" ref="G75:G77" si="36">G76</f>
        <v>8.1</v>
      </c>
      <c r="H75" s="197">
        <f t="shared" si="4"/>
        <v>0.47647058823529409</v>
      </c>
      <c r="I75" s="235"/>
    </row>
    <row r="76" spans="1:9" s="42" customFormat="1" ht="47.25" x14ac:dyDescent="0.2">
      <c r="A76" s="43" t="s">
        <v>63</v>
      </c>
      <c r="B76" s="44" t="s">
        <v>13</v>
      </c>
      <c r="C76" s="44" t="s">
        <v>54</v>
      </c>
      <c r="D76" s="44" t="s">
        <v>64</v>
      </c>
      <c r="E76" s="45"/>
      <c r="F76" s="46">
        <f>F77</f>
        <v>17</v>
      </c>
      <c r="G76" s="46">
        <f t="shared" si="36"/>
        <v>8.1</v>
      </c>
      <c r="H76" s="198">
        <f t="shared" si="4"/>
        <v>0.47647058823529409</v>
      </c>
    </row>
    <row r="77" spans="1:9" s="42" customFormat="1" ht="141.75" x14ac:dyDescent="0.2">
      <c r="A77" s="43" t="s">
        <v>65</v>
      </c>
      <c r="B77" s="44" t="s">
        <v>13</v>
      </c>
      <c r="C77" s="44" t="s">
        <v>54</v>
      </c>
      <c r="D77" s="44" t="s">
        <v>66</v>
      </c>
      <c r="E77" s="45"/>
      <c r="F77" s="46">
        <f>F78</f>
        <v>17</v>
      </c>
      <c r="G77" s="46">
        <f t="shared" si="36"/>
        <v>8.1</v>
      </c>
      <c r="H77" s="198">
        <f t="shared" si="4"/>
        <v>0.47647058823529409</v>
      </c>
    </row>
    <row r="78" spans="1:9" s="42" customFormat="1" ht="110.25" x14ac:dyDescent="0.2">
      <c r="A78" s="43" t="s">
        <v>67</v>
      </c>
      <c r="B78" s="44" t="s">
        <v>13</v>
      </c>
      <c r="C78" s="44" t="s">
        <v>54</v>
      </c>
      <c r="D78" s="44" t="s">
        <v>68</v>
      </c>
      <c r="E78" s="45"/>
      <c r="F78" s="46">
        <f>F79+F81</f>
        <v>17</v>
      </c>
      <c r="G78" s="46">
        <f t="shared" ref="G78" si="37">G79+G81</f>
        <v>8.1</v>
      </c>
      <c r="H78" s="198">
        <f t="shared" si="4"/>
        <v>0.47647058823529409</v>
      </c>
    </row>
    <row r="79" spans="1:9" s="47" customFormat="1" ht="78.75" x14ac:dyDescent="0.2">
      <c r="A79" s="43" t="s">
        <v>28</v>
      </c>
      <c r="B79" s="44" t="s">
        <v>13</v>
      </c>
      <c r="C79" s="44" t="s">
        <v>54</v>
      </c>
      <c r="D79" s="44" t="s">
        <v>68</v>
      </c>
      <c r="E79" s="45">
        <v>100</v>
      </c>
      <c r="F79" s="46">
        <f>F80</f>
        <v>15.5</v>
      </c>
      <c r="G79" s="46">
        <f t="shared" ref="G79" si="38">G80</f>
        <v>8.1</v>
      </c>
      <c r="H79" s="198">
        <f t="shared" si="4"/>
        <v>0.52258064516129032</v>
      </c>
    </row>
    <row r="80" spans="1:9" s="42" customFormat="1" ht="31.5" x14ac:dyDescent="0.2">
      <c r="A80" s="43" t="s">
        <v>29</v>
      </c>
      <c r="B80" s="44" t="s">
        <v>13</v>
      </c>
      <c r="C80" s="44" t="s">
        <v>54</v>
      </c>
      <c r="D80" s="44" t="s">
        <v>68</v>
      </c>
      <c r="E80" s="44" t="s">
        <v>48</v>
      </c>
      <c r="F80" s="46">
        <f>11.9+3.6</f>
        <v>15.5</v>
      </c>
      <c r="G80" s="46">
        <f>6.2+1.9</f>
        <v>8.1</v>
      </c>
      <c r="H80" s="198">
        <f t="shared" si="4"/>
        <v>0.52258064516129032</v>
      </c>
    </row>
    <row r="81" spans="1:9" s="42" customFormat="1" ht="31.5" x14ac:dyDescent="0.2">
      <c r="A81" s="43" t="s">
        <v>30</v>
      </c>
      <c r="B81" s="44" t="s">
        <v>13</v>
      </c>
      <c r="C81" s="44" t="s">
        <v>54</v>
      </c>
      <c r="D81" s="44" t="s">
        <v>68</v>
      </c>
      <c r="E81" s="44" t="s">
        <v>40</v>
      </c>
      <c r="F81" s="46">
        <f>F82</f>
        <v>1.5</v>
      </c>
      <c r="G81" s="46">
        <f t="shared" ref="G81" si="39">G82</f>
        <v>0</v>
      </c>
      <c r="H81" s="198">
        <f t="shared" si="4"/>
        <v>0</v>
      </c>
    </row>
    <row r="82" spans="1:9" s="42" customFormat="1" ht="31.5" x14ac:dyDescent="0.2">
      <c r="A82" s="43" t="s">
        <v>31</v>
      </c>
      <c r="B82" s="44" t="s">
        <v>13</v>
      </c>
      <c r="C82" s="44" t="s">
        <v>54</v>
      </c>
      <c r="D82" s="44" t="s">
        <v>68</v>
      </c>
      <c r="E82" s="45">
        <v>240</v>
      </c>
      <c r="F82" s="46">
        <f>1.5</f>
        <v>1.5</v>
      </c>
      <c r="G82" s="46">
        <v>0</v>
      </c>
      <c r="H82" s="198">
        <f t="shared" si="4"/>
        <v>0</v>
      </c>
    </row>
    <row r="83" spans="1:9" s="3" customFormat="1" ht="31.5" x14ac:dyDescent="0.2">
      <c r="A83" s="48" t="s">
        <v>69</v>
      </c>
      <c r="B83" s="11" t="s">
        <v>13</v>
      </c>
      <c r="C83" s="11" t="s">
        <v>54</v>
      </c>
      <c r="D83" s="11" t="s">
        <v>70</v>
      </c>
      <c r="E83" s="11"/>
      <c r="F83" s="20">
        <f>F84</f>
        <v>1.7</v>
      </c>
      <c r="G83" s="20">
        <f t="shared" ref="G83:G85" si="40">G84</f>
        <v>0</v>
      </c>
      <c r="H83" s="193">
        <f t="shared" ref="H83:H146" si="41">G83/F83</f>
        <v>0</v>
      </c>
      <c r="I83" s="235"/>
    </row>
    <row r="84" spans="1:9" s="3" customFormat="1" ht="31.5" x14ac:dyDescent="0.2">
      <c r="A84" s="30" t="s">
        <v>71</v>
      </c>
      <c r="B84" s="24" t="s">
        <v>13</v>
      </c>
      <c r="C84" s="24" t="s">
        <v>54</v>
      </c>
      <c r="D84" s="24" t="s">
        <v>72</v>
      </c>
      <c r="E84" s="24"/>
      <c r="F84" s="22">
        <f>F85</f>
        <v>1.7</v>
      </c>
      <c r="G84" s="22">
        <f t="shared" si="40"/>
        <v>0</v>
      </c>
      <c r="H84" s="194">
        <f t="shared" si="41"/>
        <v>0</v>
      </c>
    </row>
    <row r="85" spans="1:9" s="3" customFormat="1" ht="63" x14ac:dyDescent="0.2">
      <c r="A85" s="30" t="s">
        <v>73</v>
      </c>
      <c r="B85" s="24" t="s">
        <v>13</v>
      </c>
      <c r="C85" s="24" t="s">
        <v>54</v>
      </c>
      <c r="D85" s="24" t="s">
        <v>74</v>
      </c>
      <c r="E85" s="25"/>
      <c r="F85" s="22">
        <f>F86</f>
        <v>1.7</v>
      </c>
      <c r="G85" s="22">
        <f t="shared" si="40"/>
        <v>0</v>
      </c>
      <c r="H85" s="194">
        <f t="shared" si="41"/>
        <v>0</v>
      </c>
    </row>
    <row r="86" spans="1:9" s="3" customFormat="1" ht="78.75" x14ac:dyDescent="0.2">
      <c r="A86" s="30" t="s">
        <v>75</v>
      </c>
      <c r="B86" s="24" t="s">
        <v>13</v>
      </c>
      <c r="C86" s="24" t="s">
        <v>54</v>
      </c>
      <c r="D86" s="24" t="s">
        <v>76</v>
      </c>
      <c r="E86" s="25"/>
      <c r="F86" s="22">
        <f>F87+F89</f>
        <v>1.7</v>
      </c>
      <c r="G86" s="22">
        <f t="shared" ref="G86" si="42">G87+G89</f>
        <v>0</v>
      </c>
      <c r="H86" s="194">
        <f t="shared" si="41"/>
        <v>0</v>
      </c>
    </row>
    <row r="87" spans="1:9" s="21" customFormat="1" ht="65.45" customHeight="1" x14ac:dyDescent="0.2">
      <c r="A87" s="29" t="s">
        <v>28</v>
      </c>
      <c r="B87" s="24" t="s">
        <v>13</v>
      </c>
      <c r="C87" s="24" t="s">
        <v>54</v>
      </c>
      <c r="D87" s="24" t="s">
        <v>76</v>
      </c>
      <c r="E87" s="25">
        <v>100</v>
      </c>
      <c r="F87" s="22">
        <f>F88</f>
        <v>1.5</v>
      </c>
      <c r="G87" s="22">
        <f t="shared" ref="G87" si="43">G88</f>
        <v>0</v>
      </c>
      <c r="H87" s="194">
        <f t="shared" si="41"/>
        <v>0</v>
      </c>
    </row>
    <row r="88" spans="1:9" s="3" customFormat="1" ht="31.5" x14ac:dyDescent="0.2">
      <c r="A88" s="29" t="s">
        <v>29</v>
      </c>
      <c r="B88" s="24" t="s">
        <v>13</v>
      </c>
      <c r="C88" s="24" t="s">
        <v>54</v>
      </c>
      <c r="D88" s="24" t="s">
        <v>76</v>
      </c>
      <c r="E88" s="24" t="s">
        <v>48</v>
      </c>
      <c r="F88" s="22">
        <f>1.1+0.4</f>
        <v>1.5</v>
      </c>
      <c r="G88" s="22">
        <v>0</v>
      </c>
      <c r="H88" s="194">
        <f t="shared" si="41"/>
        <v>0</v>
      </c>
    </row>
    <row r="89" spans="1:9" s="3" customFormat="1" ht="31.5" x14ac:dyDescent="0.2">
      <c r="A89" s="30" t="s">
        <v>30</v>
      </c>
      <c r="B89" s="24" t="s">
        <v>13</v>
      </c>
      <c r="C89" s="24" t="s">
        <v>54</v>
      </c>
      <c r="D89" s="24" t="s">
        <v>76</v>
      </c>
      <c r="E89" s="24" t="s">
        <v>40</v>
      </c>
      <c r="F89" s="22">
        <f>F90</f>
        <v>0.2</v>
      </c>
      <c r="G89" s="22">
        <f t="shared" ref="G89" si="44">G90</f>
        <v>0</v>
      </c>
      <c r="H89" s="194">
        <f t="shared" si="41"/>
        <v>0</v>
      </c>
    </row>
    <row r="90" spans="1:9" s="3" customFormat="1" ht="31.5" x14ac:dyDescent="0.2">
      <c r="A90" s="29" t="s">
        <v>31</v>
      </c>
      <c r="B90" s="24" t="s">
        <v>13</v>
      </c>
      <c r="C90" s="24" t="s">
        <v>54</v>
      </c>
      <c r="D90" s="24" t="s">
        <v>76</v>
      </c>
      <c r="E90" s="25">
        <v>240</v>
      </c>
      <c r="F90" s="22">
        <v>0.2</v>
      </c>
      <c r="G90" s="22">
        <v>0</v>
      </c>
      <c r="H90" s="194">
        <f t="shared" si="41"/>
        <v>0</v>
      </c>
    </row>
    <row r="91" spans="1:9" s="3" customFormat="1" ht="15.6" hidden="1" customHeight="1" x14ac:dyDescent="0.2">
      <c r="A91" s="18" t="s">
        <v>35</v>
      </c>
      <c r="B91" s="11" t="s">
        <v>13</v>
      </c>
      <c r="C91" s="11" t="s">
        <v>54</v>
      </c>
      <c r="D91" s="11" t="s">
        <v>36</v>
      </c>
      <c r="E91" s="19"/>
      <c r="F91" s="20">
        <f>F92</f>
        <v>0</v>
      </c>
      <c r="G91" s="20">
        <f t="shared" ref="G91:G93" si="45">G92</f>
        <v>0</v>
      </c>
      <c r="H91" s="193" t="e">
        <f t="shared" si="41"/>
        <v>#DIV/0!</v>
      </c>
    </row>
    <row r="92" spans="1:9" s="3" customFormat="1" ht="16.149999999999999" hidden="1" customHeight="1" x14ac:dyDescent="0.2">
      <c r="A92" s="31" t="s">
        <v>37</v>
      </c>
      <c r="B92" s="32" t="s">
        <v>13</v>
      </c>
      <c r="C92" s="32" t="s">
        <v>54</v>
      </c>
      <c r="D92" s="32" t="s">
        <v>38</v>
      </c>
      <c r="E92" s="33"/>
      <c r="F92" s="34">
        <f>F93</f>
        <v>0</v>
      </c>
      <c r="G92" s="34">
        <f t="shared" si="45"/>
        <v>0</v>
      </c>
      <c r="H92" s="196" t="e">
        <f t="shared" si="41"/>
        <v>#DIV/0!</v>
      </c>
    </row>
    <row r="93" spans="1:9" s="3" customFormat="1" ht="31.15" hidden="1" customHeight="1" x14ac:dyDescent="0.2">
      <c r="A93" s="30" t="s">
        <v>30</v>
      </c>
      <c r="B93" s="32" t="s">
        <v>13</v>
      </c>
      <c r="C93" s="24" t="s">
        <v>54</v>
      </c>
      <c r="D93" s="24" t="s">
        <v>39</v>
      </c>
      <c r="E93" s="24" t="s">
        <v>40</v>
      </c>
      <c r="F93" s="22">
        <f>F94</f>
        <v>0</v>
      </c>
      <c r="G93" s="22">
        <f t="shared" si="45"/>
        <v>0</v>
      </c>
      <c r="H93" s="194" t="e">
        <f t="shared" si="41"/>
        <v>#DIV/0!</v>
      </c>
    </row>
    <row r="94" spans="1:9" s="3" customFormat="1" ht="31.15" hidden="1" customHeight="1" x14ac:dyDescent="0.2">
      <c r="A94" s="29" t="s">
        <v>31</v>
      </c>
      <c r="B94" s="32" t="s">
        <v>13</v>
      </c>
      <c r="C94" s="24" t="s">
        <v>54</v>
      </c>
      <c r="D94" s="24" t="s">
        <v>39</v>
      </c>
      <c r="E94" s="24" t="s">
        <v>41</v>
      </c>
      <c r="F94" s="22"/>
      <c r="G94" s="22"/>
      <c r="H94" s="194" t="e">
        <f t="shared" si="41"/>
        <v>#DIV/0!</v>
      </c>
    </row>
    <row r="95" spans="1:9" s="3" customFormat="1" ht="31.5" x14ac:dyDescent="0.2">
      <c r="A95" s="49" t="s">
        <v>77</v>
      </c>
      <c r="B95" s="11" t="s">
        <v>13</v>
      </c>
      <c r="C95" s="11" t="s">
        <v>54</v>
      </c>
      <c r="D95" s="11" t="s">
        <v>78</v>
      </c>
      <c r="E95" s="19"/>
      <c r="F95" s="20">
        <f>F96</f>
        <v>109.1</v>
      </c>
      <c r="G95" s="20">
        <f t="shared" ref="G95:G97" si="46">G96</f>
        <v>66.7</v>
      </c>
      <c r="H95" s="193">
        <f t="shared" si="41"/>
        <v>0.61136571952337315</v>
      </c>
      <c r="I95" s="235"/>
    </row>
    <row r="96" spans="1:9" s="3" customFormat="1" ht="31.5" x14ac:dyDescent="0.2">
      <c r="A96" s="35" t="s">
        <v>79</v>
      </c>
      <c r="B96" s="24" t="s">
        <v>13</v>
      </c>
      <c r="C96" s="24" t="s">
        <v>54</v>
      </c>
      <c r="D96" s="24" t="s">
        <v>80</v>
      </c>
      <c r="E96" s="25"/>
      <c r="F96" s="22">
        <f>F97</f>
        <v>109.1</v>
      </c>
      <c r="G96" s="22">
        <f t="shared" si="46"/>
        <v>66.7</v>
      </c>
      <c r="H96" s="194">
        <f t="shared" si="41"/>
        <v>0.61136571952337315</v>
      </c>
    </row>
    <row r="97" spans="1:9" s="3" customFormat="1" ht="47.25" x14ac:dyDescent="0.2">
      <c r="A97" s="35" t="s">
        <v>81</v>
      </c>
      <c r="B97" s="24" t="s">
        <v>13</v>
      </c>
      <c r="C97" s="24" t="s">
        <v>54</v>
      </c>
      <c r="D97" s="24" t="s">
        <v>82</v>
      </c>
      <c r="E97" s="25"/>
      <c r="F97" s="22">
        <f>F98</f>
        <v>109.1</v>
      </c>
      <c r="G97" s="22">
        <f t="shared" si="46"/>
        <v>66.7</v>
      </c>
      <c r="H97" s="194">
        <f t="shared" si="41"/>
        <v>0.61136571952337315</v>
      </c>
    </row>
    <row r="98" spans="1:9" s="3" customFormat="1" ht="63" x14ac:dyDescent="0.2">
      <c r="A98" s="35" t="s">
        <v>83</v>
      </c>
      <c r="B98" s="24" t="s">
        <v>13</v>
      </c>
      <c r="C98" s="24" t="s">
        <v>54</v>
      </c>
      <c r="D98" s="24" t="s">
        <v>84</v>
      </c>
      <c r="E98" s="25"/>
      <c r="F98" s="22">
        <f>F99+F101</f>
        <v>109.1</v>
      </c>
      <c r="G98" s="22">
        <f t="shared" ref="G98" si="47">G99+G101</f>
        <v>66.7</v>
      </c>
      <c r="H98" s="194">
        <f t="shared" si="41"/>
        <v>0.61136571952337315</v>
      </c>
    </row>
    <row r="99" spans="1:9" s="21" customFormat="1" ht="78.75" x14ac:dyDescent="0.2">
      <c r="A99" s="35" t="s">
        <v>28</v>
      </c>
      <c r="B99" s="24" t="s">
        <v>13</v>
      </c>
      <c r="C99" s="24" t="s">
        <v>54</v>
      </c>
      <c r="D99" s="24" t="s">
        <v>84</v>
      </c>
      <c r="E99" s="25">
        <v>100</v>
      </c>
      <c r="F99" s="22">
        <f>F100</f>
        <v>96.5</v>
      </c>
      <c r="G99" s="22">
        <f t="shared" ref="G99" si="48">G100</f>
        <v>54.1</v>
      </c>
      <c r="H99" s="194">
        <f t="shared" si="41"/>
        <v>0.56062176165803113</v>
      </c>
    </row>
    <row r="100" spans="1:9" s="3" customFormat="1" ht="31.5" x14ac:dyDescent="0.2">
      <c r="A100" s="35" t="s">
        <v>29</v>
      </c>
      <c r="B100" s="24" t="s">
        <v>13</v>
      </c>
      <c r="C100" s="24" t="s">
        <v>54</v>
      </c>
      <c r="D100" s="24" t="s">
        <v>84</v>
      </c>
      <c r="E100" s="24" t="s">
        <v>48</v>
      </c>
      <c r="F100" s="46">
        <v>96.5</v>
      </c>
      <c r="G100" s="46">
        <v>54.1</v>
      </c>
      <c r="H100" s="198">
        <f t="shared" si="41"/>
        <v>0.56062176165803113</v>
      </c>
    </row>
    <row r="101" spans="1:9" s="3" customFormat="1" ht="31.5" x14ac:dyDescent="0.2">
      <c r="A101" s="35" t="s">
        <v>30</v>
      </c>
      <c r="B101" s="24" t="s">
        <v>13</v>
      </c>
      <c r="C101" s="24" t="s">
        <v>54</v>
      </c>
      <c r="D101" s="24" t="s">
        <v>84</v>
      </c>
      <c r="E101" s="24" t="s">
        <v>40</v>
      </c>
      <c r="F101" s="22">
        <f>F102</f>
        <v>12.6</v>
      </c>
      <c r="G101" s="22">
        <f t="shared" ref="G101" si="49">G102</f>
        <v>12.6</v>
      </c>
      <c r="H101" s="194">
        <f t="shared" si="41"/>
        <v>1</v>
      </c>
    </row>
    <row r="102" spans="1:9" s="3" customFormat="1" ht="31.5" x14ac:dyDescent="0.2">
      <c r="A102" s="35" t="s">
        <v>31</v>
      </c>
      <c r="B102" s="24" t="s">
        <v>13</v>
      </c>
      <c r="C102" s="24" t="s">
        <v>54</v>
      </c>
      <c r="D102" s="24" t="s">
        <v>84</v>
      </c>
      <c r="E102" s="25">
        <v>240</v>
      </c>
      <c r="F102" s="46">
        <v>12.6</v>
      </c>
      <c r="G102" s="46">
        <v>12.6</v>
      </c>
      <c r="H102" s="198">
        <f t="shared" si="41"/>
        <v>1</v>
      </c>
    </row>
    <row r="103" spans="1:9" s="3" customFormat="1" ht="31.5" x14ac:dyDescent="0.2">
      <c r="A103" s="49" t="s">
        <v>85</v>
      </c>
      <c r="B103" s="11" t="s">
        <v>13</v>
      </c>
      <c r="C103" s="11" t="s">
        <v>54</v>
      </c>
      <c r="D103" s="11" t="s">
        <v>86</v>
      </c>
      <c r="E103" s="19"/>
      <c r="F103" s="20">
        <f>F104</f>
        <v>3424.4</v>
      </c>
      <c r="G103" s="20">
        <f t="shared" ref="G103:G105" si="50">G104</f>
        <v>1073.9000000000001</v>
      </c>
      <c r="H103" s="193">
        <f t="shared" si="41"/>
        <v>0.31360238289919401</v>
      </c>
      <c r="I103" s="235"/>
    </row>
    <row r="104" spans="1:9" s="3" customFormat="1" ht="31.5" x14ac:dyDescent="0.2">
      <c r="A104" s="35" t="s">
        <v>87</v>
      </c>
      <c r="B104" s="24" t="s">
        <v>13</v>
      </c>
      <c r="C104" s="24" t="s">
        <v>54</v>
      </c>
      <c r="D104" s="24" t="s">
        <v>88</v>
      </c>
      <c r="E104" s="25"/>
      <c r="F104" s="22">
        <f>F105</f>
        <v>3424.4</v>
      </c>
      <c r="G104" s="22">
        <f t="shared" si="50"/>
        <v>1073.9000000000001</v>
      </c>
      <c r="H104" s="194">
        <f t="shared" si="41"/>
        <v>0.31360238289919401</v>
      </c>
    </row>
    <row r="105" spans="1:9" s="3" customFormat="1" ht="63" x14ac:dyDescent="0.2">
      <c r="A105" s="35" t="s">
        <v>89</v>
      </c>
      <c r="B105" s="24" t="s">
        <v>13</v>
      </c>
      <c r="C105" s="24" t="s">
        <v>54</v>
      </c>
      <c r="D105" s="24" t="s">
        <v>90</v>
      </c>
      <c r="E105" s="25"/>
      <c r="F105" s="22">
        <f>F106</f>
        <v>3424.4</v>
      </c>
      <c r="G105" s="22">
        <f t="shared" si="50"/>
        <v>1073.9000000000001</v>
      </c>
      <c r="H105" s="194">
        <f t="shared" si="41"/>
        <v>0.31360238289919401</v>
      </c>
    </row>
    <row r="106" spans="1:9" s="3" customFormat="1" ht="110.25" x14ac:dyDescent="0.2">
      <c r="A106" s="35" t="s">
        <v>91</v>
      </c>
      <c r="B106" s="24" t="s">
        <v>13</v>
      </c>
      <c r="C106" s="24" t="s">
        <v>54</v>
      </c>
      <c r="D106" s="24" t="s">
        <v>92</v>
      </c>
      <c r="E106" s="25"/>
      <c r="F106" s="22">
        <f>F107+F109</f>
        <v>3424.4</v>
      </c>
      <c r="G106" s="22">
        <f t="shared" ref="G106" si="51">G107+G109</f>
        <v>1073.9000000000001</v>
      </c>
      <c r="H106" s="194">
        <f t="shared" si="41"/>
        <v>0.31360238289919401</v>
      </c>
    </row>
    <row r="107" spans="1:9" s="21" customFormat="1" ht="78.75" x14ac:dyDescent="0.2">
      <c r="A107" s="35" t="s">
        <v>28</v>
      </c>
      <c r="B107" s="24" t="s">
        <v>13</v>
      </c>
      <c r="C107" s="24" t="s">
        <v>54</v>
      </c>
      <c r="D107" s="24" t="s">
        <v>92</v>
      </c>
      <c r="E107" s="25">
        <v>100</v>
      </c>
      <c r="F107" s="22">
        <f>F108</f>
        <v>3113.1</v>
      </c>
      <c r="G107" s="22">
        <f t="shared" ref="G107" si="52">G108</f>
        <v>946</v>
      </c>
      <c r="H107" s="194">
        <f t="shared" si="41"/>
        <v>0.30387716424143135</v>
      </c>
    </row>
    <row r="108" spans="1:9" s="3" customFormat="1" ht="31.5" x14ac:dyDescent="0.2">
      <c r="A108" s="35" t="s">
        <v>29</v>
      </c>
      <c r="B108" s="24" t="s">
        <v>13</v>
      </c>
      <c r="C108" s="24" t="s">
        <v>54</v>
      </c>
      <c r="D108" s="24" t="s">
        <v>92</v>
      </c>
      <c r="E108" s="25">
        <v>120</v>
      </c>
      <c r="F108" s="22">
        <v>3113.1</v>
      </c>
      <c r="G108" s="22">
        <f>744.4+201.6</f>
        <v>946</v>
      </c>
      <c r="H108" s="194">
        <f t="shared" si="41"/>
        <v>0.30387716424143135</v>
      </c>
    </row>
    <row r="109" spans="1:9" s="3" customFormat="1" ht="31.5" x14ac:dyDescent="0.2">
      <c r="A109" s="35" t="s">
        <v>30</v>
      </c>
      <c r="B109" s="24" t="s">
        <v>13</v>
      </c>
      <c r="C109" s="24" t="s">
        <v>54</v>
      </c>
      <c r="D109" s="24" t="s">
        <v>92</v>
      </c>
      <c r="E109" s="25">
        <v>200</v>
      </c>
      <c r="F109" s="22">
        <f>F110</f>
        <v>311.3</v>
      </c>
      <c r="G109" s="22">
        <f t="shared" ref="G109" si="53">G110</f>
        <v>127.9</v>
      </c>
      <c r="H109" s="194">
        <f t="shared" si="41"/>
        <v>0.41085769354320589</v>
      </c>
    </row>
    <row r="110" spans="1:9" s="3" customFormat="1" ht="31.5" x14ac:dyDescent="0.2">
      <c r="A110" s="35" t="s">
        <v>31</v>
      </c>
      <c r="B110" s="24" t="s">
        <v>13</v>
      </c>
      <c r="C110" s="24" t="s">
        <v>54</v>
      </c>
      <c r="D110" s="24" t="s">
        <v>92</v>
      </c>
      <c r="E110" s="25">
        <v>240</v>
      </c>
      <c r="F110" s="22">
        <v>311.3</v>
      </c>
      <c r="G110" s="22">
        <v>127.9</v>
      </c>
      <c r="H110" s="194">
        <f t="shared" si="41"/>
        <v>0.41085769354320589</v>
      </c>
    </row>
    <row r="111" spans="1:9" s="3" customFormat="1" x14ac:dyDescent="0.2">
      <c r="A111" s="49" t="s">
        <v>93</v>
      </c>
      <c r="B111" s="11" t="s">
        <v>13</v>
      </c>
      <c r="C111" s="11" t="s">
        <v>54</v>
      </c>
      <c r="D111" s="11" t="s">
        <v>94</v>
      </c>
      <c r="E111" s="19"/>
      <c r="F111" s="20">
        <f>F112+F119</f>
        <v>3327.7</v>
      </c>
      <c r="G111" s="20">
        <f t="shared" ref="G111" si="54">G112+G119</f>
        <v>1986.2</v>
      </c>
      <c r="H111" s="193">
        <f t="shared" si="41"/>
        <v>0.59686870811671733</v>
      </c>
      <c r="I111" s="235"/>
    </row>
    <row r="112" spans="1:9" s="3" customFormat="1" x14ac:dyDescent="0.2">
      <c r="A112" s="35" t="s">
        <v>95</v>
      </c>
      <c r="B112" s="24" t="s">
        <v>13</v>
      </c>
      <c r="C112" s="24" t="s">
        <v>54</v>
      </c>
      <c r="D112" s="24" t="s">
        <v>96</v>
      </c>
      <c r="E112" s="25"/>
      <c r="F112" s="22">
        <f>F113</f>
        <v>502.5</v>
      </c>
      <c r="G112" s="22">
        <f t="shared" ref="G112:G113" si="55">G113</f>
        <v>327</v>
      </c>
      <c r="H112" s="194">
        <f t="shared" si="41"/>
        <v>0.65074626865671636</v>
      </c>
    </row>
    <row r="113" spans="1:8" s="3" customFormat="1" ht="31.5" x14ac:dyDescent="0.2">
      <c r="A113" s="35" t="s">
        <v>97</v>
      </c>
      <c r="B113" s="24" t="s">
        <v>13</v>
      </c>
      <c r="C113" s="24" t="s">
        <v>54</v>
      </c>
      <c r="D113" s="24" t="s">
        <v>98</v>
      </c>
      <c r="E113" s="25"/>
      <c r="F113" s="22">
        <f>F114</f>
        <v>502.5</v>
      </c>
      <c r="G113" s="22">
        <f t="shared" si="55"/>
        <v>327</v>
      </c>
      <c r="H113" s="194">
        <f t="shared" si="41"/>
        <v>0.65074626865671636</v>
      </c>
    </row>
    <row r="114" spans="1:8" s="3" customFormat="1" ht="47.25" x14ac:dyDescent="0.2">
      <c r="A114" s="35" t="s">
        <v>99</v>
      </c>
      <c r="B114" s="24" t="s">
        <v>13</v>
      </c>
      <c r="C114" s="24" t="s">
        <v>54</v>
      </c>
      <c r="D114" s="24" t="s">
        <v>100</v>
      </c>
      <c r="E114" s="25"/>
      <c r="F114" s="22">
        <f>F115+F117</f>
        <v>502.5</v>
      </c>
      <c r="G114" s="22">
        <f t="shared" ref="G114" si="56">G115+G117</f>
        <v>327</v>
      </c>
      <c r="H114" s="194">
        <f t="shared" si="41"/>
        <v>0.65074626865671636</v>
      </c>
    </row>
    <row r="115" spans="1:8" s="3" customFormat="1" ht="78.75" x14ac:dyDescent="0.2">
      <c r="A115" s="35" t="s">
        <v>28</v>
      </c>
      <c r="B115" s="24" t="s">
        <v>13</v>
      </c>
      <c r="C115" s="24" t="s">
        <v>54</v>
      </c>
      <c r="D115" s="24" t="s">
        <v>100</v>
      </c>
      <c r="E115" s="25">
        <v>100</v>
      </c>
      <c r="F115" s="22">
        <f>F116</f>
        <v>456.8</v>
      </c>
      <c r="G115" s="22">
        <f t="shared" ref="G115" si="57">G116</f>
        <v>301.8</v>
      </c>
      <c r="H115" s="194">
        <f t="shared" si="41"/>
        <v>0.66068301225919446</v>
      </c>
    </row>
    <row r="116" spans="1:8" s="21" customFormat="1" ht="31.5" x14ac:dyDescent="0.2">
      <c r="A116" s="35" t="s">
        <v>29</v>
      </c>
      <c r="B116" s="24" t="s">
        <v>13</v>
      </c>
      <c r="C116" s="24" t="s">
        <v>54</v>
      </c>
      <c r="D116" s="24" t="s">
        <v>100</v>
      </c>
      <c r="E116" s="25">
        <v>120</v>
      </c>
      <c r="F116" s="22">
        <v>456.8</v>
      </c>
      <c r="G116" s="22">
        <f>234.8+67</f>
        <v>301.8</v>
      </c>
      <c r="H116" s="194">
        <f t="shared" si="41"/>
        <v>0.66068301225919446</v>
      </c>
    </row>
    <row r="117" spans="1:8" s="3" customFormat="1" ht="31.5" x14ac:dyDescent="0.2">
      <c r="A117" s="35" t="s">
        <v>30</v>
      </c>
      <c r="B117" s="24" t="s">
        <v>13</v>
      </c>
      <c r="C117" s="24" t="s">
        <v>54</v>
      </c>
      <c r="D117" s="24" t="s">
        <v>100</v>
      </c>
      <c r="E117" s="25">
        <v>200</v>
      </c>
      <c r="F117" s="22">
        <f>F118</f>
        <v>45.7</v>
      </c>
      <c r="G117" s="22">
        <f t="shared" ref="G117" si="58">G118</f>
        <v>25.2</v>
      </c>
      <c r="H117" s="194">
        <f t="shared" si="41"/>
        <v>0.55142231947483589</v>
      </c>
    </row>
    <row r="118" spans="1:8" s="3" customFormat="1" ht="31.5" x14ac:dyDescent="0.2">
      <c r="A118" s="35" t="s">
        <v>31</v>
      </c>
      <c r="B118" s="24" t="s">
        <v>13</v>
      </c>
      <c r="C118" s="24" t="s">
        <v>54</v>
      </c>
      <c r="D118" s="24" t="s">
        <v>100</v>
      </c>
      <c r="E118" s="25">
        <v>240</v>
      </c>
      <c r="F118" s="22">
        <v>45.7</v>
      </c>
      <c r="G118" s="22">
        <v>25.2</v>
      </c>
      <c r="H118" s="194">
        <f t="shared" si="41"/>
        <v>0.55142231947483589</v>
      </c>
    </row>
    <row r="119" spans="1:8" s="3" customFormat="1" x14ac:dyDescent="0.2">
      <c r="A119" s="35" t="s">
        <v>101</v>
      </c>
      <c r="B119" s="24" t="s">
        <v>13</v>
      </c>
      <c r="C119" s="24" t="s">
        <v>54</v>
      </c>
      <c r="D119" s="24" t="s">
        <v>102</v>
      </c>
      <c r="E119" s="25"/>
      <c r="F119" s="22">
        <f>F120+F126</f>
        <v>2825.2</v>
      </c>
      <c r="G119" s="22">
        <f t="shared" ref="G119" si="59">G120+G126</f>
        <v>1659.2</v>
      </c>
      <c r="H119" s="194">
        <f t="shared" si="41"/>
        <v>0.58728585586861115</v>
      </c>
    </row>
    <row r="120" spans="1:8" s="3" customFormat="1" ht="47.25" x14ac:dyDescent="0.2">
      <c r="A120" s="35" t="s">
        <v>103</v>
      </c>
      <c r="B120" s="24" t="s">
        <v>13</v>
      </c>
      <c r="C120" s="24" t="s">
        <v>54</v>
      </c>
      <c r="D120" s="24" t="s">
        <v>104</v>
      </c>
      <c r="E120" s="25"/>
      <c r="F120" s="22">
        <f>F121</f>
        <v>2813.1</v>
      </c>
      <c r="G120" s="22">
        <f t="shared" ref="G120" si="60">G121</f>
        <v>1659.2</v>
      </c>
      <c r="H120" s="194">
        <f t="shared" si="41"/>
        <v>0.58981195122818242</v>
      </c>
    </row>
    <row r="121" spans="1:8" s="3" customFormat="1" ht="47.25" x14ac:dyDescent="0.2">
      <c r="A121" s="35" t="s">
        <v>105</v>
      </c>
      <c r="B121" s="24" t="s">
        <v>13</v>
      </c>
      <c r="C121" s="24" t="s">
        <v>54</v>
      </c>
      <c r="D121" s="24" t="s">
        <v>106</v>
      </c>
      <c r="E121" s="25"/>
      <c r="F121" s="22">
        <f>F122+F124</f>
        <v>2813.1</v>
      </c>
      <c r="G121" s="22">
        <f t="shared" ref="G121" si="61">G122+G124</f>
        <v>1659.2</v>
      </c>
      <c r="H121" s="194">
        <f t="shared" si="41"/>
        <v>0.58981195122818242</v>
      </c>
    </row>
    <row r="122" spans="1:8" s="3" customFormat="1" ht="78.75" x14ac:dyDescent="0.2">
      <c r="A122" s="35" t="s">
        <v>28</v>
      </c>
      <c r="B122" s="24" t="s">
        <v>13</v>
      </c>
      <c r="C122" s="24" t="s">
        <v>54</v>
      </c>
      <c r="D122" s="24" t="s">
        <v>106</v>
      </c>
      <c r="E122" s="25">
        <v>100</v>
      </c>
      <c r="F122" s="22">
        <f>F123</f>
        <v>2557.4</v>
      </c>
      <c r="G122" s="22">
        <f t="shared" ref="G122" si="62">G123</f>
        <v>1453</v>
      </c>
      <c r="H122" s="194">
        <f t="shared" si="41"/>
        <v>0.56815515758191915</v>
      </c>
    </row>
    <row r="123" spans="1:8" s="3" customFormat="1" ht="31.5" x14ac:dyDescent="0.2">
      <c r="A123" s="35" t="s">
        <v>29</v>
      </c>
      <c r="B123" s="24" t="s">
        <v>13</v>
      </c>
      <c r="C123" s="24" t="s">
        <v>54</v>
      </c>
      <c r="D123" s="24" t="s">
        <v>106</v>
      </c>
      <c r="E123" s="25">
        <v>120</v>
      </c>
      <c r="F123" s="22">
        <v>2557.4</v>
      </c>
      <c r="G123" s="22">
        <f>1128.7+1.9+322.4</f>
        <v>1453</v>
      </c>
      <c r="H123" s="194">
        <f t="shared" si="41"/>
        <v>0.56815515758191915</v>
      </c>
    </row>
    <row r="124" spans="1:8" s="3" customFormat="1" ht="31.5" x14ac:dyDescent="0.2">
      <c r="A124" s="35" t="s">
        <v>30</v>
      </c>
      <c r="B124" s="24" t="s">
        <v>13</v>
      </c>
      <c r="C124" s="24" t="s">
        <v>54</v>
      </c>
      <c r="D124" s="24" t="s">
        <v>106</v>
      </c>
      <c r="E124" s="25">
        <v>200</v>
      </c>
      <c r="F124" s="22">
        <f>F125</f>
        <v>255.7</v>
      </c>
      <c r="G124" s="22">
        <f t="shared" ref="G124" si="63">G125</f>
        <v>206.2</v>
      </c>
      <c r="H124" s="194">
        <f t="shared" si="41"/>
        <v>0.80641376613218618</v>
      </c>
    </row>
    <row r="125" spans="1:8" s="3" customFormat="1" ht="31.5" x14ac:dyDescent="0.2">
      <c r="A125" s="35" t="s">
        <v>31</v>
      </c>
      <c r="B125" s="24" t="s">
        <v>13</v>
      </c>
      <c r="C125" s="24" t="s">
        <v>54</v>
      </c>
      <c r="D125" s="24" t="s">
        <v>106</v>
      </c>
      <c r="E125" s="25">
        <v>240</v>
      </c>
      <c r="F125" s="22">
        <v>255.7</v>
      </c>
      <c r="G125" s="22">
        <v>206.2</v>
      </c>
      <c r="H125" s="194">
        <f t="shared" si="41"/>
        <v>0.80641376613218618</v>
      </c>
    </row>
    <row r="126" spans="1:8" s="3" customFormat="1" ht="63" x14ac:dyDescent="0.2">
      <c r="A126" s="50" t="s">
        <v>107</v>
      </c>
      <c r="B126" s="24" t="s">
        <v>13</v>
      </c>
      <c r="C126" s="24" t="s">
        <v>54</v>
      </c>
      <c r="D126" s="51" t="s">
        <v>108</v>
      </c>
      <c r="E126" s="32"/>
      <c r="F126" s="52">
        <f>F127</f>
        <v>12.1</v>
      </c>
      <c r="G126" s="52">
        <f t="shared" ref="G126" si="64">G127</f>
        <v>0</v>
      </c>
      <c r="H126" s="199">
        <f t="shared" si="41"/>
        <v>0</v>
      </c>
    </row>
    <row r="127" spans="1:8" s="3" customFormat="1" ht="63" x14ac:dyDescent="0.2">
      <c r="A127" s="35" t="s">
        <v>109</v>
      </c>
      <c r="B127" s="24" t="s">
        <v>13</v>
      </c>
      <c r="C127" s="24" t="s">
        <v>54</v>
      </c>
      <c r="D127" s="24" t="s">
        <v>110</v>
      </c>
      <c r="E127" s="24"/>
      <c r="F127" s="53">
        <f>F128+F130</f>
        <v>12.1</v>
      </c>
      <c r="G127" s="53">
        <f t="shared" ref="G127" si="65">G128+G130</f>
        <v>0</v>
      </c>
      <c r="H127" s="200">
        <f t="shared" si="41"/>
        <v>0</v>
      </c>
    </row>
    <row r="128" spans="1:8" s="3" customFormat="1" ht="78.75" x14ac:dyDescent="0.2">
      <c r="A128" s="35" t="s">
        <v>28</v>
      </c>
      <c r="B128" s="24" t="s">
        <v>13</v>
      </c>
      <c r="C128" s="24" t="s">
        <v>54</v>
      </c>
      <c r="D128" s="24" t="s">
        <v>110</v>
      </c>
      <c r="E128" s="25">
        <v>100</v>
      </c>
      <c r="F128" s="53">
        <f>F129</f>
        <v>11</v>
      </c>
      <c r="G128" s="53">
        <f t="shared" ref="G128" si="66">G129</f>
        <v>0</v>
      </c>
      <c r="H128" s="200">
        <f t="shared" si="41"/>
        <v>0</v>
      </c>
    </row>
    <row r="129" spans="1:9" s="3" customFormat="1" ht="31.5" x14ac:dyDescent="0.2">
      <c r="A129" s="35" t="s">
        <v>29</v>
      </c>
      <c r="B129" s="24" t="s">
        <v>13</v>
      </c>
      <c r="C129" s="24" t="s">
        <v>54</v>
      </c>
      <c r="D129" s="24" t="s">
        <v>110</v>
      </c>
      <c r="E129" s="25">
        <v>120</v>
      </c>
      <c r="F129" s="53">
        <f>8.4+2.6</f>
        <v>11</v>
      </c>
      <c r="G129" s="53">
        <v>0</v>
      </c>
      <c r="H129" s="200">
        <f t="shared" si="41"/>
        <v>0</v>
      </c>
    </row>
    <row r="130" spans="1:9" s="3" customFormat="1" ht="31.5" x14ac:dyDescent="0.2">
      <c r="A130" s="35" t="s">
        <v>30</v>
      </c>
      <c r="B130" s="24" t="s">
        <v>13</v>
      </c>
      <c r="C130" s="24" t="s">
        <v>54</v>
      </c>
      <c r="D130" s="24" t="s">
        <v>110</v>
      </c>
      <c r="E130" s="25">
        <v>200</v>
      </c>
      <c r="F130" s="53">
        <f>F131</f>
        <v>1.1000000000000001</v>
      </c>
      <c r="G130" s="53">
        <f t="shared" ref="G130" si="67">G131</f>
        <v>0</v>
      </c>
      <c r="H130" s="200">
        <f t="shared" si="41"/>
        <v>0</v>
      </c>
    </row>
    <row r="131" spans="1:9" s="21" customFormat="1" ht="31.5" x14ac:dyDescent="0.2">
      <c r="A131" s="35" t="s">
        <v>31</v>
      </c>
      <c r="B131" s="24" t="s">
        <v>13</v>
      </c>
      <c r="C131" s="24" t="s">
        <v>54</v>
      </c>
      <c r="D131" s="24" t="s">
        <v>110</v>
      </c>
      <c r="E131" s="25">
        <v>240</v>
      </c>
      <c r="F131" s="53">
        <v>1.1000000000000001</v>
      </c>
      <c r="G131" s="53">
        <v>0</v>
      </c>
      <c r="H131" s="200">
        <f t="shared" si="41"/>
        <v>0</v>
      </c>
    </row>
    <row r="132" spans="1:9" s="21" customFormat="1" ht="47.25" x14ac:dyDescent="0.2">
      <c r="A132" s="49" t="s">
        <v>111</v>
      </c>
      <c r="B132" s="11" t="s">
        <v>13</v>
      </c>
      <c r="C132" s="11" t="s">
        <v>54</v>
      </c>
      <c r="D132" s="11" t="s">
        <v>112</v>
      </c>
      <c r="E132" s="25"/>
      <c r="F132" s="20">
        <f>F133</f>
        <v>0.5</v>
      </c>
      <c r="G132" s="20">
        <f t="shared" ref="G132:G134" si="68">G133</f>
        <v>0</v>
      </c>
      <c r="H132" s="193">
        <f t="shared" si="41"/>
        <v>0</v>
      </c>
      <c r="I132" s="236"/>
    </row>
    <row r="133" spans="1:9" s="21" customFormat="1" ht="47.25" x14ac:dyDescent="0.2">
      <c r="A133" s="35" t="s">
        <v>113</v>
      </c>
      <c r="B133" s="24" t="s">
        <v>13</v>
      </c>
      <c r="C133" s="24" t="s">
        <v>54</v>
      </c>
      <c r="D133" s="24" t="s">
        <v>114</v>
      </c>
      <c r="E133" s="25"/>
      <c r="F133" s="53">
        <f>F134</f>
        <v>0.5</v>
      </c>
      <c r="G133" s="53">
        <f t="shared" si="68"/>
        <v>0</v>
      </c>
      <c r="H133" s="200">
        <f t="shared" si="41"/>
        <v>0</v>
      </c>
    </row>
    <row r="134" spans="1:9" s="21" customFormat="1" ht="126" x14ac:dyDescent="0.2">
      <c r="A134" s="35" t="s">
        <v>115</v>
      </c>
      <c r="B134" s="24" t="s">
        <v>13</v>
      </c>
      <c r="C134" s="24" t="s">
        <v>54</v>
      </c>
      <c r="D134" s="24" t="s">
        <v>116</v>
      </c>
      <c r="E134" s="25"/>
      <c r="F134" s="53">
        <f>F135</f>
        <v>0.5</v>
      </c>
      <c r="G134" s="53">
        <f t="shared" si="68"/>
        <v>0</v>
      </c>
      <c r="H134" s="200">
        <f t="shared" si="41"/>
        <v>0</v>
      </c>
    </row>
    <row r="135" spans="1:9" s="36" customFormat="1" ht="78.75" x14ac:dyDescent="0.2">
      <c r="A135" s="35" t="s">
        <v>117</v>
      </c>
      <c r="B135" s="24" t="s">
        <v>13</v>
      </c>
      <c r="C135" s="24" t="s">
        <v>54</v>
      </c>
      <c r="D135" s="24" t="s">
        <v>118</v>
      </c>
      <c r="E135" s="25"/>
      <c r="F135" s="22">
        <f>F136+F138</f>
        <v>0.5</v>
      </c>
      <c r="G135" s="22">
        <f t="shared" ref="G135" si="69">G136+G138</f>
        <v>0</v>
      </c>
      <c r="H135" s="194">
        <f t="shared" si="41"/>
        <v>0</v>
      </c>
    </row>
    <row r="136" spans="1:9" s="21" customFormat="1" ht="78.75" x14ac:dyDescent="0.2">
      <c r="A136" s="35" t="s">
        <v>28</v>
      </c>
      <c r="B136" s="24" t="s">
        <v>13</v>
      </c>
      <c r="C136" s="24" t="s">
        <v>54</v>
      </c>
      <c r="D136" s="24" t="s">
        <v>118</v>
      </c>
      <c r="E136" s="25">
        <v>100</v>
      </c>
      <c r="F136" s="22">
        <f>F137</f>
        <v>0.4</v>
      </c>
      <c r="G136" s="22">
        <f t="shared" ref="G136" si="70">G137</f>
        <v>0</v>
      </c>
      <c r="H136" s="194">
        <f t="shared" si="41"/>
        <v>0</v>
      </c>
    </row>
    <row r="137" spans="1:9" s="3" customFormat="1" ht="31.5" x14ac:dyDescent="0.2">
      <c r="A137" s="35" t="s">
        <v>29</v>
      </c>
      <c r="B137" s="24" t="s">
        <v>13</v>
      </c>
      <c r="C137" s="24" t="s">
        <v>54</v>
      </c>
      <c r="D137" s="24" t="s">
        <v>118</v>
      </c>
      <c r="E137" s="25">
        <v>120</v>
      </c>
      <c r="F137" s="22">
        <v>0.4</v>
      </c>
      <c r="G137" s="22">
        <v>0</v>
      </c>
      <c r="H137" s="194">
        <f t="shared" si="41"/>
        <v>0</v>
      </c>
    </row>
    <row r="138" spans="1:9" s="3" customFormat="1" ht="31.5" x14ac:dyDescent="0.2">
      <c r="A138" s="35" t="s">
        <v>30</v>
      </c>
      <c r="B138" s="24" t="s">
        <v>13</v>
      </c>
      <c r="C138" s="24" t="s">
        <v>54</v>
      </c>
      <c r="D138" s="24" t="s">
        <v>118</v>
      </c>
      <c r="E138" s="25">
        <v>200</v>
      </c>
      <c r="F138" s="22">
        <f>F139</f>
        <v>0.1</v>
      </c>
      <c r="G138" s="22">
        <f t="shared" ref="G138" si="71">G139</f>
        <v>0</v>
      </c>
      <c r="H138" s="194">
        <f t="shared" si="41"/>
        <v>0</v>
      </c>
    </row>
    <row r="139" spans="1:9" s="3" customFormat="1" ht="31.5" x14ac:dyDescent="0.2">
      <c r="A139" s="35" t="s">
        <v>31</v>
      </c>
      <c r="B139" s="24" t="s">
        <v>13</v>
      </c>
      <c r="C139" s="24" t="s">
        <v>54</v>
      </c>
      <c r="D139" s="24" t="s">
        <v>118</v>
      </c>
      <c r="E139" s="25">
        <v>240</v>
      </c>
      <c r="F139" s="22">
        <v>0.1</v>
      </c>
      <c r="G139" s="22">
        <v>0</v>
      </c>
      <c r="H139" s="194">
        <f t="shared" si="41"/>
        <v>0</v>
      </c>
    </row>
    <row r="140" spans="1:9" s="3" customFormat="1" ht="47.25" x14ac:dyDescent="0.2">
      <c r="A140" s="49" t="s">
        <v>119</v>
      </c>
      <c r="B140" s="11" t="s">
        <v>13</v>
      </c>
      <c r="C140" s="11" t="s">
        <v>54</v>
      </c>
      <c r="D140" s="11" t="s">
        <v>120</v>
      </c>
      <c r="E140" s="19"/>
      <c r="F140" s="20">
        <f>F141</f>
        <v>449.3</v>
      </c>
      <c r="G140" s="20">
        <f t="shared" ref="G140:G142" si="72">G141</f>
        <v>277</v>
      </c>
      <c r="H140" s="193">
        <f t="shared" si="41"/>
        <v>0.61651457823280653</v>
      </c>
      <c r="I140" s="235"/>
    </row>
    <row r="141" spans="1:9" s="3" customFormat="1" ht="31.5" x14ac:dyDescent="0.2">
      <c r="A141" s="35" t="s">
        <v>121</v>
      </c>
      <c r="B141" s="24" t="s">
        <v>13</v>
      </c>
      <c r="C141" s="24" t="s">
        <v>54</v>
      </c>
      <c r="D141" s="24" t="s">
        <v>122</v>
      </c>
      <c r="E141" s="25"/>
      <c r="F141" s="22">
        <f>F142</f>
        <v>449.3</v>
      </c>
      <c r="G141" s="22">
        <f t="shared" si="72"/>
        <v>277</v>
      </c>
      <c r="H141" s="194">
        <f t="shared" si="41"/>
        <v>0.61651457823280653</v>
      </c>
    </row>
    <row r="142" spans="1:9" s="3" customFormat="1" ht="47.25" x14ac:dyDescent="0.2">
      <c r="A142" s="35" t="s">
        <v>123</v>
      </c>
      <c r="B142" s="24" t="s">
        <v>13</v>
      </c>
      <c r="C142" s="24" t="s">
        <v>54</v>
      </c>
      <c r="D142" s="24" t="s">
        <v>124</v>
      </c>
      <c r="E142" s="25"/>
      <c r="F142" s="22">
        <f>F143</f>
        <v>449.3</v>
      </c>
      <c r="G142" s="22">
        <f t="shared" si="72"/>
        <v>277</v>
      </c>
      <c r="H142" s="194">
        <f t="shared" si="41"/>
        <v>0.61651457823280653</v>
      </c>
    </row>
    <row r="143" spans="1:9" s="3" customFormat="1" ht="63" x14ac:dyDescent="0.2">
      <c r="A143" s="35" t="s">
        <v>125</v>
      </c>
      <c r="B143" s="24" t="s">
        <v>13</v>
      </c>
      <c r="C143" s="24" t="s">
        <v>54</v>
      </c>
      <c r="D143" s="24" t="s">
        <v>126</v>
      </c>
      <c r="E143" s="25"/>
      <c r="F143" s="22">
        <f>F144+F146</f>
        <v>449.3</v>
      </c>
      <c r="G143" s="22">
        <f t="shared" ref="G143" si="73">G144+G146</f>
        <v>277</v>
      </c>
      <c r="H143" s="194">
        <f t="shared" si="41"/>
        <v>0.61651457823280653</v>
      </c>
    </row>
    <row r="144" spans="1:9" s="21" customFormat="1" ht="78.75" x14ac:dyDescent="0.2">
      <c r="A144" s="35" t="s">
        <v>28</v>
      </c>
      <c r="B144" s="24" t="s">
        <v>13</v>
      </c>
      <c r="C144" s="24" t="s">
        <v>54</v>
      </c>
      <c r="D144" s="24" t="s">
        <v>126</v>
      </c>
      <c r="E144" s="25">
        <v>100</v>
      </c>
      <c r="F144" s="22">
        <f>F145</f>
        <v>408.5</v>
      </c>
      <c r="G144" s="22">
        <f t="shared" ref="G144" si="74">G145</f>
        <v>254.5</v>
      </c>
      <c r="H144" s="194">
        <f t="shared" si="41"/>
        <v>0.62301101591187269</v>
      </c>
    </row>
    <row r="145" spans="1:9" s="3" customFormat="1" ht="31.5" x14ac:dyDescent="0.2">
      <c r="A145" s="35" t="s">
        <v>29</v>
      </c>
      <c r="B145" s="24" t="s">
        <v>13</v>
      </c>
      <c r="C145" s="24" t="s">
        <v>54</v>
      </c>
      <c r="D145" s="24" t="s">
        <v>126</v>
      </c>
      <c r="E145" s="25">
        <v>120</v>
      </c>
      <c r="F145" s="22">
        <v>408.5</v>
      </c>
      <c r="G145" s="22">
        <f>203.9+50.6</f>
        <v>254.5</v>
      </c>
      <c r="H145" s="194">
        <f t="shared" si="41"/>
        <v>0.62301101591187269</v>
      </c>
    </row>
    <row r="146" spans="1:9" s="3" customFormat="1" ht="31.5" x14ac:dyDescent="0.2">
      <c r="A146" s="35" t="s">
        <v>30</v>
      </c>
      <c r="B146" s="24" t="s">
        <v>13</v>
      </c>
      <c r="C146" s="24" t="s">
        <v>54</v>
      </c>
      <c r="D146" s="24" t="s">
        <v>126</v>
      </c>
      <c r="E146" s="25">
        <v>200</v>
      </c>
      <c r="F146" s="22">
        <f>F147</f>
        <v>40.799999999999997</v>
      </c>
      <c r="G146" s="22">
        <f t="shared" ref="G146" si="75">G147</f>
        <v>22.5</v>
      </c>
      <c r="H146" s="194">
        <f t="shared" si="41"/>
        <v>0.55147058823529416</v>
      </c>
    </row>
    <row r="147" spans="1:9" s="3" customFormat="1" ht="31.5" x14ac:dyDescent="0.2">
      <c r="A147" s="35" t="s">
        <v>31</v>
      </c>
      <c r="B147" s="24" t="s">
        <v>13</v>
      </c>
      <c r="C147" s="24" t="s">
        <v>54</v>
      </c>
      <c r="D147" s="24" t="s">
        <v>126</v>
      </c>
      <c r="E147" s="25">
        <v>240</v>
      </c>
      <c r="F147" s="22">
        <v>40.799999999999997</v>
      </c>
      <c r="G147" s="22">
        <v>22.5</v>
      </c>
      <c r="H147" s="194">
        <f t="shared" ref="H147:H210" si="76">G147/F147</f>
        <v>0.55147058823529416</v>
      </c>
    </row>
    <row r="148" spans="1:9" s="3" customFormat="1" x14ac:dyDescent="0.2">
      <c r="A148" s="26" t="s">
        <v>127</v>
      </c>
      <c r="B148" s="27" t="s">
        <v>13</v>
      </c>
      <c r="C148" s="27" t="s">
        <v>128</v>
      </c>
      <c r="D148" s="27"/>
      <c r="E148" s="33"/>
      <c r="F148" s="28">
        <f>F149</f>
        <v>3</v>
      </c>
      <c r="G148" s="28">
        <f t="shared" ref="G148:G151" si="77">G149</f>
        <v>0</v>
      </c>
      <c r="H148" s="195">
        <f t="shared" si="76"/>
        <v>0</v>
      </c>
      <c r="I148" s="235"/>
    </row>
    <row r="149" spans="1:9" s="3" customFormat="1" x14ac:dyDescent="0.2">
      <c r="A149" s="30" t="s">
        <v>129</v>
      </c>
      <c r="B149" s="24" t="s">
        <v>13</v>
      </c>
      <c r="C149" s="24" t="s">
        <v>128</v>
      </c>
      <c r="D149" s="24" t="s">
        <v>130</v>
      </c>
      <c r="E149" s="24"/>
      <c r="F149" s="22">
        <f>F150</f>
        <v>3</v>
      </c>
      <c r="G149" s="22">
        <f t="shared" si="77"/>
        <v>0</v>
      </c>
      <c r="H149" s="194">
        <f t="shared" si="76"/>
        <v>0</v>
      </c>
    </row>
    <row r="150" spans="1:9" s="3" customFormat="1" ht="63" x14ac:dyDescent="0.2">
      <c r="A150" s="30" t="s">
        <v>131</v>
      </c>
      <c r="B150" s="24" t="s">
        <v>13</v>
      </c>
      <c r="C150" s="24" t="s">
        <v>128</v>
      </c>
      <c r="D150" s="24" t="s">
        <v>132</v>
      </c>
      <c r="E150" s="24"/>
      <c r="F150" s="22">
        <f>F151</f>
        <v>3</v>
      </c>
      <c r="G150" s="22">
        <f t="shared" si="77"/>
        <v>0</v>
      </c>
      <c r="H150" s="194">
        <f t="shared" si="76"/>
        <v>0</v>
      </c>
    </row>
    <row r="151" spans="1:9" s="3" customFormat="1" ht="31.5" x14ac:dyDescent="0.2">
      <c r="A151" s="35" t="s">
        <v>30</v>
      </c>
      <c r="B151" s="24" t="s">
        <v>13</v>
      </c>
      <c r="C151" s="24" t="s">
        <v>128</v>
      </c>
      <c r="D151" s="24" t="s">
        <v>132</v>
      </c>
      <c r="E151" s="24" t="s">
        <v>40</v>
      </c>
      <c r="F151" s="22">
        <f>F152</f>
        <v>3</v>
      </c>
      <c r="G151" s="22">
        <f t="shared" si="77"/>
        <v>0</v>
      </c>
      <c r="H151" s="194">
        <f t="shared" si="76"/>
        <v>0</v>
      </c>
    </row>
    <row r="152" spans="1:9" s="3" customFormat="1" ht="31.5" x14ac:dyDescent="0.2">
      <c r="A152" s="35" t="s">
        <v>31</v>
      </c>
      <c r="B152" s="24" t="s">
        <v>13</v>
      </c>
      <c r="C152" s="24" t="s">
        <v>128</v>
      </c>
      <c r="D152" s="24" t="s">
        <v>132</v>
      </c>
      <c r="E152" s="24" t="s">
        <v>41</v>
      </c>
      <c r="F152" s="22">
        <v>3</v>
      </c>
      <c r="G152" s="22">
        <v>0</v>
      </c>
      <c r="H152" s="194">
        <f t="shared" si="76"/>
        <v>0</v>
      </c>
    </row>
    <row r="153" spans="1:9" s="36" customFormat="1" x14ac:dyDescent="0.2">
      <c r="A153" s="26" t="s">
        <v>133</v>
      </c>
      <c r="B153" s="27" t="s">
        <v>13</v>
      </c>
      <c r="C153" s="27" t="s">
        <v>134</v>
      </c>
      <c r="D153" s="27"/>
      <c r="E153" s="33"/>
      <c r="F153" s="54">
        <f>F156+F177+F215+F170</f>
        <v>9318.7999999999993</v>
      </c>
      <c r="G153" s="54">
        <f t="shared" ref="G153" si="78">G156+G177+G215+G170</f>
        <v>5943.1</v>
      </c>
      <c r="H153" s="201">
        <f t="shared" si="76"/>
        <v>0.63775378804137883</v>
      </c>
    </row>
    <row r="154" spans="1:9" s="36" customFormat="1" ht="31.5" hidden="1" customHeight="1" x14ac:dyDescent="0.2">
      <c r="A154" s="55" t="s">
        <v>135</v>
      </c>
      <c r="B154" s="32" t="s">
        <v>13</v>
      </c>
      <c r="C154" s="32" t="s">
        <v>134</v>
      </c>
      <c r="D154" s="32" t="s">
        <v>136</v>
      </c>
      <c r="E154" s="32" t="s">
        <v>9</v>
      </c>
      <c r="F154" s="56">
        <f>F155</f>
        <v>0</v>
      </c>
      <c r="G154" s="56">
        <f t="shared" ref="G154" si="79">G155</f>
        <v>0</v>
      </c>
      <c r="H154" s="202" t="e">
        <f t="shared" si="76"/>
        <v>#DIV/0!</v>
      </c>
    </row>
    <row r="155" spans="1:9" s="36" customFormat="1" ht="31.5" hidden="1" customHeight="1" x14ac:dyDescent="0.2">
      <c r="A155" s="23" t="s">
        <v>20</v>
      </c>
      <c r="B155" s="24" t="s">
        <v>13</v>
      </c>
      <c r="C155" s="24" t="s">
        <v>134</v>
      </c>
      <c r="D155" s="24" t="s">
        <v>136</v>
      </c>
      <c r="E155" s="24" t="s">
        <v>137</v>
      </c>
      <c r="F155" s="57">
        <v>0</v>
      </c>
      <c r="G155" s="57">
        <v>0</v>
      </c>
      <c r="H155" s="203" t="e">
        <f t="shared" si="76"/>
        <v>#DIV/0!</v>
      </c>
    </row>
    <row r="156" spans="1:9" s="36" customFormat="1" x14ac:dyDescent="0.2">
      <c r="A156" s="18" t="s">
        <v>26</v>
      </c>
      <c r="B156" s="11" t="s">
        <v>13</v>
      </c>
      <c r="C156" s="11" t="s">
        <v>134</v>
      </c>
      <c r="D156" s="11" t="s">
        <v>23</v>
      </c>
      <c r="E156" s="19"/>
      <c r="F156" s="20">
        <f>F157</f>
        <v>3514.1</v>
      </c>
      <c r="G156" s="20">
        <f t="shared" ref="G156" si="80">G157</f>
        <v>2502.9</v>
      </c>
      <c r="H156" s="193">
        <f t="shared" si="76"/>
        <v>0.71224495603426197</v>
      </c>
      <c r="I156" s="237"/>
    </row>
    <row r="157" spans="1:9" s="36" customFormat="1" ht="31.5" x14ac:dyDescent="0.2">
      <c r="A157" s="23" t="s">
        <v>138</v>
      </c>
      <c r="B157" s="24" t="s">
        <v>13</v>
      </c>
      <c r="C157" s="24" t="s">
        <v>134</v>
      </c>
      <c r="D157" s="24" t="s">
        <v>139</v>
      </c>
      <c r="E157" s="25"/>
      <c r="F157" s="22">
        <f>F158+F163+F167</f>
        <v>3514.1</v>
      </c>
      <c r="G157" s="22">
        <f t="shared" ref="G157" si="81">G158+G163+G167</f>
        <v>2502.9</v>
      </c>
      <c r="H157" s="194">
        <f t="shared" si="76"/>
        <v>0.71224495603426197</v>
      </c>
    </row>
    <row r="158" spans="1:9" s="36" customFormat="1" ht="31.5" x14ac:dyDescent="0.2">
      <c r="A158" s="23" t="s">
        <v>140</v>
      </c>
      <c r="B158" s="24" t="s">
        <v>13</v>
      </c>
      <c r="C158" s="24" t="s">
        <v>134</v>
      </c>
      <c r="D158" s="24" t="s">
        <v>141</v>
      </c>
      <c r="E158" s="25"/>
      <c r="F158" s="22">
        <f>F159+F161</f>
        <v>1388</v>
      </c>
      <c r="G158" s="22">
        <f t="shared" ref="G158" si="82">G159+G161</f>
        <v>1014.6</v>
      </c>
      <c r="H158" s="194">
        <f t="shared" si="76"/>
        <v>0.73097982708933718</v>
      </c>
    </row>
    <row r="159" spans="1:9" s="3" customFormat="1" ht="66.599999999999994" customHeight="1" x14ac:dyDescent="0.2">
      <c r="A159" s="35" t="s">
        <v>28</v>
      </c>
      <c r="B159" s="24" t="s">
        <v>13</v>
      </c>
      <c r="C159" s="24" t="s">
        <v>134</v>
      </c>
      <c r="D159" s="24" t="s">
        <v>141</v>
      </c>
      <c r="E159" s="24" t="s">
        <v>47</v>
      </c>
      <c r="F159" s="22">
        <f>F160</f>
        <v>1348.9</v>
      </c>
      <c r="G159" s="22">
        <f t="shared" ref="G159" si="83">G160</f>
        <v>1001.5</v>
      </c>
      <c r="H159" s="194">
        <f t="shared" si="76"/>
        <v>0.74245681666543106</v>
      </c>
    </row>
    <row r="160" spans="1:9" s="21" customFormat="1" ht="24.75" customHeight="1" x14ac:dyDescent="0.2">
      <c r="A160" s="35" t="s">
        <v>142</v>
      </c>
      <c r="B160" s="24" t="s">
        <v>13</v>
      </c>
      <c r="C160" s="24" t="s">
        <v>134</v>
      </c>
      <c r="D160" s="24" t="s">
        <v>141</v>
      </c>
      <c r="E160" s="24" t="s">
        <v>143</v>
      </c>
      <c r="F160" s="22">
        <v>1348.9</v>
      </c>
      <c r="G160" s="22">
        <f>785.7+215.8</f>
        <v>1001.5</v>
      </c>
      <c r="H160" s="194">
        <f t="shared" si="76"/>
        <v>0.74245681666543106</v>
      </c>
    </row>
    <row r="161" spans="1:9" s="36" customFormat="1" ht="31.5" x14ac:dyDescent="0.2">
      <c r="A161" s="35" t="s">
        <v>30</v>
      </c>
      <c r="B161" s="24" t="s">
        <v>13</v>
      </c>
      <c r="C161" s="24" t="s">
        <v>134</v>
      </c>
      <c r="D161" s="24" t="s">
        <v>141</v>
      </c>
      <c r="E161" s="24" t="s">
        <v>40</v>
      </c>
      <c r="F161" s="22">
        <f>F162</f>
        <v>39.1</v>
      </c>
      <c r="G161" s="22">
        <f t="shared" ref="G161" si="84">G162</f>
        <v>13.1</v>
      </c>
      <c r="H161" s="194">
        <f t="shared" si="76"/>
        <v>0.33503836317135549</v>
      </c>
    </row>
    <row r="162" spans="1:9" s="36" customFormat="1" ht="31.5" x14ac:dyDescent="0.2">
      <c r="A162" s="35" t="s">
        <v>31</v>
      </c>
      <c r="B162" s="24" t="s">
        <v>13</v>
      </c>
      <c r="C162" s="24" t="s">
        <v>134</v>
      </c>
      <c r="D162" s="24" t="s">
        <v>141</v>
      </c>
      <c r="E162" s="24" t="s">
        <v>41</v>
      </c>
      <c r="F162" s="22">
        <v>39.1</v>
      </c>
      <c r="G162" s="22">
        <v>13.1</v>
      </c>
      <c r="H162" s="194">
        <f t="shared" si="76"/>
        <v>0.33503836317135549</v>
      </c>
    </row>
    <row r="163" spans="1:9" s="36" customFormat="1" ht="31.15" hidden="1" customHeight="1" x14ac:dyDescent="0.2">
      <c r="A163" s="35" t="s">
        <v>144</v>
      </c>
      <c r="B163" s="24" t="s">
        <v>13</v>
      </c>
      <c r="C163" s="24" t="s">
        <v>134</v>
      </c>
      <c r="D163" s="24" t="s">
        <v>145</v>
      </c>
      <c r="E163" s="24"/>
      <c r="F163" s="22">
        <f>F164</f>
        <v>0</v>
      </c>
      <c r="G163" s="22">
        <f t="shared" ref="G163:G165" si="85">G164</f>
        <v>0</v>
      </c>
      <c r="H163" s="194" t="e">
        <f t="shared" si="76"/>
        <v>#DIV/0!</v>
      </c>
    </row>
    <row r="164" spans="1:9" s="36" customFormat="1" ht="46.9" hidden="1" customHeight="1" x14ac:dyDescent="0.2">
      <c r="A164" s="35" t="s">
        <v>146</v>
      </c>
      <c r="B164" s="24" t="s">
        <v>13</v>
      </c>
      <c r="C164" s="24" t="s">
        <v>134</v>
      </c>
      <c r="D164" s="24" t="s">
        <v>147</v>
      </c>
      <c r="E164" s="24"/>
      <c r="F164" s="22">
        <f>F165</f>
        <v>0</v>
      </c>
      <c r="G164" s="22">
        <f t="shared" si="85"/>
        <v>0</v>
      </c>
      <c r="H164" s="194" t="e">
        <f t="shared" si="76"/>
        <v>#DIV/0!</v>
      </c>
    </row>
    <row r="165" spans="1:9" s="36" customFormat="1" ht="31.15" hidden="1" customHeight="1" x14ac:dyDescent="0.2">
      <c r="A165" s="35" t="s">
        <v>30</v>
      </c>
      <c r="B165" s="24" t="s">
        <v>13</v>
      </c>
      <c r="C165" s="24" t="s">
        <v>134</v>
      </c>
      <c r="D165" s="24" t="s">
        <v>147</v>
      </c>
      <c r="E165" s="24" t="s">
        <v>40</v>
      </c>
      <c r="F165" s="22">
        <f>F166</f>
        <v>0</v>
      </c>
      <c r="G165" s="22">
        <f t="shared" si="85"/>
        <v>0</v>
      </c>
      <c r="H165" s="194" t="e">
        <f t="shared" si="76"/>
        <v>#DIV/0!</v>
      </c>
    </row>
    <row r="166" spans="1:9" s="36" customFormat="1" ht="31.15" hidden="1" customHeight="1" x14ac:dyDescent="0.2">
      <c r="A166" s="35" t="s">
        <v>31</v>
      </c>
      <c r="B166" s="24" t="s">
        <v>13</v>
      </c>
      <c r="C166" s="24" t="s">
        <v>134</v>
      </c>
      <c r="D166" s="24" t="s">
        <v>147</v>
      </c>
      <c r="E166" s="24" t="s">
        <v>41</v>
      </c>
      <c r="F166" s="22">
        <f>6-6</f>
        <v>0</v>
      </c>
      <c r="G166" s="22">
        <f t="shared" ref="G166" si="86">6-6</f>
        <v>0</v>
      </c>
      <c r="H166" s="194" t="e">
        <f t="shared" si="76"/>
        <v>#DIV/0!</v>
      </c>
    </row>
    <row r="167" spans="1:9" s="36" customFormat="1" ht="31.5" x14ac:dyDescent="0.2">
      <c r="A167" s="23" t="s">
        <v>148</v>
      </c>
      <c r="B167" s="24" t="s">
        <v>13</v>
      </c>
      <c r="C167" s="24" t="s">
        <v>134</v>
      </c>
      <c r="D167" s="24" t="s">
        <v>149</v>
      </c>
      <c r="E167" s="25"/>
      <c r="F167" s="22">
        <f>F168</f>
        <v>2126.1</v>
      </c>
      <c r="G167" s="22">
        <f t="shared" ref="G167:G168" si="87">G168</f>
        <v>1488.3</v>
      </c>
      <c r="H167" s="194">
        <f t="shared" si="76"/>
        <v>0.7000141103428813</v>
      </c>
    </row>
    <row r="168" spans="1:9" s="36" customFormat="1" ht="31.5" x14ac:dyDescent="0.2">
      <c r="A168" s="35" t="s">
        <v>150</v>
      </c>
      <c r="B168" s="24" t="s">
        <v>13</v>
      </c>
      <c r="C168" s="24" t="s">
        <v>134</v>
      </c>
      <c r="D168" s="24" t="s">
        <v>149</v>
      </c>
      <c r="E168" s="24" t="s">
        <v>151</v>
      </c>
      <c r="F168" s="22">
        <f>F169</f>
        <v>2126.1</v>
      </c>
      <c r="G168" s="22">
        <f t="shared" si="87"/>
        <v>1488.3</v>
      </c>
      <c r="H168" s="194">
        <f t="shared" si="76"/>
        <v>0.7000141103428813</v>
      </c>
    </row>
    <row r="169" spans="1:9" s="36" customFormat="1" x14ac:dyDescent="0.2">
      <c r="A169" s="58" t="s">
        <v>152</v>
      </c>
      <c r="B169" s="24" t="s">
        <v>13</v>
      </c>
      <c r="C169" s="24" t="s">
        <v>134</v>
      </c>
      <c r="D169" s="24" t="s">
        <v>149</v>
      </c>
      <c r="E169" s="24" t="s">
        <v>153</v>
      </c>
      <c r="F169" s="22">
        <v>2126.1</v>
      </c>
      <c r="G169" s="22">
        <v>1488.3</v>
      </c>
      <c r="H169" s="194">
        <f t="shared" si="76"/>
        <v>0.7000141103428813</v>
      </c>
    </row>
    <row r="170" spans="1:9" s="36" customFormat="1" x14ac:dyDescent="0.2">
      <c r="A170" s="18" t="s">
        <v>35</v>
      </c>
      <c r="B170" s="11" t="s">
        <v>13</v>
      </c>
      <c r="C170" s="11" t="s">
        <v>134</v>
      </c>
      <c r="D170" s="11" t="s">
        <v>154</v>
      </c>
      <c r="E170" s="19" t="s">
        <v>9</v>
      </c>
      <c r="F170" s="20">
        <f>F171</f>
        <v>292</v>
      </c>
      <c r="G170" s="20">
        <f t="shared" ref="G170:G171" si="88">G171</f>
        <v>169.5</v>
      </c>
      <c r="H170" s="193">
        <f t="shared" si="76"/>
        <v>0.58047945205479456</v>
      </c>
      <c r="I170" s="237"/>
    </row>
    <row r="171" spans="1:9" s="36" customFormat="1" x14ac:dyDescent="0.2">
      <c r="A171" s="23" t="s">
        <v>37</v>
      </c>
      <c r="B171" s="24" t="s">
        <v>13</v>
      </c>
      <c r="C171" s="24" t="s">
        <v>134</v>
      </c>
      <c r="D171" s="24" t="s">
        <v>155</v>
      </c>
      <c r="E171" s="19"/>
      <c r="F171" s="22">
        <f>F172</f>
        <v>292</v>
      </c>
      <c r="G171" s="22">
        <f t="shared" si="88"/>
        <v>169.5</v>
      </c>
      <c r="H171" s="194">
        <f t="shared" si="76"/>
        <v>0.58047945205479456</v>
      </c>
    </row>
    <row r="172" spans="1:9" s="36" customFormat="1" ht="31.5" x14ac:dyDescent="0.2">
      <c r="A172" s="59" t="s">
        <v>156</v>
      </c>
      <c r="B172" s="24" t="s">
        <v>13</v>
      </c>
      <c r="C172" s="24" t="s">
        <v>134</v>
      </c>
      <c r="D172" s="24" t="s">
        <v>157</v>
      </c>
      <c r="E172" s="24" t="s">
        <v>9</v>
      </c>
      <c r="F172" s="60">
        <f>F173+F175</f>
        <v>292</v>
      </c>
      <c r="G172" s="60">
        <f t="shared" ref="G172" si="89">G173+G175</f>
        <v>169.5</v>
      </c>
      <c r="H172" s="204">
        <f t="shared" si="76"/>
        <v>0.58047945205479456</v>
      </c>
    </row>
    <row r="173" spans="1:9" s="36" customFormat="1" ht="31.5" customHeight="1" x14ac:dyDescent="0.2">
      <c r="A173" s="35" t="s">
        <v>30</v>
      </c>
      <c r="B173" s="24" t="s">
        <v>13</v>
      </c>
      <c r="C173" s="24" t="s">
        <v>134</v>
      </c>
      <c r="D173" s="24" t="s">
        <v>157</v>
      </c>
      <c r="E173" s="24" t="s">
        <v>40</v>
      </c>
      <c r="F173" s="60">
        <f>F174</f>
        <v>186.5</v>
      </c>
      <c r="G173" s="60">
        <f t="shared" ref="G173" si="90">G174</f>
        <v>64</v>
      </c>
      <c r="H173" s="204">
        <f t="shared" si="76"/>
        <v>0.34316353887399464</v>
      </c>
    </row>
    <row r="174" spans="1:9" s="36" customFormat="1" ht="31.5" customHeight="1" x14ac:dyDescent="0.2">
      <c r="A174" s="35" t="s">
        <v>31</v>
      </c>
      <c r="B174" s="24" t="s">
        <v>13</v>
      </c>
      <c r="C174" s="24" t="s">
        <v>134</v>
      </c>
      <c r="D174" s="24" t="s">
        <v>157</v>
      </c>
      <c r="E174" s="24" t="s">
        <v>41</v>
      </c>
      <c r="F174" s="60">
        <v>186.5</v>
      </c>
      <c r="G174" s="60">
        <v>64</v>
      </c>
      <c r="H174" s="204">
        <f t="shared" si="76"/>
        <v>0.34316353887399464</v>
      </c>
    </row>
    <row r="175" spans="1:9" s="36" customFormat="1" x14ac:dyDescent="0.2">
      <c r="A175" s="35" t="s">
        <v>32</v>
      </c>
      <c r="B175" s="24" t="s">
        <v>13</v>
      </c>
      <c r="C175" s="24" t="s">
        <v>134</v>
      </c>
      <c r="D175" s="24" t="s">
        <v>157</v>
      </c>
      <c r="E175" s="24" t="s">
        <v>158</v>
      </c>
      <c r="F175" s="60">
        <f>F176</f>
        <v>105.5</v>
      </c>
      <c r="G175" s="60">
        <f t="shared" ref="G175" si="91">G176</f>
        <v>105.5</v>
      </c>
      <c r="H175" s="204">
        <f t="shared" si="76"/>
        <v>1</v>
      </c>
    </row>
    <row r="176" spans="1:9" s="36" customFormat="1" x14ac:dyDescent="0.2">
      <c r="A176" s="35" t="s">
        <v>34</v>
      </c>
      <c r="B176" s="24" t="s">
        <v>13</v>
      </c>
      <c r="C176" s="24" t="s">
        <v>134</v>
      </c>
      <c r="D176" s="24" t="s">
        <v>157</v>
      </c>
      <c r="E176" s="24" t="s">
        <v>159</v>
      </c>
      <c r="F176" s="60">
        <v>105.5</v>
      </c>
      <c r="G176" s="60">
        <v>105.5</v>
      </c>
      <c r="H176" s="204">
        <f t="shared" si="76"/>
        <v>1</v>
      </c>
    </row>
    <row r="177" spans="1:9" s="42" customFormat="1" ht="34.5" customHeight="1" x14ac:dyDescent="0.2">
      <c r="A177" s="61" t="s">
        <v>160</v>
      </c>
      <c r="B177" s="39" t="s">
        <v>13</v>
      </c>
      <c r="C177" s="39" t="s">
        <v>134</v>
      </c>
      <c r="D177" s="39" t="s">
        <v>161</v>
      </c>
      <c r="E177" s="40"/>
      <c r="F177" s="41">
        <f>F178</f>
        <v>5035.3999999999996</v>
      </c>
      <c r="G177" s="41">
        <f t="shared" ref="G177:G178" si="92">G178</f>
        <v>3211.0000000000005</v>
      </c>
      <c r="H177" s="197">
        <f t="shared" si="76"/>
        <v>0.63768518886285119</v>
      </c>
      <c r="I177" s="235"/>
    </row>
    <row r="178" spans="1:9" s="3" customFormat="1" x14ac:dyDescent="0.2">
      <c r="A178" s="23" t="s">
        <v>162</v>
      </c>
      <c r="B178" s="24" t="s">
        <v>13</v>
      </c>
      <c r="C178" s="24" t="s">
        <v>134</v>
      </c>
      <c r="D178" s="24" t="s">
        <v>163</v>
      </c>
      <c r="E178" s="25"/>
      <c r="F178" s="22">
        <f>F179</f>
        <v>5035.3999999999996</v>
      </c>
      <c r="G178" s="22">
        <f t="shared" si="92"/>
        <v>3211.0000000000005</v>
      </c>
      <c r="H178" s="194">
        <f t="shared" si="76"/>
        <v>0.63768518886285119</v>
      </c>
    </row>
    <row r="179" spans="1:9" s="3" customFormat="1" x14ac:dyDescent="0.2">
      <c r="A179" s="23" t="s">
        <v>164</v>
      </c>
      <c r="B179" s="24" t="s">
        <v>13</v>
      </c>
      <c r="C179" s="24" t="s">
        <v>134</v>
      </c>
      <c r="D179" s="24" t="s">
        <v>165</v>
      </c>
      <c r="E179" s="25"/>
      <c r="F179" s="22">
        <f>F180+F183+F188+F193+F200+F203</f>
        <v>5035.3999999999996</v>
      </c>
      <c r="G179" s="22">
        <f t="shared" ref="G179" si="93">G180+G183+G188+G193+G200+G203</f>
        <v>3211.0000000000005</v>
      </c>
      <c r="H179" s="194">
        <f t="shared" si="76"/>
        <v>0.63768518886285119</v>
      </c>
    </row>
    <row r="180" spans="1:9" s="3" customFormat="1" ht="16.5" customHeight="1" x14ac:dyDescent="0.2">
      <c r="A180" s="23" t="s">
        <v>166</v>
      </c>
      <c r="B180" s="24" t="s">
        <v>13</v>
      </c>
      <c r="C180" s="24" t="s">
        <v>134</v>
      </c>
      <c r="D180" s="24" t="s">
        <v>167</v>
      </c>
      <c r="E180" s="25"/>
      <c r="F180" s="22">
        <f>F181</f>
        <v>1500</v>
      </c>
      <c r="G180" s="22">
        <f t="shared" ref="G180:G181" si="94">G181</f>
        <v>1125</v>
      </c>
      <c r="H180" s="194">
        <f t="shared" si="76"/>
        <v>0.75</v>
      </c>
    </row>
    <row r="181" spans="1:9" s="3" customFormat="1" ht="34.5" customHeight="1" x14ac:dyDescent="0.2">
      <c r="A181" s="35" t="s">
        <v>30</v>
      </c>
      <c r="B181" s="24" t="s">
        <v>13</v>
      </c>
      <c r="C181" s="24" t="s">
        <v>134</v>
      </c>
      <c r="D181" s="24" t="s">
        <v>167</v>
      </c>
      <c r="E181" s="25">
        <v>200</v>
      </c>
      <c r="F181" s="22">
        <f>F182</f>
        <v>1500</v>
      </c>
      <c r="G181" s="22">
        <f t="shared" si="94"/>
        <v>1125</v>
      </c>
      <c r="H181" s="194">
        <f t="shared" si="76"/>
        <v>0.75</v>
      </c>
    </row>
    <row r="182" spans="1:9" s="21" customFormat="1" ht="33" customHeight="1" x14ac:dyDescent="0.2">
      <c r="A182" s="35" t="s">
        <v>31</v>
      </c>
      <c r="B182" s="24" t="s">
        <v>13</v>
      </c>
      <c r="C182" s="24" t="s">
        <v>134</v>
      </c>
      <c r="D182" s="24" t="s">
        <v>167</v>
      </c>
      <c r="E182" s="25">
        <v>240</v>
      </c>
      <c r="F182" s="22">
        <v>1500</v>
      </c>
      <c r="G182" s="22">
        <v>1125</v>
      </c>
      <c r="H182" s="194">
        <f t="shared" si="76"/>
        <v>0.75</v>
      </c>
    </row>
    <row r="183" spans="1:9" s="21" customFormat="1" ht="21" customHeight="1" x14ac:dyDescent="0.2">
      <c r="A183" s="23" t="s">
        <v>168</v>
      </c>
      <c r="B183" s="24" t="s">
        <v>13</v>
      </c>
      <c r="C183" s="24" t="s">
        <v>134</v>
      </c>
      <c r="D183" s="24" t="s">
        <v>169</v>
      </c>
      <c r="E183" s="25"/>
      <c r="F183" s="22">
        <f>F184+F186</f>
        <v>2293.8000000000002</v>
      </c>
      <c r="G183" s="22">
        <f t="shared" ref="G183" si="95">G184+G186</f>
        <v>1064.9000000000001</v>
      </c>
      <c r="H183" s="194">
        <f t="shared" si="76"/>
        <v>0.46425146045862759</v>
      </c>
    </row>
    <row r="184" spans="1:9" s="3" customFormat="1" ht="34.5" customHeight="1" x14ac:dyDescent="0.2">
      <c r="A184" s="35" t="s">
        <v>30</v>
      </c>
      <c r="B184" s="24" t="s">
        <v>13</v>
      </c>
      <c r="C184" s="24" t="s">
        <v>134</v>
      </c>
      <c r="D184" s="24" t="s">
        <v>169</v>
      </c>
      <c r="E184" s="25">
        <v>200</v>
      </c>
      <c r="F184" s="22">
        <f>F185</f>
        <v>2168.8000000000002</v>
      </c>
      <c r="G184" s="22">
        <f t="shared" ref="G184" si="96">G185</f>
        <v>1010.7</v>
      </c>
      <c r="H184" s="194">
        <f t="shared" si="76"/>
        <v>0.46601807451125044</v>
      </c>
    </row>
    <row r="185" spans="1:9" s="21" customFormat="1" ht="33" customHeight="1" x14ac:dyDescent="0.2">
      <c r="A185" s="35" t="s">
        <v>31</v>
      </c>
      <c r="B185" s="24" t="s">
        <v>13</v>
      </c>
      <c r="C185" s="24" t="s">
        <v>134</v>
      </c>
      <c r="D185" s="24" t="s">
        <v>169</v>
      </c>
      <c r="E185" s="25">
        <v>240</v>
      </c>
      <c r="F185" s="22">
        <f>2168.8</f>
        <v>2168.8000000000002</v>
      </c>
      <c r="G185" s="22">
        <v>1010.7</v>
      </c>
      <c r="H185" s="194">
        <f t="shared" si="76"/>
        <v>0.46601807451125044</v>
      </c>
    </row>
    <row r="186" spans="1:9" s="21" customFormat="1" x14ac:dyDescent="0.2">
      <c r="A186" s="23" t="s">
        <v>55</v>
      </c>
      <c r="B186" s="24" t="s">
        <v>13</v>
      </c>
      <c r="C186" s="24" t="s">
        <v>134</v>
      </c>
      <c r="D186" s="24" t="s">
        <v>169</v>
      </c>
      <c r="E186" s="25">
        <v>800</v>
      </c>
      <c r="F186" s="22">
        <f>F187</f>
        <v>125</v>
      </c>
      <c r="G186" s="22">
        <f t="shared" ref="G186" si="97">G187</f>
        <v>54.2</v>
      </c>
      <c r="H186" s="194">
        <f t="shared" si="76"/>
        <v>0.43360000000000004</v>
      </c>
    </row>
    <row r="187" spans="1:9" s="21" customFormat="1" x14ac:dyDescent="0.2">
      <c r="A187" s="23" t="s">
        <v>57</v>
      </c>
      <c r="B187" s="24" t="s">
        <v>13</v>
      </c>
      <c r="C187" s="24" t="s">
        <v>134</v>
      </c>
      <c r="D187" s="24" t="s">
        <v>169</v>
      </c>
      <c r="E187" s="25">
        <v>850</v>
      </c>
      <c r="F187" s="46">
        <v>125</v>
      </c>
      <c r="G187" s="46">
        <v>54.2</v>
      </c>
      <c r="H187" s="198">
        <f t="shared" si="76"/>
        <v>0.43360000000000004</v>
      </c>
    </row>
    <row r="188" spans="1:9" s="21" customFormat="1" ht="15.6" hidden="1" customHeight="1" x14ac:dyDescent="0.2">
      <c r="A188" s="23" t="s">
        <v>170</v>
      </c>
      <c r="B188" s="24" t="s">
        <v>13</v>
      </c>
      <c r="C188" s="24" t="s">
        <v>134</v>
      </c>
      <c r="D188" s="24" t="s">
        <v>171</v>
      </c>
      <c r="E188" s="25"/>
      <c r="F188" s="22">
        <f>F189+F191</f>
        <v>0</v>
      </c>
      <c r="G188" s="22">
        <f t="shared" ref="G188" si="98">G189+G191</f>
        <v>0</v>
      </c>
      <c r="H188" s="194" t="e">
        <f t="shared" si="76"/>
        <v>#DIV/0!</v>
      </c>
    </row>
    <row r="189" spans="1:9" s="21" customFormat="1" ht="31.15" hidden="1" customHeight="1" x14ac:dyDescent="0.2">
      <c r="A189" s="35" t="s">
        <v>30</v>
      </c>
      <c r="B189" s="24" t="s">
        <v>13</v>
      </c>
      <c r="C189" s="24" t="s">
        <v>134</v>
      </c>
      <c r="D189" s="24" t="s">
        <v>171</v>
      </c>
      <c r="E189" s="25">
        <v>200</v>
      </c>
      <c r="F189" s="22">
        <f>F190</f>
        <v>0</v>
      </c>
      <c r="G189" s="22">
        <f t="shared" ref="G189" si="99">G190</f>
        <v>0</v>
      </c>
      <c r="H189" s="194" t="e">
        <f t="shared" si="76"/>
        <v>#DIV/0!</v>
      </c>
    </row>
    <row r="190" spans="1:9" s="21" customFormat="1" ht="31.15" hidden="1" customHeight="1" x14ac:dyDescent="0.2">
      <c r="A190" s="35" t="s">
        <v>31</v>
      </c>
      <c r="B190" s="24" t="s">
        <v>13</v>
      </c>
      <c r="C190" s="24" t="s">
        <v>134</v>
      </c>
      <c r="D190" s="24" t="s">
        <v>171</v>
      </c>
      <c r="E190" s="25">
        <v>240</v>
      </c>
      <c r="F190" s="22"/>
      <c r="G190" s="22"/>
      <c r="H190" s="194" t="e">
        <f t="shared" si="76"/>
        <v>#DIV/0!</v>
      </c>
    </row>
    <row r="191" spans="1:9" s="21" customFormat="1" ht="15.6" hidden="1" customHeight="1" x14ac:dyDescent="0.2">
      <c r="A191" s="23" t="s">
        <v>55</v>
      </c>
      <c r="B191" s="24" t="s">
        <v>13</v>
      </c>
      <c r="C191" s="24" t="s">
        <v>134</v>
      </c>
      <c r="D191" s="24" t="s">
        <v>171</v>
      </c>
      <c r="E191" s="25">
        <v>800</v>
      </c>
      <c r="F191" s="22">
        <f>F192</f>
        <v>0</v>
      </c>
      <c r="G191" s="22">
        <f t="shared" ref="G191" si="100">G192</f>
        <v>0</v>
      </c>
      <c r="H191" s="194" t="e">
        <f t="shared" si="76"/>
        <v>#DIV/0!</v>
      </c>
    </row>
    <row r="192" spans="1:9" s="21" customFormat="1" ht="15.6" hidden="1" customHeight="1" x14ac:dyDescent="0.2">
      <c r="A192" s="35" t="s">
        <v>57</v>
      </c>
      <c r="B192" s="24" t="s">
        <v>13</v>
      </c>
      <c r="C192" s="24" t="s">
        <v>134</v>
      </c>
      <c r="D192" s="24" t="s">
        <v>171</v>
      </c>
      <c r="E192" s="25">
        <v>850</v>
      </c>
      <c r="F192" s="22"/>
      <c r="G192" s="22"/>
      <c r="H192" s="194" t="e">
        <f t="shared" si="76"/>
        <v>#DIV/0!</v>
      </c>
    </row>
    <row r="193" spans="1:8" s="21" customFormat="1" ht="204.75" x14ac:dyDescent="0.2">
      <c r="A193" s="35" t="s">
        <v>172</v>
      </c>
      <c r="B193" s="24" t="s">
        <v>13</v>
      </c>
      <c r="C193" s="24" t="s">
        <v>134</v>
      </c>
      <c r="D193" s="24" t="s">
        <v>173</v>
      </c>
      <c r="E193" s="25"/>
      <c r="F193" s="22">
        <f>F194</f>
        <v>2.2000000000000002</v>
      </c>
      <c r="G193" s="22">
        <f t="shared" ref="G193" si="101">G194</f>
        <v>0</v>
      </c>
      <c r="H193" s="194">
        <f t="shared" si="76"/>
        <v>0</v>
      </c>
    </row>
    <row r="194" spans="1:8" s="62" customFormat="1" x14ac:dyDescent="0.2">
      <c r="A194" s="23" t="s">
        <v>55</v>
      </c>
      <c r="B194" s="24" t="s">
        <v>13</v>
      </c>
      <c r="C194" s="24" t="s">
        <v>134</v>
      </c>
      <c r="D194" s="24" t="s">
        <v>173</v>
      </c>
      <c r="E194" s="25">
        <v>800</v>
      </c>
      <c r="F194" s="22">
        <f>F195+F196</f>
        <v>2.2000000000000002</v>
      </c>
      <c r="G194" s="22">
        <f t="shared" ref="G194" si="102">G195+G196</f>
        <v>0</v>
      </c>
      <c r="H194" s="194">
        <f t="shared" si="76"/>
        <v>0</v>
      </c>
    </row>
    <row r="195" spans="1:8" s="36" customFormat="1" ht="31.15" hidden="1" customHeight="1" x14ac:dyDescent="0.2">
      <c r="A195" s="35" t="s">
        <v>174</v>
      </c>
      <c r="B195" s="24" t="s">
        <v>13</v>
      </c>
      <c r="C195" s="24" t="s">
        <v>134</v>
      </c>
      <c r="D195" s="24" t="s">
        <v>173</v>
      </c>
      <c r="E195" s="25">
        <v>320</v>
      </c>
      <c r="F195" s="22"/>
      <c r="G195" s="22"/>
      <c r="H195" s="194" t="e">
        <f t="shared" si="76"/>
        <v>#DIV/0!</v>
      </c>
    </row>
    <row r="196" spans="1:8" s="36" customFormat="1" x14ac:dyDescent="0.2">
      <c r="A196" s="30" t="s">
        <v>58</v>
      </c>
      <c r="B196" s="24" t="s">
        <v>13</v>
      </c>
      <c r="C196" s="24" t="s">
        <v>134</v>
      </c>
      <c r="D196" s="24" t="s">
        <v>173</v>
      </c>
      <c r="E196" s="25">
        <v>870</v>
      </c>
      <c r="F196" s="22">
        <v>2.2000000000000002</v>
      </c>
      <c r="G196" s="22">
        <v>0</v>
      </c>
      <c r="H196" s="194">
        <f t="shared" si="76"/>
        <v>0</v>
      </c>
    </row>
    <row r="197" spans="1:8" s="36" customFormat="1" ht="31.15" hidden="1" customHeight="1" x14ac:dyDescent="0.2">
      <c r="A197" s="30" t="s">
        <v>175</v>
      </c>
      <c r="B197" s="24" t="s">
        <v>13</v>
      </c>
      <c r="C197" s="24" t="s">
        <v>134</v>
      </c>
      <c r="D197" s="24" t="s">
        <v>176</v>
      </c>
      <c r="E197" s="25"/>
      <c r="F197" s="22">
        <f>F198</f>
        <v>0</v>
      </c>
      <c r="G197" s="22">
        <f t="shared" ref="G197:G198" si="103">G198</f>
        <v>0</v>
      </c>
      <c r="H197" s="194" t="e">
        <f t="shared" si="76"/>
        <v>#DIV/0!</v>
      </c>
    </row>
    <row r="198" spans="1:8" s="36" customFormat="1" ht="15.6" hidden="1" customHeight="1" x14ac:dyDescent="0.2">
      <c r="A198" s="23" t="s">
        <v>55</v>
      </c>
      <c r="B198" s="24" t="s">
        <v>13</v>
      </c>
      <c r="C198" s="24" t="s">
        <v>134</v>
      </c>
      <c r="D198" s="24" t="s">
        <v>176</v>
      </c>
      <c r="E198" s="25">
        <v>800</v>
      </c>
      <c r="F198" s="22">
        <f>F199</f>
        <v>0</v>
      </c>
      <c r="G198" s="22">
        <f t="shared" si="103"/>
        <v>0</v>
      </c>
      <c r="H198" s="194" t="e">
        <f t="shared" si="76"/>
        <v>#DIV/0!</v>
      </c>
    </row>
    <row r="199" spans="1:8" s="64" customFormat="1" ht="15.6" hidden="1" customHeight="1" x14ac:dyDescent="0.2">
      <c r="A199" s="63"/>
      <c r="B199" s="44" t="s">
        <v>13</v>
      </c>
      <c r="C199" s="44" t="s">
        <v>134</v>
      </c>
      <c r="D199" s="44" t="s">
        <v>176</v>
      </c>
      <c r="E199" s="45">
        <v>850</v>
      </c>
      <c r="F199" s="46"/>
      <c r="G199" s="46"/>
      <c r="H199" s="198" t="e">
        <f t="shared" si="76"/>
        <v>#DIV/0!</v>
      </c>
    </row>
    <row r="200" spans="1:8" s="36" customFormat="1" ht="49.9" customHeight="1" x14ac:dyDescent="0.2">
      <c r="A200" s="23" t="s">
        <v>177</v>
      </c>
      <c r="B200" s="24" t="s">
        <v>13</v>
      </c>
      <c r="C200" s="24" t="s">
        <v>134</v>
      </c>
      <c r="D200" s="24" t="s">
        <v>178</v>
      </c>
      <c r="E200" s="25"/>
      <c r="F200" s="22">
        <f>F201</f>
        <v>6</v>
      </c>
      <c r="G200" s="22">
        <f t="shared" ref="G200:G201" si="104">G201</f>
        <v>5.3</v>
      </c>
      <c r="H200" s="194">
        <f t="shared" si="76"/>
        <v>0.8833333333333333</v>
      </c>
    </row>
    <row r="201" spans="1:8" s="36" customFormat="1" x14ac:dyDescent="0.2">
      <c r="A201" s="30" t="s">
        <v>55</v>
      </c>
      <c r="B201" s="24" t="s">
        <v>13</v>
      </c>
      <c r="C201" s="24" t="s">
        <v>134</v>
      </c>
      <c r="D201" s="24" t="s">
        <v>178</v>
      </c>
      <c r="E201" s="25">
        <v>800</v>
      </c>
      <c r="F201" s="22">
        <f>F202</f>
        <v>6</v>
      </c>
      <c r="G201" s="22">
        <f t="shared" si="104"/>
        <v>5.3</v>
      </c>
      <c r="H201" s="194">
        <f t="shared" si="76"/>
        <v>0.8833333333333333</v>
      </c>
    </row>
    <row r="202" spans="1:8" s="36" customFormat="1" x14ac:dyDescent="0.2">
      <c r="A202" s="23" t="s">
        <v>56</v>
      </c>
      <c r="B202" s="24" t="s">
        <v>13</v>
      </c>
      <c r="C202" s="24" t="s">
        <v>134</v>
      </c>
      <c r="D202" s="24" t="s">
        <v>178</v>
      </c>
      <c r="E202" s="25">
        <v>830</v>
      </c>
      <c r="F202" s="22">
        <v>6</v>
      </c>
      <c r="G202" s="22">
        <v>5.3</v>
      </c>
      <c r="H202" s="194">
        <f t="shared" si="76"/>
        <v>0.8833333333333333</v>
      </c>
    </row>
    <row r="203" spans="1:8" s="69" customFormat="1" x14ac:dyDescent="0.2">
      <c r="A203" s="65" t="s">
        <v>179</v>
      </c>
      <c r="B203" s="66" t="s">
        <v>13</v>
      </c>
      <c r="C203" s="66" t="s">
        <v>134</v>
      </c>
      <c r="D203" s="66" t="s">
        <v>180</v>
      </c>
      <c r="E203" s="67"/>
      <c r="F203" s="68">
        <f>F204+F206+F208+F212</f>
        <v>1233.4000000000001</v>
      </c>
      <c r="G203" s="68">
        <f t="shared" ref="G203" si="105">G204+G206+G208+G212</f>
        <v>1015.8000000000001</v>
      </c>
      <c r="H203" s="205">
        <f t="shared" si="76"/>
        <v>0.82357710394032757</v>
      </c>
    </row>
    <row r="204" spans="1:8" s="3" customFormat="1" ht="34.5" customHeight="1" x14ac:dyDescent="0.2">
      <c r="A204" s="35" t="s">
        <v>30</v>
      </c>
      <c r="B204" s="24" t="s">
        <v>13</v>
      </c>
      <c r="C204" s="24" t="s">
        <v>134</v>
      </c>
      <c r="D204" s="24" t="s">
        <v>180</v>
      </c>
      <c r="E204" s="25">
        <v>200</v>
      </c>
      <c r="F204" s="22">
        <f>F205</f>
        <v>371.2</v>
      </c>
      <c r="G204" s="22">
        <f t="shared" ref="G204" si="106">G205</f>
        <v>223.7</v>
      </c>
      <c r="H204" s="194">
        <f t="shared" si="76"/>
        <v>0.60264008620689657</v>
      </c>
    </row>
    <row r="205" spans="1:8" s="21" customFormat="1" ht="33" customHeight="1" x14ac:dyDescent="0.2">
      <c r="A205" s="35" t="s">
        <v>31</v>
      </c>
      <c r="B205" s="24" t="s">
        <v>13</v>
      </c>
      <c r="C205" s="24" t="s">
        <v>134</v>
      </c>
      <c r="D205" s="24" t="s">
        <v>180</v>
      </c>
      <c r="E205" s="25">
        <v>240</v>
      </c>
      <c r="F205" s="22">
        <v>371.2</v>
      </c>
      <c r="G205" s="22">
        <v>223.7</v>
      </c>
      <c r="H205" s="194">
        <f t="shared" si="76"/>
        <v>0.60264008620689657</v>
      </c>
    </row>
    <row r="206" spans="1:8" s="21" customFormat="1" x14ac:dyDescent="0.2">
      <c r="A206" s="35" t="s">
        <v>32</v>
      </c>
      <c r="B206" s="24" t="s">
        <v>13</v>
      </c>
      <c r="C206" s="24" t="s">
        <v>134</v>
      </c>
      <c r="D206" s="24" t="s">
        <v>180</v>
      </c>
      <c r="E206" s="25">
        <v>300</v>
      </c>
      <c r="F206" s="22">
        <f>F207</f>
        <v>12.8</v>
      </c>
      <c r="G206" s="22">
        <f t="shared" ref="G206" si="107">G207</f>
        <v>12.8</v>
      </c>
      <c r="H206" s="194">
        <f t="shared" si="76"/>
        <v>1</v>
      </c>
    </row>
    <row r="207" spans="1:8" s="21" customFormat="1" x14ac:dyDescent="0.2">
      <c r="A207" s="35" t="s">
        <v>33</v>
      </c>
      <c r="B207" s="24" t="s">
        <v>13</v>
      </c>
      <c r="C207" s="24" t="s">
        <v>134</v>
      </c>
      <c r="D207" s="24" t="s">
        <v>180</v>
      </c>
      <c r="E207" s="25">
        <v>350</v>
      </c>
      <c r="F207" s="22">
        <v>12.8</v>
      </c>
      <c r="G207" s="22">
        <v>12.8</v>
      </c>
      <c r="H207" s="194">
        <f t="shared" si="76"/>
        <v>1</v>
      </c>
    </row>
    <row r="208" spans="1:8" s="21" customFormat="1" ht="31.5" x14ac:dyDescent="0.2">
      <c r="A208" s="35" t="s">
        <v>150</v>
      </c>
      <c r="B208" s="24" t="s">
        <v>13</v>
      </c>
      <c r="C208" s="24" t="s">
        <v>134</v>
      </c>
      <c r="D208" s="24" t="s">
        <v>180</v>
      </c>
      <c r="E208" s="24" t="s">
        <v>151</v>
      </c>
      <c r="F208" s="22">
        <f>F209+F210+F211</f>
        <v>91.1</v>
      </c>
      <c r="G208" s="22">
        <f t="shared" ref="G208" si="108">G209+G210+G211</f>
        <v>91.1</v>
      </c>
      <c r="H208" s="194">
        <f t="shared" si="76"/>
        <v>1</v>
      </c>
    </row>
    <row r="209" spans="1:9" s="21" customFormat="1" x14ac:dyDescent="0.2">
      <c r="A209" s="35" t="s">
        <v>152</v>
      </c>
      <c r="B209" s="24" t="s">
        <v>13</v>
      </c>
      <c r="C209" s="24" t="s">
        <v>134</v>
      </c>
      <c r="D209" s="24" t="s">
        <v>180</v>
      </c>
      <c r="E209" s="24" t="s">
        <v>153</v>
      </c>
      <c r="F209" s="68">
        <v>25.5</v>
      </c>
      <c r="G209" s="68">
        <v>25.5</v>
      </c>
      <c r="H209" s="205">
        <f t="shared" si="76"/>
        <v>1</v>
      </c>
    </row>
    <row r="210" spans="1:9" s="21" customFormat="1" x14ac:dyDescent="0.2">
      <c r="A210" s="35" t="s">
        <v>181</v>
      </c>
      <c r="B210" s="24" t="s">
        <v>13</v>
      </c>
      <c r="C210" s="24" t="s">
        <v>134</v>
      </c>
      <c r="D210" s="24" t="s">
        <v>180</v>
      </c>
      <c r="E210" s="24" t="s">
        <v>182</v>
      </c>
      <c r="F210" s="22">
        <f>65.6</f>
        <v>65.599999999999994</v>
      </c>
      <c r="G210" s="22">
        <f t="shared" ref="G210" si="109">65.6</f>
        <v>65.599999999999994</v>
      </c>
      <c r="H210" s="194">
        <f t="shared" si="76"/>
        <v>1</v>
      </c>
    </row>
    <row r="211" spans="1:9" s="21" customFormat="1" ht="32.25" hidden="1" customHeight="1" x14ac:dyDescent="0.2">
      <c r="A211" s="35" t="s">
        <v>183</v>
      </c>
      <c r="B211" s="24" t="s">
        <v>13</v>
      </c>
      <c r="C211" s="24" t="s">
        <v>134</v>
      </c>
      <c r="D211" s="24" t="s">
        <v>180</v>
      </c>
      <c r="E211" s="24" t="s">
        <v>184</v>
      </c>
      <c r="F211" s="22">
        <f>45-45</f>
        <v>0</v>
      </c>
      <c r="G211" s="22">
        <f t="shared" ref="G211" si="110">45-45</f>
        <v>0</v>
      </c>
      <c r="H211" s="194" t="e">
        <f t="shared" ref="H211:H274" si="111">G211/F211</f>
        <v>#DIV/0!</v>
      </c>
    </row>
    <row r="212" spans="1:9" s="36" customFormat="1" x14ac:dyDescent="0.2">
      <c r="A212" s="23" t="s">
        <v>55</v>
      </c>
      <c r="B212" s="24" t="s">
        <v>13</v>
      </c>
      <c r="C212" s="24" t="s">
        <v>134</v>
      </c>
      <c r="D212" s="24" t="s">
        <v>180</v>
      </c>
      <c r="E212" s="24" t="s">
        <v>185</v>
      </c>
      <c r="F212" s="22">
        <f>F213+F214</f>
        <v>758.30000000000007</v>
      </c>
      <c r="G212" s="22">
        <f t="shared" ref="G212" si="112">G213+G214</f>
        <v>688.2</v>
      </c>
      <c r="H212" s="194">
        <f t="shared" si="111"/>
        <v>0.90755637610444417</v>
      </c>
    </row>
    <row r="213" spans="1:9" s="36" customFormat="1" x14ac:dyDescent="0.2">
      <c r="A213" s="23" t="s">
        <v>57</v>
      </c>
      <c r="B213" s="24" t="s">
        <v>13</v>
      </c>
      <c r="C213" s="24" t="s">
        <v>134</v>
      </c>
      <c r="D213" s="24" t="s">
        <v>180</v>
      </c>
      <c r="E213" s="24" t="s">
        <v>186</v>
      </c>
      <c r="F213" s="22">
        <v>688.2</v>
      </c>
      <c r="G213" s="22">
        <v>688.2</v>
      </c>
      <c r="H213" s="194">
        <f t="shared" si="111"/>
        <v>1</v>
      </c>
    </row>
    <row r="214" spans="1:9" s="36" customFormat="1" x14ac:dyDescent="0.2">
      <c r="A214" s="30" t="s">
        <v>58</v>
      </c>
      <c r="B214" s="24" t="s">
        <v>13</v>
      </c>
      <c r="C214" s="24" t="s">
        <v>134</v>
      </c>
      <c r="D214" s="24" t="s">
        <v>180</v>
      </c>
      <c r="E214" s="25">
        <v>870</v>
      </c>
      <c r="F214" s="22">
        <f>159.5-80.3-9.1</f>
        <v>70.100000000000009</v>
      </c>
      <c r="G214" s="22">
        <v>0</v>
      </c>
      <c r="H214" s="194">
        <f t="shared" si="111"/>
        <v>0</v>
      </c>
    </row>
    <row r="215" spans="1:9" s="36" customFormat="1" ht="15.75" customHeight="1" x14ac:dyDescent="0.2">
      <c r="A215" s="18" t="s">
        <v>187</v>
      </c>
      <c r="B215" s="11" t="s">
        <v>13</v>
      </c>
      <c r="C215" s="11" t="s">
        <v>134</v>
      </c>
      <c r="D215" s="11" t="s">
        <v>188</v>
      </c>
      <c r="E215" s="19"/>
      <c r="F215" s="20">
        <f>F219+F224+F227+F232+F239+F242+F248</f>
        <v>477.3</v>
      </c>
      <c r="G215" s="20">
        <f t="shared" ref="G215" si="113">G219+G224+G227+G232+G239+G242+G248</f>
        <v>59.7</v>
      </c>
      <c r="H215" s="193">
        <f t="shared" si="111"/>
        <v>0.12507856693903205</v>
      </c>
      <c r="I215" s="237"/>
    </row>
    <row r="216" spans="1:9" s="3" customFormat="1" ht="46.9" hidden="1" customHeight="1" x14ac:dyDescent="0.2">
      <c r="A216" s="50" t="s">
        <v>189</v>
      </c>
      <c r="B216" s="32" t="s">
        <v>13</v>
      </c>
      <c r="C216" s="32" t="s">
        <v>134</v>
      </c>
      <c r="D216" s="32" t="s">
        <v>190</v>
      </c>
      <c r="E216" s="51"/>
      <c r="F216" s="34">
        <f>F217</f>
        <v>0</v>
      </c>
      <c r="G216" s="34">
        <f t="shared" ref="G216:G217" si="114">G217</f>
        <v>0</v>
      </c>
      <c r="H216" s="196" t="e">
        <f t="shared" si="111"/>
        <v>#DIV/0!</v>
      </c>
    </row>
    <row r="217" spans="1:9" s="3" customFormat="1" ht="15.6" hidden="1" customHeight="1" x14ac:dyDescent="0.2">
      <c r="A217" s="23" t="s">
        <v>55</v>
      </c>
      <c r="B217" s="24" t="s">
        <v>13</v>
      </c>
      <c r="C217" s="24" t="s">
        <v>134</v>
      </c>
      <c r="D217" s="24" t="s">
        <v>190</v>
      </c>
      <c r="E217" s="25">
        <v>800</v>
      </c>
      <c r="F217" s="22">
        <f>F218</f>
        <v>0</v>
      </c>
      <c r="G217" s="22">
        <f t="shared" si="114"/>
        <v>0</v>
      </c>
      <c r="H217" s="194" t="e">
        <f t="shared" si="111"/>
        <v>#DIV/0!</v>
      </c>
    </row>
    <row r="218" spans="1:9" s="3" customFormat="1" ht="15.6" hidden="1" customHeight="1" x14ac:dyDescent="0.2">
      <c r="A218" s="30" t="s">
        <v>58</v>
      </c>
      <c r="B218" s="24" t="s">
        <v>13</v>
      </c>
      <c r="C218" s="24" t="s">
        <v>134</v>
      </c>
      <c r="D218" s="24" t="s">
        <v>190</v>
      </c>
      <c r="E218" s="25">
        <v>870</v>
      </c>
      <c r="F218" s="22">
        <f>500-500</f>
        <v>0</v>
      </c>
      <c r="G218" s="22">
        <f t="shared" ref="G218" si="115">500-500</f>
        <v>0</v>
      </c>
      <c r="H218" s="194" t="e">
        <f t="shared" si="111"/>
        <v>#DIV/0!</v>
      </c>
    </row>
    <row r="219" spans="1:9" s="42" customFormat="1" ht="47.25" x14ac:dyDescent="0.2">
      <c r="A219" s="70" t="s">
        <v>191</v>
      </c>
      <c r="B219" s="71" t="s">
        <v>13</v>
      </c>
      <c r="C219" s="71" t="s">
        <v>134</v>
      </c>
      <c r="D219" s="71" t="s">
        <v>190</v>
      </c>
      <c r="E219" s="72"/>
      <c r="F219" s="73">
        <f>F220+F222</f>
        <v>25</v>
      </c>
      <c r="G219" s="73">
        <f t="shared" ref="G219" si="116">G220+G222</f>
        <v>14.7</v>
      </c>
      <c r="H219" s="206">
        <f t="shared" si="111"/>
        <v>0.58799999999999997</v>
      </c>
    </row>
    <row r="220" spans="1:9" s="42" customFormat="1" ht="31.5" x14ac:dyDescent="0.2">
      <c r="A220" s="35" t="s">
        <v>30</v>
      </c>
      <c r="B220" s="44" t="s">
        <v>13</v>
      </c>
      <c r="C220" s="44" t="s">
        <v>134</v>
      </c>
      <c r="D220" s="44" t="s">
        <v>190</v>
      </c>
      <c r="E220" s="25">
        <v>200</v>
      </c>
      <c r="F220" s="73">
        <f>F221</f>
        <v>14.8</v>
      </c>
      <c r="G220" s="73">
        <f t="shared" ref="G220" si="117">G221</f>
        <v>14.7</v>
      </c>
      <c r="H220" s="206">
        <f t="shared" si="111"/>
        <v>0.9932432432432432</v>
      </c>
    </row>
    <row r="221" spans="1:9" s="42" customFormat="1" ht="31.5" x14ac:dyDescent="0.2">
      <c r="A221" s="35" t="s">
        <v>31</v>
      </c>
      <c r="B221" s="44" t="s">
        <v>13</v>
      </c>
      <c r="C221" s="44" t="s">
        <v>134</v>
      </c>
      <c r="D221" s="44" t="s">
        <v>190</v>
      </c>
      <c r="E221" s="25">
        <v>240</v>
      </c>
      <c r="F221" s="73">
        <v>14.8</v>
      </c>
      <c r="G221" s="73">
        <v>14.7</v>
      </c>
      <c r="H221" s="206">
        <f t="shared" si="111"/>
        <v>0.9932432432432432</v>
      </c>
    </row>
    <row r="222" spans="1:9" s="75" customFormat="1" x14ac:dyDescent="0.2">
      <c r="A222" s="74" t="s">
        <v>55</v>
      </c>
      <c r="B222" s="44" t="s">
        <v>13</v>
      </c>
      <c r="C222" s="44" t="s">
        <v>134</v>
      </c>
      <c r="D222" s="44" t="s">
        <v>190</v>
      </c>
      <c r="E222" s="45">
        <v>800</v>
      </c>
      <c r="F222" s="46">
        <f>F223</f>
        <v>10.199999999999999</v>
      </c>
      <c r="G222" s="46">
        <f t="shared" ref="G222" si="118">G223</f>
        <v>0</v>
      </c>
      <c r="H222" s="198">
        <f t="shared" si="111"/>
        <v>0</v>
      </c>
    </row>
    <row r="223" spans="1:9" s="75" customFormat="1" x14ac:dyDescent="0.2">
      <c r="A223" s="63" t="s">
        <v>58</v>
      </c>
      <c r="B223" s="44" t="s">
        <v>13</v>
      </c>
      <c r="C223" s="44" t="s">
        <v>134</v>
      </c>
      <c r="D223" s="44" t="s">
        <v>190</v>
      </c>
      <c r="E223" s="45">
        <v>870</v>
      </c>
      <c r="F223" s="46">
        <v>10.199999999999999</v>
      </c>
      <c r="G223" s="46">
        <v>0</v>
      </c>
      <c r="H223" s="198">
        <f t="shared" si="111"/>
        <v>0</v>
      </c>
    </row>
    <row r="224" spans="1:9" s="75" customFormat="1" ht="47.25" x14ac:dyDescent="0.2">
      <c r="A224" s="70" t="s">
        <v>192</v>
      </c>
      <c r="B224" s="71" t="s">
        <v>13</v>
      </c>
      <c r="C224" s="71" t="s">
        <v>134</v>
      </c>
      <c r="D224" s="71" t="s">
        <v>193</v>
      </c>
      <c r="E224" s="72"/>
      <c r="F224" s="73">
        <f>F225</f>
        <v>10</v>
      </c>
      <c r="G224" s="73">
        <f t="shared" ref="G224:G225" si="119">G225</f>
        <v>0</v>
      </c>
      <c r="H224" s="206">
        <f t="shared" si="111"/>
        <v>0</v>
      </c>
    </row>
    <row r="225" spans="1:8" s="75" customFormat="1" x14ac:dyDescent="0.2">
      <c r="A225" s="74" t="s">
        <v>55</v>
      </c>
      <c r="B225" s="44" t="s">
        <v>13</v>
      </c>
      <c r="C225" s="44" t="s">
        <v>134</v>
      </c>
      <c r="D225" s="44" t="s">
        <v>193</v>
      </c>
      <c r="E225" s="45">
        <v>800</v>
      </c>
      <c r="F225" s="46">
        <f>F226</f>
        <v>10</v>
      </c>
      <c r="G225" s="46">
        <f t="shared" si="119"/>
        <v>0</v>
      </c>
      <c r="H225" s="198">
        <f t="shared" si="111"/>
        <v>0</v>
      </c>
    </row>
    <row r="226" spans="1:8" s="75" customFormat="1" x14ac:dyDescent="0.2">
      <c r="A226" s="63" t="s">
        <v>58</v>
      </c>
      <c r="B226" s="44" t="s">
        <v>13</v>
      </c>
      <c r="C226" s="44" t="s">
        <v>134</v>
      </c>
      <c r="D226" s="44" t="s">
        <v>193</v>
      </c>
      <c r="E226" s="45">
        <v>870</v>
      </c>
      <c r="F226" s="46">
        <v>10</v>
      </c>
      <c r="G226" s="46">
        <v>0</v>
      </c>
      <c r="H226" s="198">
        <f t="shared" si="111"/>
        <v>0</v>
      </c>
    </row>
    <row r="227" spans="1:8" s="21" customFormat="1" ht="31.5" x14ac:dyDescent="0.2">
      <c r="A227" s="50" t="s">
        <v>194</v>
      </c>
      <c r="B227" s="32" t="s">
        <v>13</v>
      </c>
      <c r="C227" s="32" t="s">
        <v>134</v>
      </c>
      <c r="D227" s="32" t="s">
        <v>195</v>
      </c>
      <c r="E227" s="25"/>
      <c r="F227" s="34">
        <f>F228+F230</f>
        <v>62.3</v>
      </c>
      <c r="G227" s="34">
        <f t="shared" ref="G227" si="120">G228+G230</f>
        <v>0</v>
      </c>
      <c r="H227" s="196">
        <f t="shared" si="111"/>
        <v>0</v>
      </c>
    </row>
    <row r="228" spans="1:8" s="21" customFormat="1" ht="31.15" hidden="1" customHeight="1" x14ac:dyDescent="0.2">
      <c r="A228" s="35" t="s">
        <v>30</v>
      </c>
      <c r="B228" s="24" t="s">
        <v>13</v>
      </c>
      <c r="C228" s="24" t="s">
        <v>134</v>
      </c>
      <c r="D228" s="24" t="s">
        <v>195</v>
      </c>
      <c r="E228" s="25">
        <v>200</v>
      </c>
      <c r="F228" s="22">
        <f>F229</f>
        <v>0</v>
      </c>
      <c r="G228" s="22">
        <f t="shared" ref="G228" si="121">G229</f>
        <v>0</v>
      </c>
      <c r="H228" s="194" t="e">
        <f t="shared" si="111"/>
        <v>#DIV/0!</v>
      </c>
    </row>
    <row r="229" spans="1:8" s="21" customFormat="1" ht="31.15" hidden="1" customHeight="1" x14ac:dyDescent="0.2">
      <c r="A229" s="35" t="s">
        <v>31</v>
      </c>
      <c r="B229" s="24" t="s">
        <v>13</v>
      </c>
      <c r="C229" s="24" t="s">
        <v>134</v>
      </c>
      <c r="D229" s="24" t="s">
        <v>195</v>
      </c>
      <c r="E229" s="25">
        <v>240</v>
      </c>
      <c r="F229" s="22"/>
      <c r="G229" s="22"/>
      <c r="H229" s="194" t="e">
        <f t="shared" si="111"/>
        <v>#DIV/0!</v>
      </c>
    </row>
    <row r="230" spans="1:8" s="62" customFormat="1" x14ac:dyDescent="0.2">
      <c r="A230" s="23" t="s">
        <v>55</v>
      </c>
      <c r="B230" s="24" t="s">
        <v>13</v>
      </c>
      <c r="C230" s="24" t="s">
        <v>134</v>
      </c>
      <c r="D230" s="24" t="s">
        <v>195</v>
      </c>
      <c r="E230" s="25">
        <v>800</v>
      </c>
      <c r="F230" s="22">
        <f>F231</f>
        <v>62.3</v>
      </c>
      <c r="G230" s="22">
        <f t="shared" ref="G230" si="122">G231</f>
        <v>0</v>
      </c>
      <c r="H230" s="194">
        <f t="shared" si="111"/>
        <v>0</v>
      </c>
    </row>
    <row r="231" spans="1:8" s="62" customFormat="1" x14ac:dyDescent="0.2">
      <c r="A231" s="30" t="s">
        <v>58</v>
      </c>
      <c r="B231" s="24" t="s">
        <v>13</v>
      </c>
      <c r="C231" s="24" t="s">
        <v>134</v>
      </c>
      <c r="D231" s="24" t="s">
        <v>195</v>
      </c>
      <c r="E231" s="25">
        <v>870</v>
      </c>
      <c r="F231" s="22">
        <v>62.3</v>
      </c>
      <c r="G231" s="22">
        <v>0</v>
      </c>
      <c r="H231" s="194">
        <f t="shared" si="111"/>
        <v>0</v>
      </c>
    </row>
    <row r="232" spans="1:8" s="21" customFormat="1" ht="31.5" x14ac:dyDescent="0.2">
      <c r="A232" s="50" t="s">
        <v>196</v>
      </c>
      <c r="B232" s="32" t="s">
        <v>13</v>
      </c>
      <c r="C232" s="32" t="s">
        <v>134</v>
      </c>
      <c r="D232" s="32" t="s">
        <v>197</v>
      </c>
      <c r="E232" s="25"/>
      <c r="F232" s="34">
        <f>F233+F235+F237</f>
        <v>360</v>
      </c>
      <c r="G232" s="34">
        <f t="shared" ref="G232" si="123">G233+G235+G237</f>
        <v>45</v>
      </c>
      <c r="H232" s="196">
        <f t="shared" si="111"/>
        <v>0.125</v>
      </c>
    </row>
    <row r="233" spans="1:8" s="21" customFormat="1" ht="31.15" hidden="1" customHeight="1" x14ac:dyDescent="0.2">
      <c r="A233" s="35" t="s">
        <v>30</v>
      </c>
      <c r="B233" s="24" t="s">
        <v>13</v>
      </c>
      <c r="C233" s="24" t="s">
        <v>134</v>
      </c>
      <c r="D233" s="24" t="s">
        <v>197</v>
      </c>
      <c r="E233" s="25">
        <v>200</v>
      </c>
      <c r="F233" s="22">
        <f>F234</f>
        <v>0</v>
      </c>
      <c r="G233" s="22">
        <f t="shared" ref="G233" si="124">G234</f>
        <v>0</v>
      </c>
      <c r="H233" s="194" t="e">
        <f t="shared" si="111"/>
        <v>#DIV/0!</v>
      </c>
    </row>
    <row r="234" spans="1:8" s="21" customFormat="1" ht="31.15" hidden="1" customHeight="1" x14ac:dyDescent="0.2">
      <c r="A234" s="35" t="s">
        <v>31</v>
      </c>
      <c r="B234" s="24" t="s">
        <v>13</v>
      </c>
      <c r="C234" s="24" t="s">
        <v>134</v>
      </c>
      <c r="D234" s="24" t="s">
        <v>197</v>
      </c>
      <c r="E234" s="25">
        <v>240</v>
      </c>
      <c r="F234" s="22"/>
      <c r="G234" s="22"/>
      <c r="H234" s="194" t="e">
        <f t="shared" si="111"/>
        <v>#DIV/0!</v>
      </c>
    </row>
    <row r="235" spans="1:8" s="21" customFormat="1" x14ac:dyDescent="0.2">
      <c r="A235" s="23" t="s">
        <v>32</v>
      </c>
      <c r="B235" s="24" t="s">
        <v>13</v>
      </c>
      <c r="C235" s="24" t="s">
        <v>134</v>
      </c>
      <c r="D235" s="24" t="s">
        <v>197</v>
      </c>
      <c r="E235" s="25">
        <v>300</v>
      </c>
      <c r="F235" s="22">
        <f>F236</f>
        <v>360</v>
      </c>
      <c r="G235" s="22">
        <f t="shared" ref="G235" si="125">G236</f>
        <v>45</v>
      </c>
      <c r="H235" s="194">
        <f t="shared" si="111"/>
        <v>0.125</v>
      </c>
    </row>
    <row r="236" spans="1:8" s="21" customFormat="1" x14ac:dyDescent="0.2">
      <c r="A236" s="23" t="s">
        <v>34</v>
      </c>
      <c r="B236" s="24" t="s">
        <v>13</v>
      </c>
      <c r="C236" s="24" t="s">
        <v>134</v>
      </c>
      <c r="D236" s="24" t="s">
        <v>197</v>
      </c>
      <c r="E236" s="25">
        <v>360</v>
      </c>
      <c r="F236" s="22">
        <v>360</v>
      </c>
      <c r="G236" s="22">
        <v>45</v>
      </c>
      <c r="H236" s="194">
        <f t="shared" si="111"/>
        <v>0.125</v>
      </c>
    </row>
    <row r="237" spans="1:8" s="62" customFormat="1" ht="15.6" hidden="1" customHeight="1" x14ac:dyDescent="0.2">
      <c r="A237" s="23" t="s">
        <v>55</v>
      </c>
      <c r="B237" s="24" t="s">
        <v>13</v>
      </c>
      <c r="C237" s="24" t="s">
        <v>134</v>
      </c>
      <c r="D237" s="24" t="s">
        <v>197</v>
      </c>
      <c r="E237" s="25">
        <v>800</v>
      </c>
      <c r="F237" s="22">
        <f>F238</f>
        <v>0</v>
      </c>
      <c r="G237" s="22">
        <f t="shared" ref="G237" si="126">G238</f>
        <v>0</v>
      </c>
      <c r="H237" s="194" t="e">
        <f t="shared" si="111"/>
        <v>#DIV/0!</v>
      </c>
    </row>
    <row r="238" spans="1:8" s="62" customFormat="1" ht="15.6" hidden="1" customHeight="1" x14ac:dyDescent="0.2">
      <c r="A238" s="30" t="s">
        <v>58</v>
      </c>
      <c r="B238" s="24" t="s">
        <v>13</v>
      </c>
      <c r="C238" s="24" t="s">
        <v>134</v>
      </c>
      <c r="D238" s="24" t="s">
        <v>197</v>
      </c>
      <c r="E238" s="25">
        <v>870</v>
      </c>
      <c r="F238" s="22">
        <f>625-625</f>
        <v>0</v>
      </c>
      <c r="G238" s="22">
        <f t="shared" ref="G238" si="127">625-625</f>
        <v>0</v>
      </c>
      <c r="H238" s="194" t="e">
        <f t="shared" si="111"/>
        <v>#DIV/0!</v>
      </c>
    </row>
    <row r="239" spans="1:8" s="75" customFormat="1" ht="47.25" hidden="1" x14ac:dyDescent="0.2">
      <c r="A239" s="76" t="s">
        <v>198</v>
      </c>
      <c r="B239" s="71" t="s">
        <v>13</v>
      </c>
      <c r="C239" s="71" t="s">
        <v>134</v>
      </c>
      <c r="D239" s="71" t="s">
        <v>199</v>
      </c>
      <c r="E239" s="72"/>
      <c r="F239" s="73">
        <f>F240</f>
        <v>0</v>
      </c>
      <c r="G239" s="73">
        <f t="shared" ref="G239:G240" si="128">G240</f>
        <v>0</v>
      </c>
      <c r="H239" s="206" t="e">
        <f t="shared" si="111"/>
        <v>#DIV/0!</v>
      </c>
    </row>
    <row r="240" spans="1:8" s="75" customFormat="1" hidden="1" x14ac:dyDescent="0.2">
      <c r="A240" s="74" t="s">
        <v>55</v>
      </c>
      <c r="B240" s="44" t="s">
        <v>13</v>
      </c>
      <c r="C240" s="44" t="s">
        <v>134</v>
      </c>
      <c r="D240" s="44" t="s">
        <v>199</v>
      </c>
      <c r="E240" s="45">
        <v>800</v>
      </c>
      <c r="F240" s="46">
        <f>F241</f>
        <v>0</v>
      </c>
      <c r="G240" s="46">
        <f t="shared" si="128"/>
        <v>0</v>
      </c>
      <c r="H240" s="198" t="e">
        <f t="shared" si="111"/>
        <v>#DIV/0!</v>
      </c>
    </row>
    <row r="241" spans="1:8" s="75" customFormat="1" hidden="1" x14ac:dyDescent="0.2">
      <c r="A241" s="63" t="s">
        <v>58</v>
      </c>
      <c r="B241" s="44" t="s">
        <v>13</v>
      </c>
      <c r="C241" s="44" t="s">
        <v>134</v>
      </c>
      <c r="D241" s="44" t="s">
        <v>199</v>
      </c>
      <c r="E241" s="45">
        <v>870</v>
      </c>
      <c r="F241" s="46">
        <f>10-10</f>
        <v>0</v>
      </c>
      <c r="G241" s="46">
        <f t="shared" ref="G241" si="129">10-10</f>
        <v>0</v>
      </c>
      <c r="H241" s="198" t="e">
        <f t="shared" si="111"/>
        <v>#DIV/0!</v>
      </c>
    </row>
    <row r="242" spans="1:8" s="75" customFormat="1" ht="47.25" x14ac:dyDescent="0.2">
      <c r="A242" s="76" t="s">
        <v>200</v>
      </c>
      <c r="B242" s="71" t="s">
        <v>13</v>
      </c>
      <c r="C242" s="71" t="s">
        <v>134</v>
      </c>
      <c r="D242" s="71" t="s">
        <v>201</v>
      </c>
      <c r="E242" s="72"/>
      <c r="F242" s="73">
        <f>F243</f>
        <v>10</v>
      </c>
      <c r="G242" s="73">
        <f t="shared" ref="G242:G243" si="130">G243</f>
        <v>0</v>
      </c>
      <c r="H242" s="206">
        <f t="shared" si="111"/>
        <v>0</v>
      </c>
    </row>
    <row r="243" spans="1:8" s="75" customFormat="1" x14ac:dyDescent="0.2">
      <c r="A243" s="74" t="s">
        <v>55</v>
      </c>
      <c r="B243" s="44" t="s">
        <v>13</v>
      </c>
      <c r="C243" s="44" t="s">
        <v>134</v>
      </c>
      <c r="D243" s="44" t="s">
        <v>201</v>
      </c>
      <c r="E243" s="45">
        <v>800</v>
      </c>
      <c r="F243" s="46">
        <f>F244</f>
        <v>10</v>
      </c>
      <c r="G243" s="46">
        <f t="shared" si="130"/>
        <v>0</v>
      </c>
      <c r="H243" s="198">
        <f t="shared" si="111"/>
        <v>0</v>
      </c>
    </row>
    <row r="244" spans="1:8" s="75" customFormat="1" x14ac:dyDescent="0.2">
      <c r="A244" s="63" t="s">
        <v>58</v>
      </c>
      <c r="B244" s="44" t="s">
        <v>13</v>
      </c>
      <c r="C244" s="44" t="s">
        <v>134</v>
      </c>
      <c r="D244" s="44" t="s">
        <v>201</v>
      </c>
      <c r="E244" s="45">
        <v>870</v>
      </c>
      <c r="F244" s="46">
        <v>10</v>
      </c>
      <c r="G244" s="46">
        <v>0</v>
      </c>
      <c r="H244" s="198">
        <f t="shared" si="111"/>
        <v>0</v>
      </c>
    </row>
    <row r="245" spans="1:8" s="47" customFormat="1" ht="62.45" hidden="1" customHeight="1" x14ac:dyDescent="0.2">
      <c r="A245" s="74" t="s">
        <v>202</v>
      </c>
      <c r="B245" s="44" t="s">
        <v>13</v>
      </c>
      <c r="C245" s="44" t="s">
        <v>134</v>
      </c>
      <c r="D245" s="44" t="s">
        <v>203</v>
      </c>
      <c r="E245" s="45"/>
      <c r="F245" s="46">
        <f>F246</f>
        <v>0</v>
      </c>
      <c r="G245" s="46">
        <f t="shared" ref="G245:G246" si="131">G246</f>
        <v>0</v>
      </c>
      <c r="H245" s="198" t="e">
        <f t="shared" si="111"/>
        <v>#DIV/0!</v>
      </c>
    </row>
    <row r="246" spans="1:8" s="47" customFormat="1" ht="15.6" hidden="1" customHeight="1" x14ac:dyDescent="0.2">
      <c r="A246" s="43" t="s">
        <v>55</v>
      </c>
      <c r="B246" s="44" t="s">
        <v>13</v>
      </c>
      <c r="C246" s="44" t="s">
        <v>134</v>
      </c>
      <c r="D246" s="44" t="s">
        <v>203</v>
      </c>
      <c r="E246" s="45">
        <v>800</v>
      </c>
      <c r="F246" s="46">
        <f>F247</f>
        <v>0</v>
      </c>
      <c r="G246" s="46">
        <f t="shared" si="131"/>
        <v>0</v>
      </c>
      <c r="H246" s="198" t="e">
        <f t="shared" si="111"/>
        <v>#DIV/0!</v>
      </c>
    </row>
    <row r="247" spans="1:8" s="47" customFormat="1" ht="15.6" hidden="1" customHeight="1" x14ac:dyDescent="0.2">
      <c r="A247" s="43" t="s">
        <v>58</v>
      </c>
      <c r="B247" s="44" t="s">
        <v>13</v>
      </c>
      <c r="C247" s="44" t="s">
        <v>134</v>
      </c>
      <c r="D247" s="44" t="s">
        <v>203</v>
      </c>
      <c r="E247" s="45">
        <v>870</v>
      </c>
      <c r="F247" s="46">
        <f>4.7-4.7</f>
        <v>0</v>
      </c>
      <c r="G247" s="46">
        <f t="shared" ref="G247" si="132">4.7-4.7</f>
        <v>0</v>
      </c>
      <c r="H247" s="198" t="e">
        <f t="shared" si="111"/>
        <v>#DIV/0!</v>
      </c>
    </row>
    <row r="248" spans="1:8" s="64" customFormat="1" ht="63" x14ac:dyDescent="0.2">
      <c r="A248" s="77" t="s">
        <v>204</v>
      </c>
      <c r="B248" s="71" t="s">
        <v>13</v>
      </c>
      <c r="C248" s="71" t="s">
        <v>134</v>
      </c>
      <c r="D248" s="71" t="s">
        <v>205</v>
      </c>
      <c r="E248" s="72"/>
      <c r="F248" s="73">
        <f>F249</f>
        <v>10</v>
      </c>
      <c r="G248" s="73">
        <f t="shared" ref="G248:G249" si="133">G249</f>
        <v>0</v>
      </c>
      <c r="H248" s="206">
        <f t="shared" si="111"/>
        <v>0</v>
      </c>
    </row>
    <row r="249" spans="1:8" s="47" customFormat="1" x14ac:dyDescent="0.2">
      <c r="A249" s="43" t="s">
        <v>55</v>
      </c>
      <c r="B249" s="44" t="s">
        <v>13</v>
      </c>
      <c r="C249" s="44" t="s">
        <v>134</v>
      </c>
      <c r="D249" s="44" t="s">
        <v>205</v>
      </c>
      <c r="E249" s="45">
        <v>800</v>
      </c>
      <c r="F249" s="46">
        <f>F250</f>
        <v>10</v>
      </c>
      <c r="G249" s="46">
        <f t="shared" si="133"/>
        <v>0</v>
      </c>
      <c r="H249" s="198">
        <f t="shared" si="111"/>
        <v>0</v>
      </c>
    </row>
    <row r="250" spans="1:8" s="47" customFormat="1" x14ac:dyDescent="0.2">
      <c r="A250" s="43" t="s">
        <v>58</v>
      </c>
      <c r="B250" s="44" t="s">
        <v>13</v>
      </c>
      <c r="C250" s="44" t="s">
        <v>134</v>
      </c>
      <c r="D250" s="44" t="s">
        <v>205</v>
      </c>
      <c r="E250" s="45">
        <v>870</v>
      </c>
      <c r="F250" s="46">
        <v>10</v>
      </c>
      <c r="G250" s="46">
        <v>0</v>
      </c>
      <c r="H250" s="198">
        <f t="shared" si="111"/>
        <v>0</v>
      </c>
    </row>
    <row r="251" spans="1:8" s="21" customFormat="1" x14ac:dyDescent="0.2">
      <c r="A251" s="18" t="s">
        <v>206</v>
      </c>
      <c r="B251" s="11" t="s">
        <v>13</v>
      </c>
      <c r="C251" s="11" t="s">
        <v>207</v>
      </c>
      <c r="D251" s="11"/>
      <c r="E251" s="19"/>
      <c r="F251" s="20">
        <f>F252</f>
        <v>40</v>
      </c>
      <c r="G251" s="20">
        <f t="shared" ref="G251" si="134">G252</f>
        <v>0</v>
      </c>
      <c r="H251" s="193">
        <f t="shared" si="111"/>
        <v>0</v>
      </c>
    </row>
    <row r="252" spans="1:8" s="3" customFormat="1" x14ac:dyDescent="0.2">
      <c r="A252" s="26" t="s">
        <v>208</v>
      </c>
      <c r="B252" s="27" t="s">
        <v>13</v>
      </c>
      <c r="C252" s="27" t="s">
        <v>209</v>
      </c>
      <c r="D252" s="27"/>
      <c r="E252" s="33"/>
      <c r="F252" s="28">
        <f>F253+F258</f>
        <v>40</v>
      </c>
      <c r="G252" s="28">
        <f t="shared" ref="G252" si="135">G253+G258</f>
        <v>0</v>
      </c>
      <c r="H252" s="195">
        <f t="shared" si="111"/>
        <v>0</v>
      </c>
    </row>
    <row r="253" spans="1:8" s="3" customFormat="1" ht="16.149999999999999" hidden="1" customHeight="1" x14ac:dyDescent="0.2">
      <c r="A253" s="26" t="s">
        <v>35</v>
      </c>
      <c r="B253" s="27" t="s">
        <v>13</v>
      </c>
      <c r="C253" s="27" t="s">
        <v>209</v>
      </c>
      <c r="D253" s="27" t="s">
        <v>36</v>
      </c>
      <c r="E253" s="33" t="s">
        <v>9</v>
      </c>
      <c r="F253" s="28">
        <f>F254</f>
        <v>0</v>
      </c>
      <c r="G253" s="28">
        <f t="shared" ref="G253:G256" si="136">G254</f>
        <v>0</v>
      </c>
      <c r="H253" s="195" t="e">
        <f t="shared" si="111"/>
        <v>#DIV/0!</v>
      </c>
    </row>
    <row r="254" spans="1:8" s="3" customFormat="1" ht="15.6" hidden="1" customHeight="1" x14ac:dyDescent="0.2">
      <c r="A254" s="23" t="s">
        <v>37</v>
      </c>
      <c r="B254" s="24" t="s">
        <v>13</v>
      </c>
      <c r="C254" s="24" t="s">
        <v>209</v>
      </c>
      <c r="D254" s="24" t="s">
        <v>38</v>
      </c>
      <c r="E254" s="19"/>
      <c r="F254" s="20">
        <f>F255</f>
        <v>0</v>
      </c>
      <c r="G254" s="20">
        <f t="shared" si="136"/>
        <v>0</v>
      </c>
      <c r="H254" s="193" t="e">
        <f t="shared" si="111"/>
        <v>#DIV/0!</v>
      </c>
    </row>
    <row r="255" spans="1:8" s="3" customFormat="1" ht="31.15" hidden="1" customHeight="1" x14ac:dyDescent="0.2">
      <c r="A255" s="59" t="s">
        <v>156</v>
      </c>
      <c r="B255" s="24" t="s">
        <v>13</v>
      </c>
      <c r="C255" s="24" t="s">
        <v>209</v>
      </c>
      <c r="D255" s="24" t="s">
        <v>39</v>
      </c>
      <c r="E255" s="24" t="s">
        <v>9</v>
      </c>
      <c r="F255" s="60">
        <f>F256</f>
        <v>0</v>
      </c>
      <c r="G255" s="60">
        <f t="shared" si="136"/>
        <v>0</v>
      </c>
      <c r="H255" s="204" t="e">
        <f t="shared" si="111"/>
        <v>#DIV/0!</v>
      </c>
    </row>
    <row r="256" spans="1:8" s="3" customFormat="1" ht="31.15" hidden="1" customHeight="1" x14ac:dyDescent="0.2">
      <c r="A256" s="35" t="s">
        <v>30</v>
      </c>
      <c r="B256" s="24" t="s">
        <v>13</v>
      </c>
      <c r="C256" s="24" t="s">
        <v>209</v>
      </c>
      <c r="D256" s="24" t="s">
        <v>39</v>
      </c>
      <c r="E256" s="24" t="s">
        <v>40</v>
      </c>
      <c r="F256" s="60">
        <f>F257</f>
        <v>0</v>
      </c>
      <c r="G256" s="60">
        <f t="shared" si="136"/>
        <v>0</v>
      </c>
      <c r="H256" s="204" t="e">
        <f t="shared" si="111"/>
        <v>#DIV/0!</v>
      </c>
    </row>
    <row r="257" spans="1:8" s="3" customFormat="1" ht="31.15" hidden="1" customHeight="1" x14ac:dyDescent="0.2">
      <c r="A257" s="35" t="s">
        <v>31</v>
      </c>
      <c r="B257" s="24" t="s">
        <v>13</v>
      </c>
      <c r="C257" s="24" t="s">
        <v>209</v>
      </c>
      <c r="D257" s="24" t="s">
        <v>39</v>
      </c>
      <c r="E257" s="24" t="s">
        <v>41</v>
      </c>
      <c r="F257" s="60"/>
      <c r="G257" s="60"/>
      <c r="H257" s="204" t="e">
        <f t="shared" si="111"/>
        <v>#DIV/0!</v>
      </c>
    </row>
    <row r="258" spans="1:8" s="3" customFormat="1" ht="33.75" customHeight="1" x14ac:dyDescent="0.2">
      <c r="A258" s="18" t="s">
        <v>210</v>
      </c>
      <c r="B258" s="11" t="s">
        <v>13</v>
      </c>
      <c r="C258" s="11" t="s">
        <v>209</v>
      </c>
      <c r="D258" s="11" t="s">
        <v>211</v>
      </c>
      <c r="E258" s="19"/>
      <c r="F258" s="20">
        <f>F259</f>
        <v>40</v>
      </c>
      <c r="G258" s="20">
        <f t="shared" ref="G258:G260" si="137">G259</f>
        <v>0</v>
      </c>
      <c r="H258" s="193">
        <f t="shared" si="111"/>
        <v>0</v>
      </c>
    </row>
    <row r="259" spans="1:8" s="3" customFormat="1" ht="33.75" customHeight="1" x14ac:dyDescent="0.2">
      <c r="A259" s="23" t="s">
        <v>212</v>
      </c>
      <c r="B259" s="24" t="s">
        <v>13</v>
      </c>
      <c r="C259" s="24" t="s">
        <v>209</v>
      </c>
      <c r="D259" s="24" t="s">
        <v>213</v>
      </c>
      <c r="E259" s="25"/>
      <c r="F259" s="22">
        <f>F260</f>
        <v>40</v>
      </c>
      <c r="G259" s="22">
        <f t="shared" si="137"/>
        <v>0</v>
      </c>
      <c r="H259" s="194">
        <f t="shared" si="111"/>
        <v>0</v>
      </c>
    </row>
    <row r="260" spans="1:8" s="36" customFormat="1" ht="31.5" x14ac:dyDescent="0.2">
      <c r="A260" s="35" t="s">
        <v>30</v>
      </c>
      <c r="B260" s="24" t="s">
        <v>13</v>
      </c>
      <c r="C260" s="24" t="s">
        <v>209</v>
      </c>
      <c r="D260" s="24" t="s">
        <v>213</v>
      </c>
      <c r="E260" s="25">
        <v>200</v>
      </c>
      <c r="F260" s="22">
        <f>F261</f>
        <v>40</v>
      </c>
      <c r="G260" s="22">
        <f t="shared" si="137"/>
        <v>0</v>
      </c>
      <c r="H260" s="194">
        <f t="shared" si="111"/>
        <v>0</v>
      </c>
    </row>
    <row r="261" spans="1:8" s="3" customFormat="1" ht="33.75" customHeight="1" x14ac:dyDescent="0.2">
      <c r="A261" s="35" t="s">
        <v>31</v>
      </c>
      <c r="B261" s="24" t="s">
        <v>13</v>
      </c>
      <c r="C261" s="24" t="s">
        <v>209</v>
      </c>
      <c r="D261" s="24" t="s">
        <v>213</v>
      </c>
      <c r="E261" s="25">
        <v>240</v>
      </c>
      <c r="F261" s="22">
        <v>40</v>
      </c>
      <c r="G261" s="22">
        <v>0</v>
      </c>
      <c r="H261" s="194">
        <f t="shared" si="111"/>
        <v>0</v>
      </c>
    </row>
    <row r="262" spans="1:8" s="36" customFormat="1" ht="33.75" hidden="1" customHeight="1" x14ac:dyDescent="0.2">
      <c r="A262" s="10" t="s">
        <v>214</v>
      </c>
      <c r="B262" s="11" t="s">
        <v>13</v>
      </c>
      <c r="C262" s="11" t="s">
        <v>215</v>
      </c>
      <c r="D262" s="11"/>
      <c r="E262" s="19"/>
      <c r="F262" s="20">
        <f>F263</f>
        <v>0</v>
      </c>
      <c r="G262" s="20">
        <f t="shared" ref="G262:G264" si="138">G263</f>
        <v>0</v>
      </c>
      <c r="H262" s="193" t="e">
        <f t="shared" si="111"/>
        <v>#DIV/0!</v>
      </c>
    </row>
    <row r="263" spans="1:8" s="36" customFormat="1" ht="48.6" hidden="1" customHeight="1" x14ac:dyDescent="0.2">
      <c r="A263" s="78" t="s">
        <v>216</v>
      </c>
      <c r="B263" s="27" t="s">
        <v>13</v>
      </c>
      <c r="C263" s="27" t="s">
        <v>217</v>
      </c>
      <c r="D263" s="27"/>
      <c r="E263" s="33"/>
      <c r="F263" s="28">
        <f>F264</f>
        <v>0</v>
      </c>
      <c r="G263" s="28">
        <f t="shared" si="138"/>
        <v>0</v>
      </c>
      <c r="H263" s="195" t="e">
        <f t="shared" si="111"/>
        <v>#DIV/0!</v>
      </c>
    </row>
    <row r="264" spans="1:8" s="36" customFormat="1" ht="48.6" hidden="1" customHeight="1" x14ac:dyDescent="0.2">
      <c r="A264" s="78" t="s">
        <v>218</v>
      </c>
      <c r="B264" s="24" t="s">
        <v>13</v>
      </c>
      <c r="C264" s="24" t="s">
        <v>217</v>
      </c>
      <c r="D264" s="24" t="s">
        <v>219</v>
      </c>
      <c r="E264" s="33"/>
      <c r="F264" s="28">
        <f>F265</f>
        <v>0</v>
      </c>
      <c r="G264" s="28">
        <f t="shared" si="138"/>
        <v>0</v>
      </c>
      <c r="H264" s="195" t="e">
        <f t="shared" si="111"/>
        <v>#DIV/0!</v>
      </c>
    </row>
    <row r="265" spans="1:8" s="36" customFormat="1" ht="31.5" hidden="1" customHeight="1" x14ac:dyDescent="0.2">
      <c r="A265" s="23" t="s">
        <v>220</v>
      </c>
      <c r="B265" s="24" t="s">
        <v>13</v>
      </c>
      <c r="C265" s="24" t="s">
        <v>217</v>
      </c>
      <c r="D265" s="24" t="s">
        <v>221</v>
      </c>
      <c r="E265" s="33"/>
      <c r="F265" s="22">
        <f>F266+F268</f>
        <v>0</v>
      </c>
      <c r="G265" s="22">
        <f t="shared" ref="G265" si="139">G266+G268</f>
        <v>0</v>
      </c>
      <c r="H265" s="194" t="e">
        <f t="shared" si="111"/>
        <v>#DIV/0!</v>
      </c>
    </row>
    <row r="266" spans="1:8" s="21" customFormat="1" ht="31.5" hidden="1" customHeight="1" x14ac:dyDescent="0.2">
      <c r="A266" s="35" t="s">
        <v>30</v>
      </c>
      <c r="B266" s="24" t="s">
        <v>13</v>
      </c>
      <c r="C266" s="24" t="s">
        <v>217</v>
      </c>
      <c r="D266" s="24" t="s">
        <v>221</v>
      </c>
      <c r="E266" s="25">
        <v>200</v>
      </c>
      <c r="F266" s="53">
        <f>F267</f>
        <v>0</v>
      </c>
      <c r="G266" s="53">
        <f t="shared" ref="G266" si="140">G267</f>
        <v>0</v>
      </c>
      <c r="H266" s="200" t="e">
        <f t="shared" si="111"/>
        <v>#DIV/0!</v>
      </c>
    </row>
    <row r="267" spans="1:8" s="36" customFormat="1" ht="31.15" hidden="1" customHeight="1" x14ac:dyDescent="0.2">
      <c r="A267" s="35" t="s">
        <v>31</v>
      </c>
      <c r="B267" s="24" t="s">
        <v>13</v>
      </c>
      <c r="C267" s="24" t="s">
        <v>217</v>
      </c>
      <c r="D267" s="24" t="s">
        <v>221</v>
      </c>
      <c r="E267" s="25">
        <v>240</v>
      </c>
      <c r="F267" s="22"/>
      <c r="G267" s="22"/>
      <c r="H267" s="194" t="e">
        <f t="shared" si="111"/>
        <v>#DIV/0!</v>
      </c>
    </row>
    <row r="268" spans="1:8" s="36" customFormat="1" ht="15.6" hidden="1" customHeight="1" x14ac:dyDescent="0.2">
      <c r="A268" s="35" t="s">
        <v>55</v>
      </c>
      <c r="B268" s="24" t="s">
        <v>13</v>
      </c>
      <c r="C268" s="24" t="s">
        <v>217</v>
      </c>
      <c r="D268" s="24" t="s">
        <v>222</v>
      </c>
      <c r="E268" s="25">
        <v>800</v>
      </c>
      <c r="F268" s="22">
        <f>F269</f>
        <v>0</v>
      </c>
      <c r="G268" s="22">
        <f t="shared" ref="G268" si="141">G269</f>
        <v>0</v>
      </c>
      <c r="H268" s="194" t="e">
        <f t="shared" si="111"/>
        <v>#DIV/0!</v>
      </c>
    </row>
    <row r="269" spans="1:8" s="36" customFormat="1" ht="46.9" hidden="1" customHeight="1" x14ac:dyDescent="0.2">
      <c r="A269" s="35" t="s">
        <v>223</v>
      </c>
      <c r="B269" s="24" t="s">
        <v>13</v>
      </c>
      <c r="C269" s="24" t="s">
        <v>217</v>
      </c>
      <c r="D269" s="24" t="s">
        <v>222</v>
      </c>
      <c r="E269" s="25">
        <v>810</v>
      </c>
      <c r="F269" s="22"/>
      <c r="G269" s="22"/>
      <c r="H269" s="194" t="e">
        <f t="shared" si="111"/>
        <v>#DIV/0!</v>
      </c>
    </row>
    <row r="270" spans="1:8" s="36" customFormat="1" x14ac:dyDescent="0.2">
      <c r="A270" s="18" t="s">
        <v>224</v>
      </c>
      <c r="B270" s="11" t="s">
        <v>13</v>
      </c>
      <c r="C270" s="11" t="s">
        <v>225</v>
      </c>
      <c r="D270" s="11"/>
      <c r="E270" s="19"/>
      <c r="F270" s="20">
        <f>F271+F280+F318+F328+F361</f>
        <v>26926.700000000004</v>
      </c>
      <c r="G270" s="20">
        <f t="shared" ref="G270" si="142">G271+G280+G318+G328+G361</f>
        <v>17379.100000000002</v>
      </c>
      <c r="H270" s="193">
        <f t="shared" si="111"/>
        <v>0.64542257313372975</v>
      </c>
    </row>
    <row r="271" spans="1:8" s="21" customFormat="1" x14ac:dyDescent="0.2">
      <c r="A271" s="26" t="s">
        <v>226</v>
      </c>
      <c r="B271" s="27" t="s">
        <v>13</v>
      </c>
      <c r="C271" s="27" t="s">
        <v>227</v>
      </c>
      <c r="D271" s="27"/>
      <c r="E271" s="33"/>
      <c r="F271" s="28">
        <f>F272</f>
        <v>99.9</v>
      </c>
      <c r="G271" s="28">
        <f t="shared" ref="G271:G274" si="143">G272</f>
        <v>45.099999999999994</v>
      </c>
      <c r="H271" s="195">
        <f t="shared" si="111"/>
        <v>0.45145145145145138</v>
      </c>
    </row>
    <row r="272" spans="1:8" s="21" customFormat="1" ht="31.5" x14ac:dyDescent="0.2">
      <c r="A272" s="49" t="s">
        <v>228</v>
      </c>
      <c r="B272" s="11" t="s">
        <v>13</v>
      </c>
      <c r="C272" s="11" t="s">
        <v>227</v>
      </c>
      <c r="D272" s="11" t="s">
        <v>229</v>
      </c>
      <c r="E272" s="19"/>
      <c r="F272" s="20">
        <f>F273</f>
        <v>99.9</v>
      </c>
      <c r="G272" s="20">
        <f t="shared" si="143"/>
        <v>45.099999999999994</v>
      </c>
      <c r="H272" s="193">
        <f t="shared" si="111"/>
        <v>0.45145145145145138</v>
      </c>
    </row>
    <row r="273" spans="1:8" s="21" customFormat="1" ht="31.5" x14ac:dyDescent="0.2">
      <c r="A273" s="35" t="s">
        <v>230</v>
      </c>
      <c r="B273" s="24" t="s">
        <v>13</v>
      </c>
      <c r="C273" s="24" t="s">
        <v>227</v>
      </c>
      <c r="D273" s="24" t="s">
        <v>231</v>
      </c>
      <c r="E273" s="25"/>
      <c r="F273" s="22">
        <f>F274</f>
        <v>99.9</v>
      </c>
      <c r="G273" s="22">
        <f t="shared" si="143"/>
        <v>45.099999999999994</v>
      </c>
      <c r="H273" s="194">
        <f t="shared" si="111"/>
        <v>0.45145145145145138</v>
      </c>
    </row>
    <row r="274" spans="1:8" s="21" customFormat="1" ht="47.25" x14ac:dyDescent="0.2">
      <c r="A274" s="35" t="s">
        <v>232</v>
      </c>
      <c r="B274" s="24" t="s">
        <v>13</v>
      </c>
      <c r="C274" s="24" t="s">
        <v>227</v>
      </c>
      <c r="D274" s="24" t="s">
        <v>233</v>
      </c>
      <c r="E274" s="25"/>
      <c r="F274" s="22">
        <f>F275</f>
        <v>99.9</v>
      </c>
      <c r="G274" s="22">
        <f t="shared" si="143"/>
        <v>45.099999999999994</v>
      </c>
      <c r="H274" s="194">
        <f t="shared" si="111"/>
        <v>0.45145145145145138</v>
      </c>
    </row>
    <row r="275" spans="1:8" s="36" customFormat="1" ht="47.25" x14ac:dyDescent="0.2">
      <c r="A275" s="35" t="s">
        <v>234</v>
      </c>
      <c r="B275" s="24" t="s">
        <v>13</v>
      </c>
      <c r="C275" s="24" t="s">
        <v>227</v>
      </c>
      <c r="D275" s="24" t="s">
        <v>235</v>
      </c>
      <c r="E275" s="25"/>
      <c r="F275" s="22">
        <f>F276+F278</f>
        <v>99.9</v>
      </c>
      <c r="G275" s="22">
        <f t="shared" ref="G275" si="144">G276+G278</f>
        <v>45.099999999999994</v>
      </c>
      <c r="H275" s="194">
        <f t="shared" ref="H275:H338" si="145">G275/F275</f>
        <v>0.45145145145145138</v>
      </c>
    </row>
    <row r="276" spans="1:8" s="21" customFormat="1" ht="65.45" customHeight="1" x14ac:dyDescent="0.2">
      <c r="A276" s="35" t="s">
        <v>28</v>
      </c>
      <c r="B276" s="24" t="s">
        <v>13</v>
      </c>
      <c r="C276" s="24" t="s">
        <v>227</v>
      </c>
      <c r="D276" s="24" t="s">
        <v>235</v>
      </c>
      <c r="E276" s="25">
        <v>100</v>
      </c>
      <c r="F276" s="22">
        <f>F277</f>
        <v>98.9</v>
      </c>
      <c r="G276" s="22">
        <f t="shared" ref="G276" si="146">G277</f>
        <v>44.099999999999994</v>
      </c>
      <c r="H276" s="194">
        <f t="shared" si="145"/>
        <v>0.44590495449949435</v>
      </c>
    </row>
    <row r="277" spans="1:8" s="3" customFormat="1" ht="31.5" x14ac:dyDescent="0.2">
      <c r="A277" s="35" t="s">
        <v>29</v>
      </c>
      <c r="B277" s="24" t="s">
        <v>13</v>
      </c>
      <c r="C277" s="24" t="s">
        <v>227</v>
      </c>
      <c r="D277" s="24" t="s">
        <v>235</v>
      </c>
      <c r="E277" s="24" t="s">
        <v>48</v>
      </c>
      <c r="F277" s="46">
        <v>98.9</v>
      </c>
      <c r="G277" s="46">
        <f>33.9+10.2</f>
        <v>44.099999999999994</v>
      </c>
      <c r="H277" s="198">
        <f t="shared" si="145"/>
        <v>0.44590495449949435</v>
      </c>
    </row>
    <row r="278" spans="1:8" s="3" customFormat="1" ht="31.5" x14ac:dyDescent="0.2">
      <c r="A278" s="35" t="s">
        <v>30</v>
      </c>
      <c r="B278" s="24" t="s">
        <v>13</v>
      </c>
      <c r="C278" s="24" t="s">
        <v>227</v>
      </c>
      <c r="D278" s="24" t="s">
        <v>235</v>
      </c>
      <c r="E278" s="24" t="s">
        <v>40</v>
      </c>
      <c r="F278" s="22">
        <f>F279</f>
        <v>1</v>
      </c>
      <c r="G278" s="22">
        <f t="shared" ref="G278" si="147">G279</f>
        <v>1</v>
      </c>
      <c r="H278" s="194">
        <f t="shared" si="145"/>
        <v>1</v>
      </c>
    </row>
    <row r="279" spans="1:8" s="3" customFormat="1" ht="31.5" x14ac:dyDescent="0.2">
      <c r="A279" s="35" t="s">
        <v>31</v>
      </c>
      <c r="B279" s="24" t="s">
        <v>13</v>
      </c>
      <c r="C279" s="24" t="s">
        <v>227</v>
      </c>
      <c r="D279" s="24" t="s">
        <v>235</v>
      </c>
      <c r="E279" s="25">
        <v>240</v>
      </c>
      <c r="F279" s="22">
        <v>1</v>
      </c>
      <c r="G279" s="22">
        <v>1</v>
      </c>
      <c r="H279" s="194">
        <f t="shared" si="145"/>
        <v>1</v>
      </c>
    </row>
    <row r="280" spans="1:8" s="3" customFormat="1" x14ac:dyDescent="0.2">
      <c r="A280" s="26" t="s">
        <v>236</v>
      </c>
      <c r="B280" s="27" t="s">
        <v>13</v>
      </c>
      <c r="C280" s="27" t="s">
        <v>237</v>
      </c>
      <c r="D280" s="27"/>
      <c r="E280" s="33"/>
      <c r="F280" s="28">
        <f>F281+F309</f>
        <v>18044.099999999999</v>
      </c>
      <c r="G280" s="28">
        <f t="shared" ref="G280" si="148">G281+G309</f>
        <v>12817.4</v>
      </c>
      <c r="H280" s="195">
        <f t="shared" si="145"/>
        <v>0.71033745102277202</v>
      </c>
    </row>
    <row r="281" spans="1:8" s="3" customFormat="1" ht="47.25" x14ac:dyDescent="0.2">
      <c r="A281" s="49" t="s">
        <v>238</v>
      </c>
      <c r="B281" s="11" t="s">
        <v>13</v>
      </c>
      <c r="C281" s="11" t="s">
        <v>237</v>
      </c>
      <c r="D281" s="11" t="s">
        <v>239</v>
      </c>
      <c r="E281" s="19"/>
      <c r="F281" s="20">
        <f>F282+F290+F302</f>
        <v>17912.099999999999</v>
      </c>
      <c r="G281" s="20">
        <f t="shared" ref="G281" si="149">G282+G290+G302</f>
        <v>12746.5</v>
      </c>
      <c r="H281" s="193">
        <f t="shared" si="145"/>
        <v>0.71161393694764996</v>
      </c>
    </row>
    <row r="282" spans="1:8" s="3" customFormat="1" ht="31.5" x14ac:dyDescent="0.2">
      <c r="A282" s="35" t="s">
        <v>240</v>
      </c>
      <c r="B282" s="24" t="s">
        <v>13</v>
      </c>
      <c r="C282" s="24" t="s">
        <v>237</v>
      </c>
      <c r="D282" s="24" t="s">
        <v>241</v>
      </c>
      <c r="E282" s="25"/>
      <c r="F282" s="22">
        <f>F283</f>
        <v>11322.1</v>
      </c>
      <c r="G282" s="22">
        <f t="shared" ref="G282" si="150">G283</f>
        <v>8534.5</v>
      </c>
      <c r="H282" s="194">
        <f t="shared" si="145"/>
        <v>0.7537912578055308</v>
      </c>
    </row>
    <row r="283" spans="1:8" s="3" customFormat="1" ht="47.25" x14ac:dyDescent="0.2">
      <c r="A283" s="35" t="s">
        <v>242</v>
      </c>
      <c r="B283" s="24" t="s">
        <v>13</v>
      </c>
      <c r="C283" s="24" t="s">
        <v>237</v>
      </c>
      <c r="D283" s="24" t="s">
        <v>243</v>
      </c>
      <c r="E283" s="25"/>
      <c r="F283" s="22">
        <f>F284+F287</f>
        <v>11322.1</v>
      </c>
      <c r="G283" s="22">
        <f t="shared" ref="G283" si="151">G284+G287</f>
        <v>8534.5</v>
      </c>
      <c r="H283" s="194">
        <f t="shared" si="145"/>
        <v>0.7537912578055308</v>
      </c>
    </row>
    <row r="284" spans="1:8" s="36" customFormat="1" x14ac:dyDescent="0.2">
      <c r="A284" s="35" t="s">
        <v>244</v>
      </c>
      <c r="B284" s="24" t="s">
        <v>13</v>
      </c>
      <c r="C284" s="24" t="s">
        <v>237</v>
      </c>
      <c r="D284" s="24" t="s">
        <v>245</v>
      </c>
      <c r="E284" s="25"/>
      <c r="F284" s="22">
        <f>F285</f>
        <v>9369.6</v>
      </c>
      <c r="G284" s="22">
        <f t="shared" ref="G284:G285" si="152">G285</f>
        <v>6949.5</v>
      </c>
      <c r="H284" s="194">
        <f t="shared" si="145"/>
        <v>0.74170722336065575</v>
      </c>
    </row>
    <row r="285" spans="1:8" s="36" customFormat="1" x14ac:dyDescent="0.2">
      <c r="A285" s="35" t="s">
        <v>55</v>
      </c>
      <c r="B285" s="24" t="s">
        <v>13</v>
      </c>
      <c r="C285" s="24" t="s">
        <v>237</v>
      </c>
      <c r="D285" s="24" t="s">
        <v>245</v>
      </c>
      <c r="E285" s="25">
        <v>800</v>
      </c>
      <c r="F285" s="22">
        <f>F286</f>
        <v>9369.6</v>
      </c>
      <c r="G285" s="22">
        <f t="shared" si="152"/>
        <v>6949.5</v>
      </c>
      <c r="H285" s="194">
        <f t="shared" si="145"/>
        <v>0.74170722336065575</v>
      </c>
    </row>
    <row r="286" spans="1:8" s="36" customFormat="1" ht="47.25" x14ac:dyDescent="0.2">
      <c r="A286" s="23" t="s">
        <v>223</v>
      </c>
      <c r="B286" s="24" t="s">
        <v>13</v>
      </c>
      <c r="C286" s="24" t="s">
        <v>237</v>
      </c>
      <c r="D286" s="24" t="s">
        <v>245</v>
      </c>
      <c r="E286" s="24" t="s">
        <v>246</v>
      </c>
      <c r="F286" s="46">
        <v>9369.6</v>
      </c>
      <c r="G286" s="46">
        <v>6949.5</v>
      </c>
      <c r="H286" s="198">
        <f t="shared" si="145"/>
        <v>0.74170722336065575</v>
      </c>
    </row>
    <row r="287" spans="1:8" s="36" customFormat="1" x14ac:dyDescent="0.2">
      <c r="A287" s="35" t="s">
        <v>244</v>
      </c>
      <c r="B287" s="24" t="s">
        <v>13</v>
      </c>
      <c r="C287" s="24" t="s">
        <v>237</v>
      </c>
      <c r="D287" s="24" t="s">
        <v>247</v>
      </c>
      <c r="E287" s="25"/>
      <c r="F287" s="22">
        <f>F288</f>
        <v>1952.5</v>
      </c>
      <c r="G287" s="22">
        <f t="shared" ref="G287:G288" si="153">G288</f>
        <v>1585</v>
      </c>
      <c r="H287" s="194">
        <f t="shared" si="145"/>
        <v>0.81177976952624842</v>
      </c>
    </row>
    <row r="288" spans="1:8" s="21" customFormat="1" x14ac:dyDescent="0.2">
      <c r="A288" s="35" t="s">
        <v>55</v>
      </c>
      <c r="B288" s="24" t="s">
        <v>13</v>
      </c>
      <c r="C288" s="24" t="s">
        <v>237</v>
      </c>
      <c r="D288" s="24" t="s">
        <v>247</v>
      </c>
      <c r="E288" s="25">
        <v>800</v>
      </c>
      <c r="F288" s="22">
        <f>F289</f>
        <v>1952.5</v>
      </c>
      <c r="G288" s="22">
        <f t="shared" si="153"/>
        <v>1585</v>
      </c>
      <c r="H288" s="194">
        <f t="shared" si="145"/>
        <v>0.81177976952624842</v>
      </c>
    </row>
    <row r="289" spans="1:8" s="3" customFormat="1" ht="47.25" x14ac:dyDescent="0.2">
      <c r="A289" s="23" t="s">
        <v>223</v>
      </c>
      <c r="B289" s="24" t="s">
        <v>13</v>
      </c>
      <c r="C289" s="24" t="s">
        <v>237</v>
      </c>
      <c r="D289" s="24" t="s">
        <v>247</v>
      </c>
      <c r="E289" s="24" t="s">
        <v>246</v>
      </c>
      <c r="F289" s="22">
        <v>1952.5</v>
      </c>
      <c r="G289" s="22">
        <v>1585</v>
      </c>
      <c r="H289" s="194">
        <f t="shared" si="145"/>
        <v>0.81177976952624842</v>
      </c>
    </row>
    <row r="290" spans="1:8" s="3" customFormat="1" ht="31.5" x14ac:dyDescent="0.2">
      <c r="A290" s="35" t="s">
        <v>248</v>
      </c>
      <c r="B290" s="24" t="s">
        <v>13</v>
      </c>
      <c r="C290" s="24" t="s">
        <v>237</v>
      </c>
      <c r="D290" s="24" t="s">
        <v>249</v>
      </c>
      <c r="E290" s="25"/>
      <c r="F290" s="22">
        <f>F291+F297</f>
        <v>6512.9</v>
      </c>
      <c r="G290" s="22">
        <f t="shared" ref="G290" si="154">G291+G297</f>
        <v>4186.1000000000004</v>
      </c>
      <c r="H290" s="194">
        <f t="shared" si="145"/>
        <v>0.64273979333323106</v>
      </c>
    </row>
    <row r="291" spans="1:8" s="3" customFormat="1" x14ac:dyDescent="0.2">
      <c r="A291" s="35" t="s">
        <v>250</v>
      </c>
      <c r="B291" s="24" t="s">
        <v>13</v>
      </c>
      <c r="C291" s="24" t="s">
        <v>237</v>
      </c>
      <c r="D291" s="24" t="s">
        <v>251</v>
      </c>
      <c r="E291" s="25"/>
      <c r="F291" s="22">
        <f>F292+F294</f>
        <v>3523</v>
      </c>
      <c r="G291" s="22">
        <f t="shared" ref="G291" si="155">G292+G294</f>
        <v>2562.7999999999997</v>
      </c>
      <c r="H291" s="194">
        <f t="shared" si="145"/>
        <v>0.72744819755889856</v>
      </c>
    </row>
    <row r="292" spans="1:8" s="3" customFormat="1" ht="31.5" x14ac:dyDescent="0.2">
      <c r="A292" s="35" t="s">
        <v>30</v>
      </c>
      <c r="B292" s="24" t="s">
        <v>13</v>
      </c>
      <c r="C292" s="24" t="s">
        <v>237</v>
      </c>
      <c r="D292" s="24" t="s">
        <v>251</v>
      </c>
      <c r="E292" s="24" t="s">
        <v>40</v>
      </c>
      <c r="F292" s="22">
        <f>F293</f>
        <v>1129</v>
      </c>
      <c r="G292" s="22">
        <f t="shared" ref="G292" si="156">G293</f>
        <v>345.7</v>
      </c>
      <c r="H292" s="194">
        <f t="shared" si="145"/>
        <v>0.30620017714791853</v>
      </c>
    </row>
    <row r="293" spans="1:8" s="3" customFormat="1" ht="31.5" x14ac:dyDescent="0.2">
      <c r="A293" s="35" t="s">
        <v>31</v>
      </c>
      <c r="B293" s="24" t="s">
        <v>13</v>
      </c>
      <c r="C293" s="24" t="s">
        <v>237</v>
      </c>
      <c r="D293" s="24" t="s">
        <v>251</v>
      </c>
      <c r="E293" s="24" t="s">
        <v>41</v>
      </c>
      <c r="F293" s="22">
        <f>600+529</f>
        <v>1129</v>
      </c>
      <c r="G293" s="22">
        <v>345.7</v>
      </c>
      <c r="H293" s="194">
        <f t="shared" si="145"/>
        <v>0.30620017714791853</v>
      </c>
    </row>
    <row r="294" spans="1:8" s="3" customFormat="1" x14ac:dyDescent="0.2">
      <c r="A294" s="35" t="s">
        <v>55</v>
      </c>
      <c r="B294" s="24" t="s">
        <v>13</v>
      </c>
      <c r="C294" s="24" t="s">
        <v>237</v>
      </c>
      <c r="D294" s="24" t="s">
        <v>251</v>
      </c>
      <c r="E294" s="25">
        <v>800</v>
      </c>
      <c r="F294" s="22">
        <f>F295+F296</f>
        <v>2394</v>
      </c>
      <c r="G294" s="22">
        <f t="shared" ref="G294" si="157">G295+G296</f>
        <v>2217.1</v>
      </c>
      <c r="H294" s="194">
        <f t="shared" si="145"/>
        <v>0.92610693400167077</v>
      </c>
    </row>
    <row r="295" spans="1:8" s="3" customFormat="1" ht="46.9" hidden="1" customHeight="1" x14ac:dyDescent="0.2">
      <c r="A295" s="23" t="s">
        <v>223</v>
      </c>
      <c r="B295" s="24" t="s">
        <v>13</v>
      </c>
      <c r="C295" s="24" t="s">
        <v>237</v>
      </c>
      <c r="D295" s="24" t="s">
        <v>251</v>
      </c>
      <c r="E295" s="24" t="s">
        <v>246</v>
      </c>
      <c r="F295" s="22"/>
      <c r="G295" s="22"/>
      <c r="H295" s="194" t="e">
        <f t="shared" si="145"/>
        <v>#DIV/0!</v>
      </c>
    </row>
    <row r="296" spans="1:8" s="3" customFormat="1" ht="47.25" x14ac:dyDescent="0.2">
      <c r="A296" s="23" t="s">
        <v>223</v>
      </c>
      <c r="B296" s="24" t="s">
        <v>13</v>
      </c>
      <c r="C296" s="24" t="s">
        <v>237</v>
      </c>
      <c r="D296" s="24" t="s">
        <v>251</v>
      </c>
      <c r="E296" s="24" t="s">
        <v>246</v>
      </c>
      <c r="F296" s="46">
        <f>3523-600-529</f>
        <v>2394</v>
      </c>
      <c r="G296" s="46">
        <v>2217.1</v>
      </c>
      <c r="H296" s="198">
        <f t="shared" si="145"/>
        <v>0.92610693400167077</v>
      </c>
    </row>
    <row r="297" spans="1:8" s="36" customFormat="1" ht="63" x14ac:dyDescent="0.2">
      <c r="A297" s="35" t="s">
        <v>252</v>
      </c>
      <c r="B297" s="24" t="s">
        <v>13</v>
      </c>
      <c r="C297" s="24" t="s">
        <v>237</v>
      </c>
      <c r="D297" s="24" t="s">
        <v>253</v>
      </c>
      <c r="E297" s="25"/>
      <c r="F297" s="22">
        <f>F298+F300</f>
        <v>2989.9</v>
      </c>
      <c r="G297" s="22">
        <f t="shared" ref="G297" si="158">G298+G300</f>
        <v>1623.3000000000002</v>
      </c>
      <c r="H297" s="194">
        <f t="shared" si="145"/>
        <v>0.54292785711896718</v>
      </c>
    </row>
    <row r="298" spans="1:8" s="3" customFormat="1" ht="78.75" x14ac:dyDescent="0.2">
      <c r="A298" s="35" t="s">
        <v>28</v>
      </c>
      <c r="B298" s="24" t="s">
        <v>13</v>
      </c>
      <c r="C298" s="24" t="s">
        <v>237</v>
      </c>
      <c r="D298" s="24" t="s">
        <v>253</v>
      </c>
      <c r="E298" s="25">
        <v>100</v>
      </c>
      <c r="F298" s="22">
        <f>F299</f>
        <v>2718.1</v>
      </c>
      <c r="G298" s="22">
        <f t="shared" ref="G298" si="159">G299</f>
        <v>1469.6000000000001</v>
      </c>
      <c r="H298" s="194">
        <f t="shared" si="145"/>
        <v>0.54067179279643873</v>
      </c>
    </row>
    <row r="299" spans="1:8" s="3" customFormat="1" ht="31.5" x14ac:dyDescent="0.2">
      <c r="A299" s="35" t="s">
        <v>29</v>
      </c>
      <c r="B299" s="24" t="s">
        <v>13</v>
      </c>
      <c r="C299" s="24" t="s">
        <v>237</v>
      </c>
      <c r="D299" s="24" t="s">
        <v>253</v>
      </c>
      <c r="E299" s="25">
        <v>120</v>
      </c>
      <c r="F299" s="46">
        <v>2718.1</v>
      </c>
      <c r="G299" s="46">
        <f>1145.9+1.2+322.5</f>
        <v>1469.6000000000001</v>
      </c>
      <c r="H299" s="198">
        <f t="shared" si="145"/>
        <v>0.54067179279643873</v>
      </c>
    </row>
    <row r="300" spans="1:8" s="36" customFormat="1" ht="31.5" x14ac:dyDescent="0.2">
      <c r="A300" s="35" t="s">
        <v>30</v>
      </c>
      <c r="B300" s="24" t="s">
        <v>13</v>
      </c>
      <c r="C300" s="24" t="s">
        <v>237</v>
      </c>
      <c r="D300" s="24" t="s">
        <v>253</v>
      </c>
      <c r="E300" s="25">
        <v>200</v>
      </c>
      <c r="F300" s="22">
        <f>F301</f>
        <v>271.8</v>
      </c>
      <c r="G300" s="22">
        <f t="shared" ref="G300" si="160">G301</f>
        <v>153.69999999999999</v>
      </c>
      <c r="H300" s="194">
        <f t="shared" si="145"/>
        <v>0.56548933038999261</v>
      </c>
    </row>
    <row r="301" spans="1:8" s="3" customFormat="1" ht="31.5" x14ac:dyDescent="0.2">
      <c r="A301" s="35" t="s">
        <v>31</v>
      </c>
      <c r="B301" s="24" t="s">
        <v>13</v>
      </c>
      <c r="C301" s="24" t="s">
        <v>237</v>
      </c>
      <c r="D301" s="24" t="s">
        <v>253</v>
      </c>
      <c r="E301" s="25">
        <v>240</v>
      </c>
      <c r="F301" s="22">
        <v>271.8</v>
      </c>
      <c r="G301" s="22">
        <v>153.69999999999999</v>
      </c>
      <c r="H301" s="194">
        <f t="shared" si="145"/>
        <v>0.56548933038999261</v>
      </c>
    </row>
    <row r="302" spans="1:8" s="3" customFormat="1" ht="46.9" customHeight="1" x14ac:dyDescent="0.2">
      <c r="A302" s="35" t="s">
        <v>254</v>
      </c>
      <c r="B302" s="24" t="s">
        <v>13</v>
      </c>
      <c r="C302" s="24" t="s">
        <v>237</v>
      </c>
      <c r="D302" s="24" t="s">
        <v>255</v>
      </c>
      <c r="E302" s="25"/>
      <c r="F302" s="22">
        <f>F303+F306</f>
        <v>77.099999999999994</v>
      </c>
      <c r="G302" s="22">
        <f t="shared" ref="G302" si="161">G303+G306</f>
        <v>25.9</v>
      </c>
      <c r="H302" s="194">
        <f t="shared" si="145"/>
        <v>0.33592736705577175</v>
      </c>
    </row>
    <row r="303" spans="1:8" s="3" customFormat="1" ht="32.450000000000003" customHeight="1" x14ac:dyDescent="0.2">
      <c r="A303" s="23" t="s">
        <v>256</v>
      </c>
      <c r="B303" s="24" t="s">
        <v>13</v>
      </c>
      <c r="C303" s="24" t="s">
        <v>237</v>
      </c>
      <c r="D303" s="24" t="s">
        <v>257</v>
      </c>
      <c r="E303" s="25"/>
      <c r="F303" s="22">
        <f>F304</f>
        <v>10.5</v>
      </c>
      <c r="G303" s="22">
        <f t="shared" ref="G303:G304" si="162">G304</f>
        <v>8.1</v>
      </c>
      <c r="H303" s="194">
        <f t="shared" si="145"/>
        <v>0.77142857142857135</v>
      </c>
    </row>
    <row r="304" spans="1:8" s="3" customFormat="1" x14ac:dyDescent="0.2">
      <c r="A304" s="35" t="s">
        <v>55</v>
      </c>
      <c r="B304" s="24" t="s">
        <v>13</v>
      </c>
      <c r="C304" s="24" t="s">
        <v>237</v>
      </c>
      <c r="D304" s="24" t="s">
        <v>257</v>
      </c>
      <c r="E304" s="25">
        <v>800</v>
      </c>
      <c r="F304" s="22">
        <f>F305</f>
        <v>10.5</v>
      </c>
      <c r="G304" s="22">
        <f t="shared" si="162"/>
        <v>8.1</v>
      </c>
      <c r="H304" s="194">
        <f t="shared" si="145"/>
        <v>0.77142857142857135</v>
      </c>
    </row>
    <row r="305" spans="1:8" s="3" customFormat="1" ht="47.25" x14ac:dyDescent="0.2">
      <c r="A305" s="23" t="s">
        <v>223</v>
      </c>
      <c r="B305" s="24" t="s">
        <v>13</v>
      </c>
      <c r="C305" s="24" t="s">
        <v>237</v>
      </c>
      <c r="D305" s="24" t="s">
        <v>257</v>
      </c>
      <c r="E305" s="24" t="s">
        <v>246</v>
      </c>
      <c r="F305" s="46">
        <v>10.5</v>
      </c>
      <c r="G305" s="46">
        <v>8.1</v>
      </c>
      <c r="H305" s="198">
        <f t="shared" si="145"/>
        <v>0.77142857142857135</v>
      </c>
    </row>
    <row r="306" spans="1:8" s="3" customFormat="1" ht="37.15" customHeight="1" x14ac:dyDescent="0.2">
      <c r="A306" s="23" t="s">
        <v>256</v>
      </c>
      <c r="B306" s="24" t="s">
        <v>13</v>
      </c>
      <c r="C306" s="24" t="s">
        <v>237</v>
      </c>
      <c r="D306" s="24" t="s">
        <v>258</v>
      </c>
      <c r="E306" s="25"/>
      <c r="F306" s="22">
        <f>F307</f>
        <v>66.599999999999994</v>
      </c>
      <c r="G306" s="22">
        <f t="shared" ref="G306:G307" si="163">G307</f>
        <v>17.8</v>
      </c>
      <c r="H306" s="194">
        <f t="shared" si="145"/>
        <v>0.26726726726726729</v>
      </c>
    </row>
    <row r="307" spans="1:8" s="3" customFormat="1" x14ac:dyDescent="0.2">
      <c r="A307" s="35" t="s">
        <v>55</v>
      </c>
      <c r="B307" s="24" t="s">
        <v>13</v>
      </c>
      <c r="C307" s="24" t="s">
        <v>237</v>
      </c>
      <c r="D307" s="24" t="s">
        <v>258</v>
      </c>
      <c r="E307" s="25">
        <v>800</v>
      </c>
      <c r="F307" s="22">
        <f>F308</f>
        <v>66.599999999999994</v>
      </c>
      <c r="G307" s="22">
        <f t="shared" si="163"/>
        <v>17.8</v>
      </c>
      <c r="H307" s="194">
        <f t="shared" si="145"/>
        <v>0.26726726726726729</v>
      </c>
    </row>
    <row r="308" spans="1:8" s="36" customFormat="1" ht="47.25" x14ac:dyDescent="0.2">
      <c r="A308" s="23" t="s">
        <v>223</v>
      </c>
      <c r="B308" s="24" t="s">
        <v>13</v>
      </c>
      <c r="C308" s="24" t="s">
        <v>237</v>
      </c>
      <c r="D308" s="24" t="s">
        <v>258</v>
      </c>
      <c r="E308" s="24" t="s">
        <v>246</v>
      </c>
      <c r="F308" s="22">
        <f>11.3+44+11.3</f>
        <v>66.599999999999994</v>
      </c>
      <c r="G308" s="22">
        <v>17.8</v>
      </c>
      <c r="H308" s="194">
        <f t="shared" si="145"/>
        <v>0.26726726726726729</v>
      </c>
    </row>
    <row r="309" spans="1:8" s="3" customFormat="1" x14ac:dyDescent="0.2">
      <c r="A309" s="18" t="s">
        <v>187</v>
      </c>
      <c r="B309" s="11" t="s">
        <v>13</v>
      </c>
      <c r="C309" s="11" t="s">
        <v>237</v>
      </c>
      <c r="D309" s="11" t="s">
        <v>188</v>
      </c>
      <c r="E309" s="11"/>
      <c r="F309" s="20">
        <f>F310</f>
        <v>132</v>
      </c>
      <c r="G309" s="20">
        <f t="shared" ref="G309" si="164">G310</f>
        <v>70.900000000000006</v>
      </c>
      <c r="H309" s="193">
        <f t="shared" si="145"/>
        <v>0.53712121212121211</v>
      </c>
    </row>
    <row r="310" spans="1:8" s="3" customFormat="1" ht="79.900000000000006" customHeight="1" x14ac:dyDescent="0.2">
      <c r="A310" s="50" t="s">
        <v>259</v>
      </c>
      <c r="B310" s="32" t="s">
        <v>13</v>
      </c>
      <c r="C310" s="32" t="s">
        <v>237</v>
      </c>
      <c r="D310" s="32" t="s">
        <v>260</v>
      </c>
      <c r="E310" s="32"/>
      <c r="F310" s="34">
        <f>F311+F313</f>
        <v>132</v>
      </c>
      <c r="G310" s="34">
        <f t="shared" ref="G310" si="165">G311+G313</f>
        <v>70.900000000000006</v>
      </c>
      <c r="H310" s="196">
        <f t="shared" si="145"/>
        <v>0.53712121212121211</v>
      </c>
    </row>
    <row r="311" spans="1:8" s="3" customFormat="1" ht="31.5" x14ac:dyDescent="0.2">
      <c r="A311" s="35" t="s">
        <v>30</v>
      </c>
      <c r="B311" s="24" t="s">
        <v>13</v>
      </c>
      <c r="C311" s="24" t="s">
        <v>237</v>
      </c>
      <c r="D311" s="24" t="s">
        <v>260</v>
      </c>
      <c r="E311" s="24" t="s">
        <v>40</v>
      </c>
      <c r="F311" s="22">
        <f>F312</f>
        <v>0</v>
      </c>
      <c r="G311" s="22">
        <f t="shared" ref="G311" si="166">G312</f>
        <v>0</v>
      </c>
      <c r="H311" s="194" t="e">
        <f t="shared" si="145"/>
        <v>#DIV/0!</v>
      </c>
    </row>
    <row r="312" spans="1:8" s="3" customFormat="1" ht="31.5" x14ac:dyDescent="0.2">
      <c r="A312" s="35" t="s">
        <v>31</v>
      </c>
      <c r="B312" s="24" t="s">
        <v>13</v>
      </c>
      <c r="C312" s="24" t="s">
        <v>237</v>
      </c>
      <c r="D312" s="24" t="s">
        <v>260</v>
      </c>
      <c r="E312" s="24" t="s">
        <v>41</v>
      </c>
      <c r="F312" s="22">
        <f>30-30</f>
        <v>0</v>
      </c>
      <c r="G312" s="22">
        <f t="shared" ref="G312" si="167">30-30</f>
        <v>0</v>
      </c>
      <c r="H312" s="194" t="e">
        <f t="shared" si="145"/>
        <v>#DIV/0!</v>
      </c>
    </row>
    <row r="313" spans="1:8" s="36" customFormat="1" x14ac:dyDescent="0.2">
      <c r="A313" s="23" t="s">
        <v>55</v>
      </c>
      <c r="B313" s="24" t="s">
        <v>13</v>
      </c>
      <c r="C313" s="24" t="s">
        <v>237</v>
      </c>
      <c r="D313" s="24" t="s">
        <v>260</v>
      </c>
      <c r="E313" s="24" t="s">
        <v>185</v>
      </c>
      <c r="F313" s="22">
        <f>F316+F317</f>
        <v>132</v>
      </c>
      <c r="G313" s="22">
        <f t="shared" ref="G313" si="168">G316+G317</f>
        <v>70.900000000000006</v>
      </c>
      <c r="H313" s="194">
        <f t="shared" si="145"/>
        <v>0.53712121212121211</v>
      </c>
    </row>
    <row r="314" spans="1:8" s="36" customFormat="1" ht="15.6" hidden="1" customHeight="1" x14ac:dyDescent="0.2">
      <c r="A314" s="30" t="s">
        <v>58</v>
      </c>
      <c r="B314" s="24" t="s">
        <v>13</v>
      </c>
      <c r="C314" s="24" t="s">
        <v>237</v>
      </c>
      <c r="D314" s="24" t="s">
        <v>260</v>
      </c>
      <c r="E314" s="24" t="s">
        <v>261</v>
      </c>
      <c r="F314" s="22">
        <f>140-140</f>
        <v>0</v>
      </c>
      <c r="G314" s="22">
        <f t="shared" ref="G314" si="169">140-140</f>
        <v>0</v>
      </c>
      <c r="H314" s="194" t="e">
        <f t="shared" si="145"/>
        <v>#DIV/0!</v>
      </c>
    </row>
    <row r="315" spans="1:8" s="36" customFormat="1" ht="15.6" hidden="1" customHeight="1" x14ac:dyDescent="0.2">
      <c r="A315" s="35" t="s">
        <v>58</v>
      </c>
      <c r="B315" s="24" t="s">
        <v>13</v>
      </c>
      <c r="C315" s="24" t="s">
        <v>237</v>
      </c>
      <c r="D315" s="24" t="s">
        <v>260</v>
      </c>
      <c r="E315" s="24" t="s">
        <v>261</v>
      </c>
      <c r="F315" s="22">
        <f>310-310</f>
        <v>0</v>
      </c>
      <c r="G315" s="22">
        <f t="shared" ref="G315" si="170">310-310</f>
        <v>0</v>
      </c>
      <c r="H315" s="194" t="e">
        <f t="shared" si="145"/>
        <v>#DIV/0!</v>
      </c>
    </row>
    <row r="316" spans="1:8" s="62" customFormat="1" ht="47.25" x14ac:dyDescent="0.2">
      <c r="A316" s="23" t="s">
        <v>223</v>
      </c>
      <c r="B316" s="24" t="s">
        <v>13</v>
      </c>
      <c r="C316" s="24" t="s">
        <v>237</v>
      </c>
      <c r="D316" s="24" t="s">
        <v>260</v>
      </c>
      <c r="E316" s="24" t="s">
        <v>246</v>
      </c>
      <c r="F316" s="22">
        <v>132</v>
      </c>
      <c r="G316" s="22">
        <v>70.900000000000006</v>
      </c>
      <c r="H316" s="194">
        <f t="shared" si="145"/>
        <v>0.53712121212121211</v>
      </c>
    </row>
    <row r="317" spans="1:8" s="36" customFormat="1" ht="15.6" hidden="1" customHeight="1" x14ac:dyDescent="0.2">
      <c r="A317" s="35" t="s">
        <v>58</v>
      </c>
      <c r="B317" s="24" t="s">
        <v>13</v>
      </c>
      <c r="C317" s="24" t="s">
        <v>237</v>
      </c>
      <c r="D317" s="24" t="s">
        <v>260</v>
      </c>
      <c r="E317" s="24" t="s">
        <v>261</v>
      </c>
      <c r="F317" s="22">
        <f>30-30</f>
        <v>0</v>
      </c>
      <c r="G317" s="22">
        <f t="shared" ref="G317" si="171">30-30</f>
        <v>0</v>
      </c>
      <c r="H317" s="194" t="e">
        <f t="shared" si="145"/>
        <v>#DIV/0!</v>
      </c>
    </row>
    <row r="318" spans="1:8" s="62" customFormat="1" x14ac:dyDescent="0.2">
      <c r="A318" s="26" t="s">
        <v>262</v>
      </c>
      <c r="B318" s="27" t="s">
        <v>13</v>
      </c>
      <c r="C318" s="27" t="s">
        <v>263</v>
      </c>
      <c r="D318" s="27"/>
      <c r="E318" s="27"/>
      <c r="F318" s="28">
        <f>F319+F326</f>
        <v>740</v>
      </c>
      <c r="G318" s="28">
        <f t="shared" ref="G318" si="172">G319+G326</f>
        <v>582.5</v>
      </c>
      <c r="H318" s="195">
        <f t="shared" si="145"/>
        <v>0.78716216216216217</v>
      </c>
    </row>
    <row r="319" spans="1:8" s="62" customFormat="1" ht="15.6" hidden="1" customHeight="1" x14ac:dyDescent="0.2">
      <c r="A319" s="18" t="s">
        <v>35</v>
      </c>
      <c r="B319" s="11" t="s">
        <v>13</v>
      </c>
      <c r="C319" s="11" t="s">
        <v>263</v>
      </c>
      <c r="D319" s="11" t="s">
        <v>36</v>
      </c>
      <c r="E319" s="19" t="s">
        <v>9</v>
      </c>
      <c r="F319" s="20">
        <f>F320</f>
        <v>0</v>
      </c>
      <c r="G319" s="20">
        <f t="shared" ref="G319:G322" si="173">G320</f>
        <v>0</v>
      </c>
      <c r="H319" s="193" t="e">
        <f t="shared" si="145"/>
        <v>#DIV/0!</v>
      </c>
    </row>
    <row r="320" spans="1:8" s="62" customFormat="1" ht="15.6" hidden="1" customHeight="1" x14ac:dyDescent="0.2">
      <c r="A320" s="59" t="s">
        <v>37</v>
      </c>
      <c r="B320" s="24" t="s">
        <v>13</v>
      </c>
      <c r="C320" s="24" t="s">
        <v>263</v>
      </c>
      <c r="D320" s="24" t="s">
        <v>38</v>
      </c>
      <c r="E320" s="24" t="s">
        <v>9</v>
      </c>
      <c r="F320" s="60">
        <f>F321</f>
        <v>0</v>
      </c>
      <c r="G320" s="60">
        <f t="shared" si="173"/>
        <v>0</v>
      </c>
      <c r="H320" s="204" t="e">
        <f t="shared" si="145"/>
        <v>#DIV/0!</v>
      </c>
    </row>
    <row r="321" spans="1:8" s="62" customFormat="1" ht="31.15" hidden="1" customHeight="1" x14ac:dyDescent="0.2">
      <c r="A321" s="59" t="s">
        <v>264</v>
      </c>
      <c r="B321" s="24" t="s">
        <v>13</v>
      </c>
      <c r="C321" s="24" t="s">
        <v>263</v>
      </c>
      <c r="D321" s="24" t="s">
        <v>39</v>
      </c>
      <c r="E321" s="24"/>
      <c r="F321" s="60">
        <f>F322</f>
        <v>0</v>
      </c>
      <c r="G321" s="60">
        <f t="shared" si="173"/>
        <v>0</v>
      </c>
      <c r="H321" s="204" t="e">
        <f t="shared" si="145"/>
        <v>#DIV/0!</v>
      </c>
    </row>
    <row r="322" spans="1:8" s="62" customFormat="1" ht="15.6" hidden="1" customHeight="1" x14ac:dyDescent="0.2">
      <c r="A322" s="35" t="s">
        <v>55</v>
      </c>
      <c r="B322" s="24" t="s">
        <v>13</v>
      </c>
      <c r="C322" s="24" t="s">
        <v>263</v>
      </c>
      <c r="D322" s="24" t="s">
        <v>39</v>
      </c>
      <c r="E322" s="24" t="s">
        <v>185</v>
      </c>
      <c r="F322" s="60">
        <f>F323</f>
        <v>0</v>
      </c>
      <c r="G322" s="60">
        <f t="shared" si="173"/>
        <v>0</v>
      </c>
      <c r="H322" s="204" t="e">
        <f t="shared" si="145"/>
        <v>#DIV/0!</v>
      </c>
    </row>
    <row r="323" spans="1:8" s="62" customFormat="1" ht="46.9" hidden="1" customHeight="1" x14ac:dyDescent="0.2">
      <c r="A323" s="23" t="s">
        <v>223</v>
      </c>
      <c r="B323" s="24" t="s">
        <v>13</v>
      </c>
      <c r="C323" s="24" t="s">
        <v>263</v>
      </c>
      <c r="D323" s="24" t="s">
        <v>39</v>
      </c>
      <c r="E323" s="24" t="s">
        <v>246</v>
      </c>
      <c r="F323" s="60"/>
      <c r="G323" s="60"/>
      <c r="H323" s="204" t="e">
        <f t="shared" si="145"/>
        <v>#DIV/0!</v>
      </c>
    </row>
    <row r="324" spans="1:8" s="62" customFormat="1" x14ac:dyDescent="0.2">
      <c r="A324" s="18" t="s">
        <v>187</v>
      </c>
      <c r="B324" s="11" t="s">
        <v>13</v>
      </c>
      <c r="C324" s="11" t="s">
        <v>263</v>
      </c>
      <c r="D324" s="11" t="s">
        <v>188</v>
      </c>
      <c r="E324" s="11"/>
      <c r="F324" s="20">
        <f>F325</f>
        <v>740</v>
      </c>
      <c r="G324" s="20">
        <f t="shared" ref="G324:G326" si="174">G325</f>
        <v>582.5</v>
      </c>
      <c r="H324" s="193">
        <f t="shared" si="145"/>
        <v>0.78716216216216217</v>
      </c>
    </row>
    <row r="325" spans="1:8" s="62" customFormat="1" ht="47.25" x14ac:dyDescent="0.2">
      <c r="A325" s="50" t="s">
        <v>265</v>
      </c>
      <c r="B325" s="32" t="s">
        <v>13</v>
      </c>
      <c r="C325" s="32" t="s">
        <v>263</v>
      </c>
      <c r="D325" s="32" t="s">
        <v>266</v>
      </c>
      <c r="E325" s="32"/>
      <c r="F325" s="34">
        <f>F326</f>
        <v>740</v>
      </c>
      <c r="G325" s="34">
        <f t="shared" si="174"/>
        <v>582.5</v>
      </c>
      <c r="H325" s="196">
        <f t="shared" si="145"/>
        <v>0.78716216216216217</v>
      </c>
    </row>
    <row r="326" spans="1:8" s="36" customFormat="1" x14ac:dyDescent="0.2">
      <c r="A326" s="35" t="s">
        <v>55</v>
      </c>
      <c r="B326" s="24" t="s">
        <v>13</v>
      </c>
      <c r="C326" s="24" t="s">
        <v>263</v>
      </c>
      <c r="D326" s="24" t="s">
        <v>266</v>
      </c>
      <c r="E326" s="24" t="s">
        <v>185</v>
      </c>
      <c r="F326" s="22">
        <f>F327</f>
        <v>740</v>
      </c>
      <c r="G326" s="22">
        <f t="shared" si="174"/>
        <v>582.5</v>
      </c>
      <c r="H326" s="194">
        <f t="shared" si="145"/>
        <v>0.78716216216216217</v>
      </c>
    </row>
    <row r="327" spans="1:8" s="36" customFormat="1" ht="47.25" x14ac:dyDescent="0.2">
      <c r="A327" s="23" t="s">
        <v>223</v>
      </c>
      <c r="B327" s="24" t="s">
        <v>13</v>
      </c>
      <c r="C327" s="24" t="s">
        <v>263</v>
      </c>
      <c r="D327" s="24" t="s">
        <v>266</v>
      </c>
      <c r="E327" s="24" t="s">
        <v>246</v>
      </c>
      <c r="F327" s="22">
        <f>630+110</f>
        <v>740</v>
      </c>
      <c r="G327" s="22">
        <v>582.5</v>
      </c>
      <c r="H327" s="194">
        <f t="shared" si="145"/>
        <v>0.78716216216216217</v>
      </c>
    </row>
    <row r="328" spans="1:8" s="36" customFormat="1" x14ac:dyDescent="0.2">
      <c r="A328" s="26" t="s">
        <v>267</v>
      </c>
      <c r="B328" s="27" t="s">
        <v>13</v>
      </c>
      <c r="C328" s="27" t="s">
        <v>268</v>
      </c>
      <c r="D328" s="27"/>
      <c r="E328" s="33"/>
      <c r="F328" s="28">
        <f>F337+F343+F351</f>
        <v>6222.8000000000011</v>
      </c>
      <c r="G328" s="28">
        <f t="shared" ref="G328" si="175">G337+G343+G351</f>
        <v>3717.4</v>
      </c>
      <c r="H328" s="195">
        <f t="shared" si="145"/>
        <v>0.59738381436009502</v>
      </c>
    </row>
    <row r="329" spans="1:8" s="36" customFormat="1" ht="15.6" hidden="1" customHeight="1" x14ac:dyDescent="0.2">
      <c r="A329" s="18" t="s">
        <v>35</v>
      </c>
      <c r="B329" s="11" t="s">
        <v>13</v>
      </c>
      <c r="C329" s="11" t="s">
        <v>268</v>
      </c>
      <c r="D329" s="11" t="s">
        <v>36</v>
      </c>
      <c r="E329" s="19" t="s">
        <v>9</v>
      </c>
      <c r="F329" s="20">
        <f>F330</f>
        <v>0</v>
      </c>
      <c r="G329" s="20">
        <f t="shared" ref="G329" si="176">G330</f>
        <v>0</v>
      </c>
      <c r="H329" s="193" t="e">
        <f t="shared" si="145"/>
        <v>#DIV/0!</v>
      </c>
    </row>
    <row r="330" spans="1:8" s="36" customFormat="1" ht="15.6" hidden="1" customHeight="1" x14ac:dyDescent="0.2">
      <c r="A330" s="59" t="s">
        <v>37</v>
      </c>
      <c r="B330" s="24" t="s">
        <v>13</v>
      </c>
      <c r="C330" s="24" t="s">
        <v>268</v>
      </c>
      <c r="D330" s="24" t="s">
        <v>38</v>
      </c>
      <c r="E330" s="24" t="s">
        <v>9</v>
      </c>
      <c r="F330" s="60">
        <f>F331+F334</f>
        <v>0</v>
      </c>
      <c r="G330" s="60">
        <f t="shared" ref="G330" si="177">G331+G334</f>
        <v>0</v>
      </c>
      <c r="H330" s="204" t="e">
        <f t="shared" si="145"/>
        <v>#DIV/0!</v>
      </c>
    </row>
    <row r="331" spans="1:8" s="36" customFormat="1" ht="31.15" hidden="1" customHeight="1" x14ac:dyDescent="0.2">
      <c r="A331" s="59" t="s">
        <v>264</v>
      </c>
      <c r="B331" s="24" t="s">
        <v>13</v>
      </c>
      <c r="C331" s="24" t="s">
        <v>268</v>
      </c>
      <c r="D331" s="24" t="s">
        <v>39</v>
      </c>
      <c r="E331" s="24"/>
      <c r="F331" s="60">
        <f>F332</f>
        <v>0</v>
      </c>
      <c r="G331" s="60">
        <f t="shared" ref="G331:G332" si="178">G332</f>
        <v>0</v>
      </c>
      <c r="H331" s="204" t="e">
        <f t="shared" si="145"/>
        <v>#DIV/0!</v>
      </c>
    </row>
    <row r="332" spans="1:8" s="36" customFormat="1" ht="31.15" hidden="1" customHeight="1" x14ac:dyDescent="0.2">
      <c r="A332" s="35" t="s">
        <v>30</v>
      </c>
      <c r="B332" s="24" t="s">
        <v>13</v>
      </c>
      <c r="C332" s="24" t="s">
        <v>268</v>
      </c>
      <c r="D332" s="24" t="s">
        <v>39</v>
      </c>
      <c r="E332" s="24" t="s">
        <v>40</v>
      </c>
      <c r="F332" s="60">
        <f>F333</f>
        <v>0</v>
      </c>
      <c r="G332" s="60">
        <f t="shared" si="178"/>
        <v>0</v>
      </c>
      <c r="H332" s="204" t="e">
        <f t="shared" si="145"/>
        <v>#DIV/0!</v>
      </c>
    </row>
    <row r="333" spans="1:8" s="36" customFormat="1" ht="31.15" hidden="1" customHeight="1" x14ac:dyDescent="0.2">
      <c r="A333" s="35" t="s">
        <v>31</v>
      </c>
      <c r="B333" s="24" t="s">
        <v>13</v>
      </c>
      <c r="C333" s="24" t="s">
        <v>268</v>
      </c>
      <c r="D333" s="24" t="s">
        <v>39</v>
      </c>
      <c r="E333" s="24" t="s">
        <v>41</v>
      </c>
      <c r="F333" s="60"/>
      <c r="G333" s="60"/>
      <c r="H333" s="204" t="e">
        <f t="shared" si="145"/>
        <v>#DIV/0!</v>
      </c>
    </row>
    <row r="334" spans="1:8" s="36" customFormat="1" ht="46.9" hidden="1" customHeight="1" x14ac:dyDescent="0.2">
      <c r="A334" s="59" t="s">
        <v>269</v>
      </c>
      <c r="B334" s="24" t="s">
        <v>13</v>
      </c>
      <c r="C334" s="24" t="s">
        <v>268</v>
      </c>
      <c r="D334" s="24" t="s">
        <v>270</v>
      </c>
      <c r="E334" s="24"/>
      <c r="F334" s="60">
        <f>F335</f>
        <v>0</v>
      </c>
      <c r="G334" s="60">
        <f t="shared" ref="G334:G335" si="179">G335</f>
        <v>0</v>
      </c>
      <c r="H334" s="204" t="e">
        <f t="shared" si="145"/>
        <v>#DIV/0!</v>
      </c>
    </row>
    <row r="335" spans="1:8" s="36" customFormat="1" ht="31.15" hidden="1" customHeight="1" x14ac:dyDescent="0.2">
      <c r="A335" s="35" t="s">
        <v>30</v>
      </c>
      <c r="B335" s="24" t="s">
        <v>13</v>
      </c>
      <c r="C335" s="24" t="s">
        <v>268</v>
      </c>
      <c r="D335" s="24" t="s">
        <v>270</v>
      </c>
      <c r="E335" s="24" t="s">
        <v>40</v>
      </c>
      <c r="F335" s="60">
        <f>F336</f>
        <v>0</v>
      </c>
      <c r="G335" s="60">
        <f t="shared" si="179"/>
        <v>0</v>
      </c>
      <c r="H335" s="204" t="e">
        <f t="shared" si="145"/>
        <v>#DIV/0!</v>
      </c>
    </row>
    <row r="336" spans="1:8" s="36" customFormat="1" ht="31.15" hidden="1" customHeight="1" x14ac:dyDescent="0.2">
      <c r="A336" s="35" t="s">
        <v>31</v>
      </c>
      <c r="B336" s="24" t="s">
        <v>13</v>
      </c>
      <c r="C336" s="24" t="s">
        <v>268</v>
      </c>
      <c r="D336" s="24" t="s">
        <v>270</v>
      </c>
      <c r="E336" s="24" t="s">
        <v>41</v>
      </c>
      <c r="F336" s="60"/>
      <c r="G336" s="60"/>
      <c r="H336" s="204" t="e">
        <f t="shared" si="145"/>
        <v>#DIV/0!</v>
      </c>
    </row>
    <row r="337" spans="1:8" s="21" customFormat="1" ht="31.5" x14ac:dyDescent="0.2">
      <c r="A337" s="18" t="s">
        <v>271</v>
      </c>
      <c r="B337" s="11" t="s">
        <v>13</v>
      </c>
      <c r="C337" s="11" t="s">
        <v>268</v>
      </c>
      <c r="D337" s="11" t="s">
        <v>272</v>
      </c>
      <c r="E337" s="11"/>
      <c r="F337" s="20">
        <f>F338</f>
        <v>3988.8</v>
      </c>
      <c r="G337" s="20">
        <f t="shared" ref="G337:G341" si="180">G338</f>
        <v>2247.3000000000002</v>
      </c>
      <c r="H337" s="193">
        <f t="shared" si="145"/>
        <v>0.56340252707581229</v>
      </c>
    </row>
    <row r="338" spans="1:8" s="36" customFormat="1" ht="31.5" x14ac:dyDescent="0.2">
      <c r="A338" s="23" t="s">
        <v>273</v>
      </c>
      <c r="B338" s="24" t="s">
        <v>13</v>
      </c>
      <c r="C338" s="24" t="s">
        <v>268</v>
      </c>
      <c r="D338" s="24" t="s">
        <v>274</v>
      </c>
      <c r="E338" s="24"/>
      <c r="F338" s="22">
        <f>F339</f>
        <v>3988.8</v>
      </c>
      <c r="G338" s="22">
        <f t="shared" si="180"/>
        <v>2247.3000000000002</v>
      </c>
      <c r="H338" s="194">
        <f t="shared" si="145"/>
        <v>0.56340252707581229</v>
      </c>
    </row>
    <row r="339" spans="1:8" s="3" customFormat="1" ht="47.25" x14ac:dyDescent="0.2">
      <c r="A339" s="23" t="s">
        <v>275</v>
      </c>
      <c r="B339" s="24" t="s">
        <v>13</v>
      </c>
      <c r="C339" s="24" t="s">
        <v>268</v>
      </c>
      <c r="D339" s="24" t="s">
        <v>276</v>
      </c>
      <c r="E339" s="24"/>
      <c r="F339" s="22">
        <f>F340</f>
        <v>3988.8</v>
      </c>
      <c r="G339" s="22">
        <f t="shared" si="180"/>
        <v>2247.3000000000002</v>
      </c>
      <c r="H339" s="194">
        <f t="shared" ref="H339:H402" si="181">G339/F339</f>
        <v>0.56340252707581229</v>
      </c>
    </row>
    <row r="340" spans="1:8" s="3" customFormat="1" ht="47.25" x14ac:dyDescent="0.2">
      <c r="A340" s="23" t="s">
        <v>277</v>
      </c>
      <c r="B340" s="24" t="s">
        <v>13</v>
      </c>
      <c r="C340" s="24" t="s">
        <v>268</v>
      </c>
      <c r="D340" s="24" t="s">
        <v>278</v>
      </c>
      <c r="E340" s="24"/>
      <c r="F340" s="22">
        <f>F341</f>
        <v>3988.8</v>
      </c>
      <c r="G340" s="22">
        <f t="shared" si="180"/>
        <v>2247.3000000000002</v>
      </c>
      <c r="H340" s="194">
        <f t="shared" si="181"/>
        <v>0.56340252707581229</v>
      </c>
    </row>
    <row r="341" spans="1:8" s="36" customFormat="1" ht="31.5" x14ac:dyDescent="0.2">
      <c r="A341" s="35" t="s">
        <v>30</v>
      </c>
      <c r="B341" s="24" t="s">
        <v>13</v>
      </c>
      <c r="C341" s="24" t="s">
        <v>268</v>
      </c>
      <c r="D341" s="24" t="s">
        <v>278</v>
      </c>
      <c r="E341" s="25">
        <v>200</v>
      </c>
      <c r="F341" s="57">
        <f>F342</f>
        <v>3988.8</v>
      </c>
      <c r="G341" s="57">
        <f t="shared" si="180"/>
        <v>2247.3000000000002</v>
      </c>
      <c r="H341" s="203">
        <f t="shared" si="181"/>
        <v>0.56340252707581229</v>
      </c>
    </row>
    <row r="342" spans="1:8" s="36" customFormat="1" ht="31.5" x14ac:dyDescent="0.2">
      <c r="A342" s="35" t="s">
        <v>31</v>
      </c>
      <c r="B342" s="24" t="s">
        <v>13</v>
      </c>
      <c r="C342" s="24" t="s">
        <v>268</v>
      </c>
      <c r="D342" s="24" t="s">
        <v>278</v>
      </c>
      <c r="E342" s="25">
        <v>240</v>
      </c>
      <c r="F342" s="57">
        <v>3988.8</v>
      </c>
      <c r="G342" s="57">
        <v>2247.3000000000002</v>
      </c>
      <c r="H342" s="203">
        <f t="shared" si="181"/>
        <v>0.56340252707581229</v>
      </c>
    </row>
    <row r="343" spans="1:8" s="79" customFormat="1" x14ac:dyDescent="0.2">
      <c r="A343" s="18" t="s">
        <v>279</v>
      </c>
      <c r="B343" s="11" t="s">
        <v>13</v>
      </c>
      <c r="C343" s="11" t="s">
        <v>268</v>
      </c>
      <c r="D343" s="11" t="s">
        <v>280</v>
      </c>
      <c r="E343" s="19"/>
      <c r="F343" s="20">
        <f>F344</f>
        <v>1882.4</v>
      </c>
      <c r="G343" s="20">
        <f t="shared" ref="G343" si="182">G344</f>
        <v>1207.5</v>
      </c>
      <c r="H343" s="193">
        <f t="shared" si="181"/>
        <v>0.64146833829154271</v>
      </c>
    </row>
    <row r="344" spans="1:8" s="3" customFormat="1" x14ac:dyDescent="0.2">
      <c r="A344" s="23" t="s">
        <v>281</v>
      </c>
      <c r="B344" s="24" t="s">
        <v>13</v>
      </c>
      <c r="C344" s="24" t="s">
        <v>268</v>
      </c>
      <c r="D344" s="24" t="s">
        <v>282</v>
      </c>
      <c r="E344" s="25"/>
      <c r="F344" s="22">
        <f>F345+F348</f>
        <v>1882.4</v>
      </c>
      <c r="G344" s="22">
        <f t="shared" ref="G344" si="183">G345+G348</f>
        <v>1207.5</v>
      </c>
      <c r="H344" s="194">
        <f t="shared" si="181"/>
        <v>0.64146833829154271</v>
      </c>
    </row>
    <row r="345" spans="1:8" s="3" customFormat="1" ht="78.75" x14ac:dyDescent="0.2">
      <c r="A345" s="23" t="s">
        <v>283</v>
      </c>
      <c r="B345" s="24" t="s">
        <v>13</v>
      </c>
      <c r="C345" s="24" t="s">
        <v>268</v>
      </c>
      <c r="D345" s="24" t="s">
        <v>284</v>
      </c>
      <c r="E345" s="25"/>
      <c r="F345" s="22">
        <f>F346</f>
        <v>1882.4</v>
      </c>
      <c r="G345" s="22">
        <f t="shared" ref="G345:G346" si="184">G346</f>
        <v>1207.5</v>
      </c>
      <c r="H345" s="194">
        <f t="shared" si="181"/>
        <v>0.64146833829154271</v>
      </c>
    </row>
    <row r="346" spans="1:8" s="3" customFormat="1" ht="31.5" x14ac:dyDescent="0.2">
      <c r="A346" s="35" t="s">
        <v>30</v>
      </c>
      <c r="B346" s="24" t="s">
        <v>13</v>
      </c>
      <c r="C346" s="24" t="s">
        <v>268</v>
      </c>
      <c r="D346" s="24" t="s">
        <v>284</v>
      </c>
      <c r="E346" s="25">
        <v>200</v>
      </c>
      <c r="F346" s="22">
        <f>F347</f>
        <v>1882.4</v>
      </c>
      <c r="G346" s="22">
        <f t="shared" si="184"/>
        <v>1207.5</v>
      </c>
      <c r="H346" s="194">
        <f t="shared" si="181"/>
        <v>0.64146833829154271</v>
      </c>
    </row>
    <row r="347" spans="1:8" s="3" customFormat="1" ht="31.5" x14ac:dyDescent="0.2">
      <c r="A347" s="35" t="s">
        <v>31</v>
      </c>
      <c r="B347" s="24" t="s">
        <v>13</v>
      </c>
      <c r="C347" s="24" t="s">
        <v>268</v>
      </c>
      <c r="D347" s="24" t="s">
        <v>284</v>
      </c>
      <c r="E347" s="25">
        <v>240</v>
      </c>
      <c r="F347" s="22">
        <f>1857.5+24.9</f>
        <v>1882.4</v>
      </c>
      <c r="G347" s="22">
        <v>1207.5</v>
      </c>
      <c r="H347" s="194">
        <f t="shared" si="181"/>
        <v>0.64146833829154271</v>
      </c>
    </row>
    <row r="348" spans="1:8" s="3" customFormat="1" ht="51" hidden="1" customHeight="1" x14ac:dyDescent="0.2">
      <c r="A348" s="23" t="s">
        <v>285</v>
      </c>
      <c r="B348" s="24" t="s">
        <v>13</v>
      </c>
      <c r="C348" s="24" t="s">
        <v>268</v>
      </c>
      <c r="D348" s="24" t="s">
        <v>286</v>
      </c>
      <c r="E348" s="25"/>
      <c r="F348" s="22">
        <f>F349</f>
        <v>0</v>
      </c>
      <c r="G348" s="22">
        <f t="shared" ref="G348:G349" si="185">G349</f>
        <v>0</v>
      </c>
      <c r="H348" s="194" t="e">
        <f t="shared" si="181"/>
        <v>#DIV/0!</v>
      </c>
    </row>
    <row r="349" spans="1:8" s="3" customFormat="1" ht="31.15" hidden="1" customHeight="1" x14ac:dyDescent="0.2">
      <c r="A349" s="35" t="s">
        <v>30</v>
      </c>
      <c r="B349" s="24" t="s">
        <v>13</v>
      </c>
      <c r="C349" s="24" t="s">
        <v>268</v>
      </c>
      <c r="D349" s="24" t="s">
        <v>286</v>
      </c>
      <c r="E349" s="25">
        <v>200</v>
      </c>
      <c r="F349" s="22">
        <f>F350</f>
        <v>0</v>
      </c>
      <c r="G349" s="22">
        <f t="shared" si="185"/>
        <v>0</v>
      </c>
      <c r="H349" s="194" t="e">
        <f t="shared" si="181"/>
        <v>#DIV/0!</v>
      </c>
    </row>
    <row r="350" spans="1:8" s="21" customFormat="1" ht="31.15" hidden="1" customHeight="1" x14ac:dyDescent="0.2">
      <c r="A350" s="35" t="s">
        <v>31</v>
      </c>
      <c r="B350" s="24" t="s">
        <v>13</v>
      </c>
      <c r="C350" s="24" t="s">
        <v>268</v>
      </c>
      <c r="D350" s="24" t="s">
        <v>286</v>
      </c>
      <c r="E350" s="25">
        <v>240</v>
      </c>
      <c r="F350" s="22"/>
      <c r="G350" s="22"/>
      <c r="H350" s="194" t="e">
        <f t="shared" si="181"/>
        <v>#DIV/0!</v>
      </c>
    </row>
    <row r="351" spans="1:8" s="75" customFormat="1" x14ac:dyDescent="0.2">
      <c r="A351" s="61" t="s">
        <v>187</v>
      </c>
      <c r="B351" s="39" t="s">
        <v>13</v>
      </c>
      <c r="C351" s="39" t="s">
        <v>268</v>
      </c>
      <c r="D351" s="39" t="s">
        <v>188</v>
      </c>
      <c r="E351" s="40"/>
      <c r="F351" s="41">
        <f>F352</f>
        <v>351.6</v>
      </c>
      <c r="G351" s="41">
        <f t="shared" ref="G351" si="186">G352</f>
        <v>262.60000000000002</v>
      </c>
      <c r="H351" s="197">
        <f t="shared" si="181"/>
        <v>0.7468714448236633</v>
      </c>
    </row>
    <row r="352" spans="1:8" s="80" customFormat="1" ht="47.25" x14ac:dyDescent="0.2">
      <c r="A352" s="55" t="s">
        <v>287</v>
      </c>
      <c r="B352" s="32" t="s">
        <v>13</v>
      </c>
      <c r="C352" s="32" t="s">
        <v>268</v>
      </c>
      <c r="D352" s="32" t="s">
        <v>288</v>
      </c>
      <c r="E352" s="51"/>
      <c r="F352" s="34">
        <f>F353+F355</f>
        <v>351.6</v>
      </c>
      <c r="G352" s="34">
        <f t="shared" ref="G352" si="187">G353+G355</f>
        <v>262.60000000000002</v>
      </c>
      <c r="H352" s="196">
        <f t="shared" si="181"/>
        <v>0.7468714448236633</v>
      </c>
    </row>
    <row r="353" spans="1:8" s="80" customFormat="1" ht="31.5" x14ac:dyDescent="0.2">
      <c r="A353" s="35" t="s">
        <v>30</v>
      </c>
      <c r="B353" s="24" t="s">
        <v>13</v>
      </c>
      <c r="C353" s="24" t="s">
        <v>268</v>
      </c>
      <c r="D353" s="24" t="s">
        <v>288</v>
      </c>
      <c r="E353" s="45">
        <v>200</v>
      </c>
      <c r="F353" s="22">
        <f>F354</f>
        <v>144.30000000000001</v>
      </c>
      <c r="G353" s="22">
        <f t="shared" ref="G353" si="188">G354</f>
        <v>144.30000000000001</v>
      </c>
      <c r="H353" s="194">
        <f t="shared" si="181"/>
        <v>1</v>
      </c>
    </row>
    <row r="354" spans="1:8" s="36" customFormat="1" ht="31.5" x14ac:dyDescent="0.2">
      <c r="A354" s="35" t="s">
        <v>31</v>
      </c>
      <c r="B354" s="24" t="s">
        <v>13</v>
      </c>
      <c r="C354" s="24" t="s">
        <v>268</v>
      </c>
      <c r="D354" s="24" t="s">
        <v>288</v>
      </c>
      <c r="E354" s="45">
        <v>240</v>
      </c>
      <c r="F354" s="22">
        <f>250-105.7</f>
        <v>144.30000000000001</v>
      </c>
      <c r="G354" s="22">
        <f t="shared" ref="G354" si="189">250-105.7</f>
        <v>144.30000000000001</v>
      </c>
      <c r="H354" s="194">
        <f t="shared" si="181"/>
        <v>1</v>
      </c>
    </row>
    <row r="355" spans="1:8" s="81" customFormat="1" ht="63" x14ac:dyDescent="0.2">
      <c r="A355" s="23" t="s">
        <v>289</v>
      </c>
      <c r="B355" s="24" t="s">
        <v>13</v>
      </c>
      <c r="C355" s="24" t="s">
        <v>268</v>
      </c>
      <c r="D355" s="24" t="s">
        <v>292</v>
      </c>
      <c r="E355" s="25"/>
      <c r="F355" s="22">
        <f>F356</f>
        <v>207.3</v>
      </c>
      <c r="G355" s="22">
        <f t="shared" ref="G355" si="190">G356</f>
        <v>118.3</v>
      </c>
      <c r="H355" s="194">
        <f t="shared" si="181"/>
        <v>0.5706705258080077</v>
      </c>
    </row>
    <row r="356" spans="1:8" s="21" customFormat="1" ht="33.75" customHeight="1" x14ac:dyDescent="0.2">
      <c r="A356" s="23" t="s">
        <v>291</v>
      </c>
      <c r="B356" s="24" t="s">
        <v>13</v>
      </c>
      <c r="C356" s="24" t="s">
        <v>268</v>
      </c>
      <c r="D356" s="24" t="s">
        <v>292</v>
      </c>
      <c r="E356" s="25"/>
      <c r="F356" s="22">
        <f>F357+F359</f>
        <v>207.3</v>
      </c>
      <c r="G356" s="22">
        <f t="shared" ref="G356" si="191">G357+G359</f>
        <v>118.3</v>
      </c>
      <c r="H356" s="194">
        <f t="shared" si="181"/>
        <v>0.5706705258080077</v>
      </c>
    </row>
    <row r="357" spans="1:8" s="21" customFormat="1" ht="31.15" hidden="1" customHeight="1" x14ac:dyDescent="0.2">
      <c r="A357" s="35" t="s">
        <v>30</v>
      </c>
      <c r="B357" s="24" t="s">
        <v>13</v>
      </c>
      <c r="C357" s="24" t="s">
        <v>268</v>
      </c>
      <c r="D357" s="24" t="s">
        <v>293</v>
      </c>
      <c r="E357" s="25">
        <v>200</v>
      </c>
      <c r="F357" s="22">
        <f>F358</f>
        <v>0</v>
      </c>
      <c r="G357" s="22">
        <f t="shared" ref="G357" si="192">G358</f>
        <v>0</v>
      </c>
      <c r="H357" s="194" t="e">
        <f t="shared" si="181"/>
        <v>#DIV/0!</v>
      </c>
    </row>
    <row r="358" spans="1:8" s="21" customFormat="1" ht="31.15" hidden="1" customHeight="1" x14ac:dyDescent="0.2">
      <c r="A358" s="35" t="s">
        <v>31</v>
      </c>
      <c r="B358" s="24" t="s">
        <v>13</v>
      </c>
      <c r="C358" s="24" t="s">
        <v>268</v>
      </c>
      <c r="D358" s="24" t="s">
        <v>293</v>
      </c>
      <c r="E358" s="25">
        <v>240</v>
      </c>
      <c r="F358" s="22"/>
      <c r="G358" s="22"/>
      <c r="H358" s="194" t="e">
        <f t="shared" si="181"/>
        <v>#DIV/0!</v>
      </c>
    </row>
    <row r="359" spans="1:8" s="21" customFormat="1" ht="31.5" x14ac:dyDescent="0.2">
      <c r="A359" s="35" t="s">
        <v>30</v>
      </c>
      <c r="B359" s="24" t="s">
        <v>13</v>
      </c>
      <c r="C359" s="24" t="s">
        <v>268</v>
      </c>
      <c r="D359" s="24" t="s">
        <v>292</v>
      </c>
      <c r="E359" s="45">
        <v>200</v>
      </c>
      <c r="F359" s="22">
        <f>F360</f>
        <v>207.3</v>
      </c>
      <c r="G359" s="22">
        <f t="shared" ref="G359" si="193">G360</f>
        <v>118.3</v>
      </c>
      <c r="H359" s="194">
        <f t="shared" si="181"/>
        <v>0.5706705258080077</v>
      </c>
    </row>
    <row r="360" spans="1:8" s="21" customFormat="1" ht="31.5" x14ac:dyDescent="0.2">
      <c r="A360" s="35" t="s">
        <v>31</v>
      </c>
      <c r="B360" s="24" t="s">
        <v>13</v>
      </c>
      <c r="C360" s="24" t="s">
        <v>268</v>
      </c>
      <c r="D360" s="24" t="s">
        <v>292</v>
      </c>
      <c r="E360" s="45">
        <v>240</v>
      </c>
      <c r="F360" s="46">
        <f>209.9-2.6</f>
        <v>207.3</v>
      </c>
      <c r="G360" s="46">
        <v>118.3</v>
      </c>
      <c r="H360" s="198">
        <f t="shared" si="181"/>
        <v>0.5706705258080077</v>
      </c>
    </row>
    <row r="361" spans="1:8" s="62" customFormat="1" x14ac:dyDescent="0.2">
      <c r="A361" s="26" t="s">
        <v>294</v>
      </c>
      <c r="B361" s="27" t="s">
        <v>13</v>
      </c>
      <c r="C361" s="27" t="s">
        <v>295</v>
      </c>
      <c r="D361" s="78"/>
      <c r="E361" s="82"/>
      <c r="F361" s="28">
        <f>F373+F379+F385+F362+F367+F394+F405</f>
        <v>1819.9</v>
      </c>
      <c r="G361" s="28">
        <f t="shared" ref="G361" si="194">G373+G379+G385+G362+G367+G394+G405</f>
        <v>216.7</v>
      </c>
      <c r="H361" s="195">
        <f t="shared" si="181"/>
        <v>0.11907247650969832</v>
      </c>
    </row>
    <row r="362" spans="1:8" s="62" customFormat="1" ht="16.149999999999999" hidden="1" customHeight="1" x14ac:dyDescent="0.2">
      <c r="A362" s="26" t="s">
        <v>35</v>
      </c>
      <c r="B362" s="27" t="s">
        <v>13</v>
      </c>
      <c r="C362" s="27" t="s">
        <v>295</v>
      </c>
      <c r="D362" s="27" t="s">
        <v>36</v>
      </c>
      <c r="E362" s="33" t="s">
        <v>9</v>
      </c>
      <c r="F362" s="28">
        <f>F363</f>
        <v>0</v>
      </c>
      <c r="G362" s="28">
        <f t="shared" ref="G362:G365" si="195">G363</f>
        <v>0</v>
      </c>
      <c r="H362" s="195" t="e">
        <f t="shared" si="181"/>
        <v>#DIV/0!</v>
      </c>
    </row>
    <row r="363" spans="1:8" s="62" customFormat="1" ht="15.6" hidden="1" customHeight="1" x14ac:dyDescent="0.2">
      <c r="A363" s="23" t="s">
        <v>37</v>
      </c>
      <c r="B363" s="24" t="s">
        <v>13</v>
      </c>
      <c r="C363" s="24" t="s">
        <v>295</v>
      </c>
      <c r="D363" s="24" t="s">
        <v>38</v>
      </c>
      <c r="E363" s="19"/>
      <c r="F363" s="20">
        <f>F364</f>
        <v>0</v>
      </c>
      <c r="G363" s="20">
        <f t="shared" si="195"/>
        <v>0</v>
      </c>
      <c r="H363" s="193" t="e">
        <f t="shared" si="181"/>
        <v>#DIV/0!</v>
      </c>
    </row>
    <row r="364" spans="1:8" s="62" customFormat="1" ht="31.15" hidden="1" customHeight="1" x14ac:dyDescent="0.2">
      <c r="A364" s="59" t="s">
        <v>156</v>
      </c>
      <c r="B364" s="24" t="s">
        <v>13</v>
      </c>
      <c r="C364" s="24" t="s">
        <v>295</v>
      </c>
      <c r="D364" s="24" t="s">
        <v>39</v>
      </c>
      <c r="E364" s="24" t="s">
        <v>9</v>
      </c>
      <c r="F364" s="60">
        <f>F365</f>
        <v>0</v>
      </c>
      <c r="G364" s="60">
        <f t="shared" si="195"/>
        <v>0</v>
      </c>
      <c r="H364" s="204" t="e">
        <f t="shared" si="181"/>
        <v>#DIV/0!</v>
      </c>
    </row>
    <row r="365" spans="1:8" s="62" customFormat="1" ht="31.15" hidden="1" customHeight="1" x14ac:dyDescent="0.2">
      <c r="A365" s="35" t="s">
        <v>30</v>
      </c>
      <c r="B365" s="24" t="s">
        <v>13</v>
      </c>
      <c r="C365" s="24" t="s">
        <v>295</v>
      </c>
      <c r="D365" s="24" t="s">
        <v>39</v>
      </c>
      <c r="E365" s="24" t="s">
        <v>40</v>
      </c>
      <c r="F365" s="60">
        <f>F366</f>
        <v>0</v>
      </c>
      <c r="G365" s="60">
        <f t="shared" si="195"/>
        <v>0</v>
      </c>
      <c r="H365" s="204" t="e">
        <f t="shared" si="181"/>
        <v>#DIV/0!</v>
      </c>
    </row>
    <row r="366" spans="1:8" s="62" customFormat="1" ht="31.15" hidden="1" customHeight="1" x14ac:dyDescent="0.2">
      <c r="A366" s="35" t="s">
        <v>31</v>
      </c>
      <c r="B366" s="24" t="s">
        <v>13</v>
      </c>
      <c r="C366" s="24" t="s">
        <v>295</v>
      </c>
      <c r="D366" s="24" t="s">
        <v>39</v>
      </c>
      <c r="E366" s="24" t="s">
        <v>41</v>
      </c>
      <c r="F366" s="60"/>
      <c r="G366" s="60"/>
      <c r="H366" s="204" t="e">
        <f t="shared" si="181"/>
        <v>#DIV/0!</v>
      </c>
    </row>
    <row r="367" spans="1:8" s="36" customFormat="1" ht="31.5" x14ac:dyDescent="0.2">
      <c r="A367" s="83" t="s">
        <v>77</v>
      </c>
      <c r="B367" s="27" t="s">
        <v>13</v>
      </c>
      <c r="C367" s="27" t="s">
        <v>295</v>
      </c>
      <c r="D367" s="27" t="s">
        <v>78</v>
      </c>
      <c r="E367" s="27"/>
      <c r="F367" s="54">
        <f>F368</f>
        <v>30.7</v>
      </c>
      <c r="G367" s="54">
        <f t="shared" ref="G367:G371" si="196">G368</f>
        <v>30.7</v>
      </c>
      <c r="H367" s="201">
        <f t="shared" si="181"/>
        <v>1</v>
      </c>
    </row>
    <row r="368" spans="1:8" s="62" customFormat="1" ht="31.5" x14ac:dyDescent="0.2">
      <c r="A368" s="35" t="s">
        <v>296</v>
      </c>
      <c r="B368" s="24" t="s">
        <v>13</v>
      </c>
      <c r="C368" s="24" t="s">
        <v>295</v>
      </c>
      <c r="D368" s="24" t="s">
        <v>297</v>
      </c>
      <c r="E368" s="24"/>
      <c r="F368" s="60">
        <f>F369</f>
        <v>30.7</v>
      </c>
      <c r="G368" s="60">
        <f t="shared" si="196"/>
        <v>30.7</v>
      </c>
      <c r="H368" s="204">
        <f t="shared" si="181"/>
        <v>1</v>
      </c>
    </row>
    <row r="369" spans="1:8" s="62" customFormat="1" ht="47.25" x14ac:dyDescent="0.2">
      <c r="A369" s="35" t="s">
        <v>298</v>
      </c>
      <c r="B369" s="24" t="s">
        <v>13</v>
      </c>
      <c r="C369" s="24" t="s">
        <v>295</v>
      </c>
      <c r="D369" s="24" t="s">
        <v>299</v>
      </c>
      <c r="E369" s="24"/>
      <c r="F369" s="60">
        <f>F370</f>
        <v>30.7</v>
      </c>
      <c r="G369" s="60">
        <f t="shared" si="196"/>
        <v>30.7</v>
      </c>
      <c r="H369" s="204">
        <f t="shared" si="181"/>
        <v>1</v>
      </c>
    </row>
    <row r="370" spans="1:8" s="62" customFormat="1" ht="31.5" x14ac:dyDescent="0.2">
      <c r="A370" s="35" t="s">
        <v>300</v>
      </c>
      <c r="B370" s="24" t="s">
        <v>13</v>
      </c>
      <c r="C370" s="24" t="s">
        <v>295</v>
      </c>
      <c r="D370" s="24" t="s">
        <v>301</v>
      </c>
      <c r="E370" s="24"/>
      <c r="F370" s="60">
        <f>F371</f>
        <v>30.7</v>
      </c>
      <c r="G370" s="60">
        <f t="shared" si="196"/>
        <v>30.7</v>
      </c>
      <c r="H370" s="204">
        <f t="shared" si="181"/>
        <v>1</v>
      </c>
    </row>
    <row r="371" spans="1:8" s="62" customFormat="1" ht="31.5" x14ac:dyDescent="0.2">
      <c r="A371" s="35" t="s">
        <v>150</v>
      </c>
      <c r="B371" s="24" t="s">
        <v>13</v>
      </c>
      <c r="C371" s="24" t="s">
        <v>295</v>
      </c>
      <c r="D371" s="24" t="s">
        <v>301</v>
      </c>
      <c r="E371" s="24" t="s">
        <v>151</v>
      </c>
      <c r="F371" s="60">
        <f>F372</f>
        <v>30.7</v>
      </c>
      <c r="G371" s="60">
        <f t="shared" si="196"/>
        <v>30.7</v>
      </c>
      <c r="H371" s="204">
        <f t="shared" si="181"/>
        <v>1</v>
      </c>
    </row>
    <row r="372" spans="1:8" s="62" customFormat="1" ht="34.15" customHeight="1" x14ac:dyDescent="0.2">
      <c r="A372" s="35" t="s">
        <v>302</v>
      </c>
      <c r="B372" s="24" t="s">
        <v>13</v>
      </c>
      <c r="C372" s="24" t="s">
        <v>295</v>
      </c>
      <c r="D372" s="24" t="s">
        <v>301</v>
      </c>
      <c r="E372" s="24" t="s">
        <v>184</v>
      </c>
      <c r="F372" s="60">
        <v>30.7</v>
      </c>
      <c r="G372" s="60">
        <v>30.7</v>
      </c>
      <c r="H372" s="204">
        <f t="shared" si="181"/>
        <v>1</v>
      </c>
    </row>
    <row r="373" spans="1:8" s="36" customFormat="1" ht="31.15" hidden="1" customHeight="1" x14ac:dyDescent="0.2">
      <c r="A373" s="49" t="s">
        <v>69</v>
      </c>
      <c r="B373" s="11" t="s">
        <v>13</v>
      </c>
      <c r="C373" s="11" t="s">
        <v>295</v>
      </c>
      <c r="D373" s="11" t="s">
        <v>70</v>
      </c>
      <c r="E373" s="11"/>
      <c r="F373" s="84">
        <f>F374</f>
        <v>0</v>
      </c>
      <c r="G373" s="84">
        <f t="shared" ref="G373:G377" si="197">G374</f>
        <v>0</v>
      </c>
      <c r="H373" s="207" t="e">
        <f t="shared" si="181"/>
        <v>#DIV/0!</v>
      </c>
    </row>
    <row r="374" spans="1:8" s="62" customFormat="1" ht="31.15" hidden="1" customHeight="1" x14ac:dyDescent="0.2">
      <c r="A374" s="35" t="s">
        <v>303</v>
      </c>
      <c r="B374" s="24" t="s">
        <v>13</v>
      </c>
      <c r="C374" s="24" t="s">
        <v>295</v>
      </c>
      <c r="D374" s="24" t="s">
        <v>304</v>
      </c>
      <c r="E374" s="24"/>
      <c r="F374" s="60">
        <f>F375</f>
        <v>0</v>
      </c>
      <c r="G374" s="60">
        <f t="shared" si="197"/>
        <v>0</v>
      </c>
      <c r="H374" s="204" t="e">
        <f t="shared" si="181"/>
        <v>#DIV/0!</v>
      </c>
    </row>
    <row r="375" spans="1:8" s="62" customFormat="1" ht="62.45" hidden="1" customHeight="1" x14ac:dyDescent="0.2">
      <c r="A375" s="35" t="s">
        <v>305</v>
      </c>
      <c r="B375" s="24" t="s">
        <v>13</v>
      </c>
      <c r="C375" s="24" t="s">
        <v>295</v>
      </c>
      <c r="D375" s="24" t="s">
        <v>306</v>
      </c>
      <c r="E375" s="24"/>
      <c r="F375" s="60">
        <f>F376</f>
        <v>0</v>
      </c>
      <c r="G375" s="60">
        <f t="shared" si="197"/>
        <v>0</v>
      </c>
      <c r="H375" s="204" t="e">
        <f t="shared" si="181"/>
        <v>#DIV/0!</v>
      </c>
    </row>
    <row r="376" spans="1:8" s="62" customFormat="1" ht="51" hidden="1" customHeight="1" x14ac:dyDescent="0.2">
      <c r="A376" s="35" t="s">
        <v>307</v>
      </c>
      <c r="B376" s="24" t="s">
        <v>13</v>
      </c>
      <c r="C376" s="24" t="s">
        <v>295</v>
      </c>
      <c r="D376" s="24" t="s">
        <v>308</v>
      </c>
      <c r="E376" s="24"/>
      <c r="F376" s="60">
        <f>F377</f>
        <v>0</v>
      </c>
      <c r="G376" s="60">
        <f t="shared" si="197"/>
        <v>0</v>
      </c>
      <c r="H376" s="204" t="e">
        <f t="shared" si="181"/>
        <v>#DIV/0!</v>
      </c>
    </row>
    <row r="377" spans="1:8" s="62" customFormat="1" ht="15.6" hidden="1" customHeight="1" x14ac:dyDescent="0.2">
      <c r="A377" s="35" t="s">
        <v>55</v>
      </c>
      <c r="B377" s="24" t="s">
        <v>13</v>
      </c>
      <c r="C377" s="24" t="s">
        <v>295</v>
      </c>
      <c r="D377" s="24" t="s">
        <v>308</v>
      </c>
      <c r="E377" s="24" t="s">
        <v>185</v>
      </c>
      <c r="F377" s="60">
        <f>F378</f>
        <v>0</v>
      </c>
      <c r="G377" s="60">
        <f t="shared" si="197"/>
        <v>0</v>
      </c>
      <c r="H377" s="204" t="e">
        <f t="shared" si="181"/>
        <v>#DIV/0!</v>
      </c>
    </row>
    <row r="378" spans="1:8" s="62" customFormat="1" ht="46.9" hidden="1" customHeight="1" x14ac:dyDescent="0.2">
      <c r="A378" s="23" t="s">
        <v>223</v>
      </c>
      <c r="B378" s="24" t="s">
        <v>13</v>
      </c>
      <c r="C378" s="24" t="s">
        <v>295</v>
      </c>
      <c r="D378" s="24" t="s">
        <v>308</v>
      </c>
      <c r="E378" s="24" t="s">
        <v>246</v>
      </c>
      <c r="F378" s="60"/>
      <c r="G378" s="60"/>
      <c r="H378" s="204" t="e">
        <f t="shared" si="181"/>
        <v>#DIV/0!</v>
      </c>
    </row>
    <row r="379" spans="1:8" s="36" customFormat="1" ht="31.15" hidden="1" customHeight="1" x14ac:dyDescent="0.2">
      <c r="A379" s="18" t="s">
        <v>77</v>
      </c>
      <c r="B379" s="11" t="s">
        <v>13</v>
      </c>
      <c r="C379" s="11" t="s">
        <v>295</v>
      </c>
      <c r="D379" s="11" t="s">
        <v>78</v>
      </c>
      <c r="E379" s="11"/>
      <c r="F379" s="85">
        <f>F380</f>
        <v>0</v>
      </c>
      <c r="G379" s="85">
        <f t="shared" ref="G379:G383" si="198">G380</f>
        <v>0</v>
      </c>
      <c r="H379" s="208" t="e">
        <f t="shared" si="181"/>
        <v>#DIV/0!</v>
      </c>
    </row>
    <row r="380" spans="1:8" s="62" customFormat="1" ht="31.15" hidden="1" customHeight="1" x14ac:dyDescent="0.2">
      <c r="A380" s="23" t="s">
        <v>309</v>
      </c>
      <c r="B380" s="24" t="s">
        <v>13</v>
      </c>
      <c r="C380" s="24" t="s">
        <v>295</v>
      </c>
      <c r="D380" s="24" t="s">
        <v>297</v>
      </c>
      <c r="E380" s="24"/>
      <c r="F380" s="60">
        <f>F381</f>
        <v>0</v>
      </c>
      <c r="G380" s="60">
        <f t="shared" si="198"/>
        <v>0</v>
      </c>
      <c r="H380" s="204" t="e">
        <f t="shared" si="181"/>
        <v>#DIV/0!</v>
      </c>
    </row>
    <row r="381" spans="1:8" s="62" customFormat="1" ht="46.9" hidden="1" customHeight="1" x14ac:dyDescent="0.2">
      <c r="A381" s="23" t="s">
        <v>310</v>
      </c>
      <c r="B381" s="24" t="s">
        <v>13</v>
      </c>
      <c r="C381" s="24" t="s">
        <v>295</v>
      </c>
      <c r="D381" s="24" t="s">
        <v>299</v>
      </c>
      <c r="E381" s="24"/>
      <c r="F381" s="60">
        <f>F382</f>
        <v>0</v>
      </c>
      <c r="G381" s="60">
        <f t="shared" si="198"/>
        <v>0</v>
      </c>
      <c r="H381" s="204" t="e">
        <f t="shared" si="181"/>
        <v>#DIV/0!</v>
      </c>
    </row>
    <row r="382" spans="1:8" s="62" customFormat="1" ht="31.15" hidden="1" customHeight="1" x14ac:dyDescent="0.2">
      <c r="A382" s="23" t="s">
        <v>300</v>
      </c>
      <c r="B382" s="24" t="s">
        <v>13</v>
      </c>
      <c r="C382" s="24" t="s">
        <v>295</v>
      </c>
      <c r="D382" s="24" t="s">
        <v>311</v>
      </c>
      <c r="E382" s="24"/>
      <c r="F382" s="60">
        <f>F383</f>
        <v>0</v>
      </c>
      <c r="G382" s="60">
        <f t="shared" si="198"/>
        <v>0</v>
      </c>
      <c r="H382" s="204" t="e">
        <f t="shared" si="181"/>
        <v>#DIV/0!</v>
      </c>
    </row>
    <row r="383" spans="1:8" s="62" customFormat="1" ht="46.9" hidden="1" customHeight="1" x14ac:dyDescent="0.2">
      <c r="A383" s="23" t="s">
        <v>312</v>
      </c>
      <c r="B383" s="24" t="s">
        <v>13</v>
      </c>
      <c r="C383" s="24" t="s">
        <v>295</v>
      </c>
      <c r="D383" s="24" t="s">
        <v>311</v>
      </c>
      <c r="E383" s="24" t="s">
        <v>151</v>
      </c>
      <c r="F383" s="60">
        <f>F384</f>
        <v>0</v>
      </c>
      <c r="G383" s="60">
        <f t="shared" si="198"/>
        <v>0</v>
      </c>
      <c r="H383" s="204" t="e">
        <f t="shared" si="181"/>
        <v>#DIV/0!</v>
      </c>
    </row>
    <row r="384" spans="1:8" s="62" customFormat="1" ht="46.9" hidden="1" customHeight="1" x14ac:dyDescent="0.2">
      <c r="A384" s="23" t="s">
        <v>302</v>
      </c>
      <c r="B384" s="24" t="s">
        <v>13</v>
      </c>
      <c r="C384" s="24" t="s">
        <v>295</v>
      </c>
      <c r="D384" s="24" t="s">
        <v>311</v>
      </c>
      <c r="E384" s="24" t="s">
        <v>184</v>
      </c>
      <c r="F384" s="60"/>
      <c r="G384" s="60"/>
      <c r="H384" s="204" t="e">
        <f t="shared" si="181"/>
        <v>#DIV/0!</v>
      </c>
    </row>
    <row r="385" spans="1:8" s="64" customFormat="1" ht="46.9" hidden="1" customHeight="1" x14ac:dyDescent="0.2">
      <c r="A385" s="86" t="s">
        <v>313</v>
      </c>
      <c r="B385" s="39" t="s">
        <v>13</v>
      </c>
      <c r="C385" s="39" t="s">
        <v>295</v>
      </c>
      <c r="D385" s="39" t="s">
        <v>112</v>
      </c>
      <c r="E385" s="39"/>
      <c r="F385" s="84">
        <f>F386</f>
        <v>0</v>
      </c>
      <c r="G385" s="84">
        <f t="shared" ref="G385:G386" si="199">G386</f>
        <v>0</v>
      </c>
      <c r="H385" s="207" t="e">
        <f t="shared" si="181"/>
        <v>#DIV/0!</v>
      </c>
    </row>
    <row r="386" spans="1:8" s="62" customFormat="1" ht="31.15" hidden="1" customHeight="1" x14ac:dyDescent="0.2">
      <c r="A386" s="35" t="s">
        <v>314</v>
      </c>
      <c r="B386" s="24" t="s">
        <v>13</v>
      </c>
      <c r="C386" s="24" t="s">
        <v>295</v>
      </c>
      <c r="D386" s="24" t="s">
        <v>315</v>
      </c>
      <c r="E386" s="24"/>
      <c r="F386" s="60">
        <f>F387</f>
        <v>0</v>
      </c>
      <c r="G386" s="60">
        <f t="shared" si="199"/>
        <v>0</v>
      </c>
      <c r="H386" s="204" t="e">
        <f t="shared" si="181"/>
        <v>#DIV/0!</v>
      </c>
    </row>
    <row r="387" spans="1:8" s="62" customFormat="1" ht="46.9" hidden="1" customHeight="1" x14ac:dyDescent="0.2">
      <c r="A387" s="35" t="s">
        <v>316</v>
      </c>
      <c r="B387" s="24" t="s">
        <v>13</v>
      </c>
      <c r="C387" s="24" t="s">
        <v>295</v>
      </c>
      <c r="D387" s="24" t="s">
        <v>317</v>
      </c>
      <c r="E387" s="24"/>
      <c r="F387" s="60">
        <f>F388+F391</f>
        <v>0</v>
      </c>
      <c r="G387" s="60">
        <f t="shared" ref="G387" si="200">G388+G391</f>
        <v>0</v>
      </c>
      <c r="H387" s="204" t="e">
        <f t="shared" si="181"/>
        <v>#DIV/0!</v>
      </c>
    </row>
    <row r="388" spans="1:8" s="62" customFormat="1" ht="31.15" hidden="1" customHeight="1" x14ac:dyDescent="0.2">
      <c r="A388" s="35" t="s">
        <v>318</v>
      </c>
      <c r="B388" s="24" t="s">
        <v>13</v>
      </c>
      <c r="C388" s="24" t="s">
        <v>295</v>
      </c>
      <c r="D388" s="24" t="s">
        <v>319</v>
      </c>
      <c r="E388" s="24"/>
      <c r="F388" s="60">
        <f>F389</f>
        <v>0</v>
      </c>
      <c r="G388" s="60">
        <f t="shared" ref="G388:G389" si="201">G389</f>
        <v>0</v>
      </c>
      <c r="H388" s="204" t="e">
        <f t="shared" si="181"/>
        <v>#DIV/0!</v>
      </c>
    </row>
    <row r="389" spans="1:8" s="62" customFormat="1" ht="31.15" hidden="1" customHeight="1" x14ac:dyDescent="0.2">
      <c r="A389" s="35" t="s">
        <v>30</v>
      </c>
      <c r="B389" s="24" t="s">
        <v>13</v>
      </c>
      <c r="C389" s="24" t="s">
        <v>295</v>
      </c>
      <c r="D389" s="24" t="s">
        <v>319</v>
      </c>
      <c r="E389" s="24" t="s">
        <v>40</v>
      </c>
      <c r="F389" s="60">
        <f>F390</f>
        <v>0</v>
      </c>
      <c r="G389" s="60">
        <f t="shared" si="201"/>
        <v>0</v>
      </c>
      <c r="H389" s="204" t="e">
        <f t="shared" si="181"/>
        <v>#DIV/0!</v>
      </c>
    </row>
    <row r="390" spans="1:8" s="62" customFormat="1" ht="31.15" hidden="1" customHeight="1" x14ac:dyDescent="0.2">
      <c r="A390" s="35" t="s">
        <v>31</v>
      </c>
      <c r="B390" s="24" t="s">
        <v>13</v>
      </c>
      <c r="C390" s="24" t="s">
        <v>295</v>
      </c>
      <c r="D390" s="24" t="s">
        <v>319</v>
      </c>
      <c r="E390" s="24" t="s">
        <v>41</v>
      </c>
      <c r="F390" s="60">
        <f>1520-1520</f>
        <v>0</v>
      </c>
      <c r="G390" s="60">
        <f t="shared" ref="G390" si="202">1520-1520</f>
        <v>0</v>
      </c>
      <c r="H390" s="204" t="e">
        <f t="shared" si="181"/>
        <v>#DIV/0!</v>
      </c>
    </row>
    <row r="391" spans="1:8" s="62" customFormat="1" ht="46.9" hidden="1" customHeight="1" x14ac:dyDescent="0.2">
      <c r="A391" s="35" t="s">
        <v>320</v>
      </c>
      <c r="B391" s="24" t="s">
        <v>13</v>
      </c>
      <c r="C391" s="24" t="s">
        <v>295</v>
      </c>
      <c r="D391" s="24" t="s">
        <v>321</v>
      </c>
      <c r="E391" s="24"/>
      <c r="F391" s="60">
        <f>F392</f>
        <v>0</v>
      </c>
      <c r="G391" s="60">
        <f t="shared" ref="G391:G392" si="203">G392</f>
        <v>0</v>
      </c>
      <c r="H391" s="204" t="e">
        <f t="shared" si="181"/>
        <v>#DIV/0!</v>
      </c>
    </row>
    <row r="392" spans="1:8" s="62" customFormat="1" ht="31.15" hidden="1" customHeight="1" x14ac:dyDescent="0.2">
      <c r="A392" s="35" t="s">
        <v>30</v>
      </c>
      <c r="B392" s="24" t="s">
        <v>13</v>
      </c>
      <c r="C392" s="24" t="s">
        <v>295</v>
      </c>
      <c r="D392" s="24" t="s">
        <v>321</v>
      </c>
      <c r="E392" s="24" t="s">
        <v>40</v>
      </c>
      <c r="F392" s="60">
        <f>F393</f>
        <v>0</v>
      </c>
      <c r="G392" s="60">
        <f t="shared" si="203"/>
        <v>0</v>
      </c>
      <c r="H392" s="204" t="e">
        <f t="shared" si="181"/>
        <v>#DIV/0!</v>
      </c>
    </row>
    <row r="393" spans="1:8" s="62" customFormat="1" ht="31.15" hidden="1" customHeight="1" x14ac:dyDescent="0.2">
      <c r="A393" s="35" t="s">
        <v>31</v>
      </c>
      <c r="B393" s="24" t="s">
        <v>13</v>
      </c>
      <c r="C393" s="24" t="s">
        <v>295</v>
      </c>
      <c r="D393" s="24" t="s">
        <v>321</v>
      </c>
      <c r="E393" s="24" t="s">
        <v>41</v>
      </c>
      <c r="F393" s="60">
        <f>228-228</f>
        <v>0</v>
      </c>
      <c r="G393" s="60">
        <f t="shared" ref="G393" si="204">228-228</f>
        <v>0</v>
      </c>
      <c r="H393" s="204" t="e">
        <f t="shared" si="181"/>
        <v>#DIV/0!</v>
      </c>
    </row>
    <row r="394" spans="1:8" s="36" customFormat="1" ht="31.5" x14ac:dyDescent="0.2">
      <c r="A394" s="18" t="s">
        <v>322</v>
      </c>
      <c r="B394" s="11" t="s">
        <v>13</v>
      </c>
      <c r="C394" s="11" t="s">
        <v>295</v>
      </c>
      <c r="D394" s="11" t="s">
        <v>323</v>
      </c>
      <c r="E394" s="19"/>
      <c r="F394" s="20">
        <f>F395</f>
        <v>1728</v>
      </c>
      <c r="G394" s="20">
        <f t="shared" ref="G394" si="205">G395</f>
        <v>144</v>
      </c>
      <c r="H394" s="193">
        <f t="shared" si="181"/>
        <v>8.3333333333333329E-2</v>
      </c>
    </row>
    <row r="395" spans="1:8" s="36" customFormat="1" x14ac:dyDescent="0.2">
      <c r="A395" s="23" t="s">
        <v>324</v>
      </c>
      <c r="B395" s="24" t="s">
        <v>13</v>
      </c>
      <c r="C395" s="24" t="s">
        <v>295</v>
      </c>
      <c r="D395" s="24" t="s">
        <v>325</v>
      </c>
      <c r="E395" s="25"/>
      <c r="F395" s="22">
        <f>F396+F398</f>
        <v>1728</v>
      </c>
      <c r="G395" s="22">
        <f t="shared" ref="G395" si="206">G396+G398</f>
        <v>144</v>
      </c>
      <c r="H395" s="194">
        <f t="shared" si="181"/>
        <v>8.3333333333333329E-2</v>
      </c>
    </row>
    <row r="396" spans="1:8" s="36" customFormat="1" ht="31.5" x14ac:dyDescent="0.2">
      <c r="A396" s="35" t="s">
        <v>30</v>
      </c>
      <c r="B396" s="24" t="s">
        <v>13</v>
      </c>
      <c r="C396" s="24" t="s">
        <v>295</v>
      </c>
      <c r="D396" s="24" t="s">
        <v>325</v>
      </c>
      <c r="E396" s="25">
        <v>200</v>
      </c>
      <c r="F396" s="22">
        <f>F397</f>
        <v>1728</v>
      </c>
      <c r="G396" s="22">
        <f t="shared" ref="G396" si="207">G397</f>
        <v>144</v>
      </c>
      <c r="H396" s="194">
        <f t="shared" si="181"/>
        <v>8.3333333333333329E-2</v>
      </c>
    </row>
    <row r="397" spans="1:8" s="36" customFormat="1" ht="31.5" x14ac:dyDescent="0.2">
      <c r="A397" s="35" t="s">
        <v>31</v>
      </c>
      <c r="B397" s="24" t="s">
        <v>13</v>
      </c>
      <c r="C397" s="24" t="s">
        <v>295</v>
      </c>
      <c r="D397" s="24" t="s">
        <v>325</v>
      </c>
      <c r="E397" s="25">
        <v>240</v>
      </c>
      <c r="F397" s="22">
        <f>328+450+1400-450</f>
        <v>1728</v>
      </c>
      <c r="G397" s="22">
        <v>144</v>
      </c>
      <c r="H397" s="194">
        <f t="shared" si="181"/>
        <v>8.3333333333333329E-2</v>
      </c>
    </row>
    <row r="398" spans="1:8" s="36" customFormat="1" ht="31.15" hidden="1" customHeight="1" x14ac:dyDescent="0.2">
      <c r="A398" s="23" t="s">
        <v>326</v>
      </c>
      <c r="B398" s="24" t="s">
        <v>13</v>
      </c>
      <c r="C398" s="24" t="s">
        <v>295</v>
      </c>
      <c r="D398" s="24" t="s">
        <v>327</v>
      </c>
      <c r="E398" s="25"/>
      <c r="F398" s="22">
        <f>F399+F402</f>
        <v>0</v>
      </c>
      <c r="G398" s="22">
        <f t="shared" ref="G398" si="208">G399+G402</f>
        <v>0</v>
      </c>
      <c r="H398" s="194" t="e">
        <f t="shared" si="181"/>
        <v>#DIV/0!</v>
      </c>
    </row>
    <row r="399" spans="1:8" s="36" customFormat="1" ht="51.75" hidden="1" customHeight="1" x14ac:dyDescent="0.2">
      <c r="A399" s="23" t="s">
        <v>328</v>
      </c>
      <c r="B399" s="24" t="s">
        <v>13</v>
      </c>
      <c r="C399" s="24" t="s">
        <v>295</v>
      </c>
      <c r="D399" s="24" t="s">
        <v>329</v>
      </c>
      <c r="E399" s="25"/>
      <c r="F399" s="22">
        <f>F400</f>
        <v>0</v>
      </c>
      <c r="G399" s="22">
        <f t="shared" ref="G399:G400" si="209">G400</f>
        <v>0</v>
      </c>
      <c r="H399" s="194" t="e">
        <f t="shared" si="181"/>
        <v>#DIV/0!</v>
      </c>
    </row>
    <row r="400" spans="1:8" s="36" customFormat="1" ht="31.15" hidden="1" customHeight="1" x14ac:dyDescent="0.2">
      <c r="A400" s="35" t="s">
        <v>30</v>
      </c>
      <c r="B400" s="24" t="s">
        <v>13</v>
      </c>
      <c r="C400" s="24" t="s">
        <v>295</v>
      </c>
      <c r="D400" s="24" t="s">
        <v>329</v>
      </c>
      <c r="E400" s="25">
        <v>200</v>
      </c>
      <c r="F400" s="22">
        <f>F401</f>
        <v>0</v>
      </c>
      <c r="G400" s="22">
        <f t="shared" si="209"/>
        <v>0</v>
      </c>
      <c r="H400" s="194" t="e">
        <f t="shared" si="181"/>
        <v>#DIV/0!</v>
      </c>
    </row>
    <row r="401" spans="1:8" s="36" customFormat="1" ht="31.15" hidden="1" customHeight="1" x14ac:dyDescent="0.2">
      <c r="A401" s="35" t="s">
        <v>31</v>
      </c>
      <c r="B401" s="24" t="s">
        <v>13</v>
      </c>
      <c r="C401" s="24" t="s">
        <v>295</v>
      </c>
      <c r="D401" s="24" t="s">
        <v>329</v>
      </c>
      <c r="E401" s="25">
        <v>240</v>
      </c>
      <c r="F401" s="22">
        <f>80-80</f>
        <v>0</v>
      </c>
      <c r="G401" s="22">
        <f t="shared" ref="G401" si="210">80-80</f>
        <v>0</v>
      </c>
      <c r="H401" s="194" t="e">
        <f t="shared" si="181"/>
        <v>#DIV/0!</v>
      </c>
    </row>
    <row r="402" spans="1:8" s="36" customFormat="1" ht="62.45" hidden="1" customHeight="1" x14ac:dyDescent="0.2">
      <c r="A402" s="23" t="s">
        <v>330</v>
      </c>
      <c r="B402" s="24" t="s">
        <v>13</v>
      </c>
      <c r="C402" s="24" t="s">
        <v>295</v>
      </c>
      <c r="D402" s="24" t="s">
        <v>331</v>
      </c>
      <c r="E402" s="25"/>
      <c r="F402" s="22">
        <f>F403</f>
        <v>0</v>
      </c>
      <c r="G402" s="22">
        <f t="shared" ref="G402:G403" si="211">G403</f>
        <v>0</v>
      </c>
      <c r="H402" s="194" t="e">
        <f t="shared" si="181"/>
        <v>#DIV/0!</v>
      </c>
    </row>
    <row r="403" spans="1:8" s="36" customFormat="1" ht="31.15" hidden="1" customHeight="1" x14ac:dyDescent="0.2">
      <c r="A403" s="35" t="s">
        <v>30</v>
      </c>
      <c r="B403" s="24" t="s">
        <v>13</v>
      </c>
      <c r="C403" s="24" t="s">
        <v>295</v>
      </c>
      <c r="D403" s="24" t="s">
        <v>331</v>
      </c>
      <c r="E403" s="25">
        <v>200</v>
      </c>
      <c r="F403" s="22">
        <f>F404</f>
        <v>0</v>
      </c>
      <c r="G403" s="22">
        <f t="shared" si="211"/>
        <v>0</v>
      </c>
      <c r="H403" s="194" t="e">
        <f t="shared" ref="H403:H466" si="212">G403/F403</f>
        <v>#DIV/0!</v>
      </c>
    </row>
    <row r="404" spans="1:8" s="36" customFormat="1" ht="31.15" hidden="1" customHeight="1" x14ac:dyDescent="0.2">
      <c r="A404" s="35" t="s">
        <v>31</v>
      </c>
      <c r="B404" s="24" t="s">
        <v>13</v>
      </c>
      <c r="C404" s="24" t="s">
        <v>295</v>
      </c>
      <c r="D404" s="24" t="s">
        <v>331</v>
      </c>
      <c r="E404" s="25">
        <v>240</v>
      </c>
      <c r="F404" s="22">
        <f>12-12</f>
        <v>0</v>
      </c>
      <c r="G404" s="22">
        <f t="shared" ref="G404" si="213">12-12</f>
        <v>0</v>
      </c>
      <c r="H404" s="194" t="e">
        <f t="shared" si="212"/>
        <v>#DIV/0!</v>
      </c>
    </row>
    <row r="405" spans="1:8" s="21" customFormat="1" x14ac:dyDescent="0.2">
      <c r="A405" s="18" t="s">
        <v>187</v>
      </c>
      <c r="B405" s="11" t="s">
        <v>13</v>
      </c>
      <c r="C405" s="11" t="s">
        <v>295</v>
      </c>
      <c r="D405" s="11" t="s">
        <v>188</v>
      </c>
      <c r="E405" s="19"/>
      <c r="F405" s="20">
        <f>F406+F411+F416</f>
        <v>61.2</v>
      </c>
      <c r="G405" s="20">
        <f t="shared" ref="G405" si="214">G406+G411+G416</f>
        <v>42</v>
      </c>
      <c r="H405" s="193">
        <f t="shared" si="212"/>
        <v>0.68627450980392157</v>
      </c>
    </row>
    <row r="406" spans="1:8" s="21" customFormat="1" ht="47.25" hidden="1" x14ac:dyDescent="0.2">
      <c r="A406" s="50" t="s">
        <v>332</v>
      </c>
      <c r="B406" s="32" t="s">
        <v>13</v>
      </c>
      <c r="C406" s="32" t="s">
        <v>295</v>
      </c>
      <c r="D406" s="32" t="s">
        <v>266</v>
      </c>
      <c r="E406" s="51"/>
      <c r="F406" s="34">
        <f>F407</f>
        <v>0</v>
      </c>
      <c r="G406" s="34">
        <f t="shared" ref="G406:G408" si="215">G407</f>
        <v>0</v>
      </c>
      <c r="H406" s="196" t="e">
        <f t="shared" si="212"/>
        <v>#DIV/0!</v>
      </c>
    </row>
    <row r="407" spans="1:8" s="47" customFormat="1" ht="48.75" hidden="1" customHeight="1" x14ac:dyDescent="0.2">
      <c r="A407" s="74" t="s">
        <v>333</v>
      </c>
      <c r="B407" s="24" t="s">
        <v>13</v>
      </c>
      <c r="C407" s="24" t="s">
        <v>295</v>
      </c>
      <c r="D407" s="44" t="s">
        <v>334</v>
      </c>
      <c r="E407" s="72"/>
      <c r="F407" s="73">
        <f>F408</f>
        <v>0</v>
      </c>
      <c r="G407" s="73">
        <f t="shared" si="215"/>
        <v>0</v>
      </c>
      <c r="H407" s="206" t="e">
        <f t="shared" si="212"/>
        <v>#DIV/0!</v>
      </c>
    </row>
    <row r="408" spans="1:8" s="21" customFormat="1" hidden="1" x14ac:dyDescent="0.2">
      <c r="A408" s="35" t="s">
        <v>55</v>
      </c>
      <c r="B408" s="24" t="s">
        <v>13</v>
      </c>
      <c r="C408" s="24" t="s">
        <v>295</v>
      </c>
      <c r="D408" s="24" t="s">
        <v>334</v>
      </c>
      <c r="E408" s="25">
        <v>800</v>
      </c>
      <c r="F408" s="22">
        <f>F409</f>
        <v>0</v>
      </c>
      <c r="G408" s="22">
        <f t="shared" si="215"/>
        <v>0</v>
      </c>
      <c r="H408" s="194" t="e">
        <f t="shared" si="212"/>
        <v>#DIV/0!</v>
      </c>
    </row>
    <row r="409" spans="1:8" s="21" customFormat="1" hidden="1" x14ac:dyDescent="0.2">
      <c r="A409" s="35" t="s">
        <v>58</v>
      </c>
      <c r="B409" s="24" t="s">
        <v>13</v>
      </c>
      <c r="C409" s="24" t="s">
        <v>295</v>
      </c>
      <c r="D409" s="24" t="s">
        <v>334</v>
      </c>
      <c r="E409" s="25">
        <v>870</v>
      </c>
      <c r="F409" s="22">
        <f>160-160</f>
        <v>0</v>
      </c>
      <c r="G409" s="22">
        <f t="shared" ref="G409" si="216">160-160</f>
        <v>0</v>
      </c>
      <c r="H409" s="194" t="e">
        <f t="shared" si="212"/>
        <v>#DIV/0!</v>
      </c>
    </row>
    <row r="410" spans="1:8" s="21" customFormat="1" ht="31.15" hidden="1" customHeight="1" x14ac:dyDescent="0.2">
      <c r="A410" s="49" t="s">
        <v>335</v>
      </c>
      <c r="B410" s="11" t="s">
        <v>13</v>
      </c>
      <c r="C410" s="11" t="s">
        <v>295</v>
      </c>
      <c r="D410" s="11" t="s">
        <v>336</v>
      </c>
      <c r="E410" s="19"/>
      <c r="F410" s="20">
        <f>F416</f>
        <v>2</v>
      </c>
      <c r="G410" s="20">
        <f t="shared" ref="G410" si="217">G416</f>
        <v>2</v>
      </c>
      <c r="H410" s="193">
        <f t="shared" si="212"/>
        <v>1</v>
      </c>
    </row>
    <row r="411" spans="1:8" s="62" customFormat="1" ht="31.5" x14ac:dyDescent="0.2">
      <c r="A411" s="50" t="s">
        <v>335</v>
      </c>
      <c r="B411" s="32" t="s">
        <v>13</v>
      </c>
      <c r="C411" s="32" t="s">
        <v>295</v>
      </c>
      <c r="D411" s="32" t="s">
        <v>336</v>
      </c>
      <c r="E411" s="51"/>
      <c r="F411" s="34">
        <f>F414+F412</f>
        <v>59.2</v>
      </c>
      <c r="G411" s="34">
        <f t="shared" ref="G411" si="218">G414+G412</f>
        <v>40</v>
      </c>
      <c r="H411" s="196">
        <f t="shared" si="212"/>
        <v>0.67567567567567566</v>
      </c>
    </row>
    <row r="412" spans="1:8" s="62" customFormat="1" ht="31.5" x14ac:dyDescent="0.2">
      <c r="A412" s="23" t="s">
        <v>150</v>
      </c>
      <c r="B412" s="24" t="s">
        <v>13</v>
      </c>
      <c r="C412" s="24" t="s">
        <v>295</v>
      </c>
      <c r="D412" s="24" t="s">
        <v>336</v>
      </c>
      <c r="E412" s="25">
        <v>600</v>
      </c>
      <c r="F412" s="22">
        <f>F413</f>
        <v>40</v>
      </c>
      <c r="G412" s="22">
        <f t="shared" ref="G412" si="219">G413</f>
        <v>40</v>
      </c>
      <c r="H412" s="194">
        <f t="shared" si="212"/>
        <v>1</v>
      </c>
    </row>
    <row r="413" spans="1:8" s="62" customFormat="1" x14ac:dyDescent="0.2">
      <c r="A413" s="23" t="s">
        <v>181</v>
      </c>
      <c r="B413" s="24" t="s">
        <v>13</v>
      </c>
      <c r="C413" s="24" t="s">
        <v>295</v>
      </c>
      <c r="D413" s="24" t="s">
        <v>336</v>
      </c>
      <c r="E413" s="25">
        <v>620</v>
      </c>
      <c r="F413" s="22">
        <v>40</v>
      </c>
      <c r="G413" s="22">
        <v>40</v>
      </c>
      <c r="H413" s="194">
        <f t="shared" si="212"/>
        <v>1</v>
      </c>
    </row>
    <row r="414" spans="1:8" s="62" customFormat="1" x14ac:dyDescent="0.2">
      <c r="A414" s="23" t="s">
        <v>55</v>
      </c>
      <c r="B414" s="24" t="s">
        <v>13</v>
      </c>
      <c r="C414" s="24" t="s">
        <v>295</v>
      </c>
      <c r="D414" s="24" t="s">
        <v>336</v>
      </c>
      <c r="E414" s="25">
        <v>800</v>
      </c>
      <c r="F414" s="22">
        <f>F415</f>
        <v>19.2</v>
      </c>
      <c r="G414" s="22">
        <f t="shared" ref="G414" si="220">G415</f>
        <v>0</v>
      </c>
      <c r="H414" s="194">
        <f t="shared" si="212"/>
        <v>0</v>
      </c>
    </row>
    <row r="415" spans="1:8" s="62" customFormat="1" x14ac:dyDescent="0.2">
      <c r="A415" s="30" t="s">
        <v>58</v>
      </c>
      <c r="B415" s="24" t="s">
        <v>13</v>
      </c>
      <c r="C415" s="24" t="s">
        <v>295</v>
      </c>
      <c r="D415" s="24" t="s">
        <v>336</v>
      </c>
      <c r="E415" s="25">
        <v>870</v>
      </c>
      <c r="F415" s="22">
        <v>19.2</v>
      </c>
      <c r="G415" s="22">
        <v>0</v>
      </c>
      <c r="H415" s="194">
        <f t="shared" si="212"/>
        <v>0</v>
      </c>
    </row>
    <row r="416" spans="1:8" s="47" customFormat="1" ht="47.25" x14ac:dyDescent="0.2">
      <c r="A416" s="43" t="s">
        <v>337</v>
      </c>
      <c r="B416" s="24" t="s">
        <v>13</v>
      </c>
      <c r="C416" s="24" t="s">
        <v>295</v>
      </c>
      <c r="D416" s="44" t="s">
        <v>203</v>
      </c>
      <c r="E416" s="40"/>
      <c r="F416" s="46">
        <f>F417</f>
        <v>2</v>
      </c>
      <c r="G416" s="46">
        <f t="shared" ref="G416:G417" si="221">G417</f>
        <v>2</v>
      </c>
      <c r="H416" s="198">
        <f t="shared" si="212"/>
        <v>1</v>
      </c>
    </row>
    <row r="417" spans="1:8" s="36" customFormat="1" ht="47.25" x14ac:dyDescent="0.2">
      <c r="A417" s="23" t="s">
        <v>312</v>
      </c>
      <c r="B417" s="24" t="s">
        <v>13</v>
      </c>
      <c r="C417" s="24" t="s">
        <v>295</v>
      </c>
      <c r="D417" s="24" t="s">
        <v>203</v>
      </c>
      <c r="E417" s="25">
        <v>600</v>
      </c>
      <c r="F417" s="22">
        <f>F418</f>
        <v>2</v>
      </c>
      <c r="G417" s="22">
        <f t="shared" si="221"/>
        <v>2</v>
      </c>
      <c r="H417" s="194">
        <f t="shared" si="212"/>
        <v>1</v>
      </c>
    </row>
    <row r="418" spans="1:8" s="36" customFormat="1" ht="39" customHeight="1" x14ac:dyDescent="0.2">
      <c r="A418" s="23" t="s">
        <v>302</v>
      </c>
      <c r="B418" s="24" t="s">
        <v>13</v>
      </c>
      <c r="C418" s="24" t="s">
        <v>295</v>
      </c>
      <c r="D418" s="24" t="s">
        <v>203</v>
      </c>
      <c r="E418" s="25">
        <v>630</v>
      </c>
      <c r="F418" s="22">
        <v>2</v>
      </c>
      <c r="G418" s="22">
        <v>2</v>
      </c>
      <c r="H418" s="194">
        <f t="shared" si="212"/>
        <v>1</v>
      </c>
    </row>
    <row r="419" spans="1:8" s="62" customFormat="1" x14ac:dyDescent="0.2">
      <c r="A419" s="18" t="s">
        <v>338</v>
      </c>
      <c r="B419" s="11" t="s">
        <v>13</v>
      </c>
      <c r="C419" s="11" t="s">
        <v>339</v>
      </c>
      <c r="D419" s="11"/>
      <c r="E419" s="25"/>
      <c r="F419" s="20">
        <f>F420+F427+F488</f>
        <v>10970.220000000001</v>
      </c>
      <c r="G419" s="20">
        <f t="shared" ref="G419" si="222">G420+G427+G488</f>
        <v>6685</v>
      </c>
      <c r="H419" s="193">
        <f t="shared" si="212"/>
        <v>0.60937702252097037</v>
      </c>
    </row>
    <row r="420" spans="1:8" s="75" customFormat="1" ht="16.149999999999999" hidden="1" customHeight="1" x14ac:dyDescent="0.2">
      <c r="A420" s="87" t="s">
        <v>340</v>
      </c>
      <c r="B420" s="88" t="s">
        <v>13</v>
      </c>
      <c r="C420" s="88" t="s">
        <v>341</v>
      </c>
      <c r="D420" s="88"/>
      <c r="E420" s="88"/>
      <c r="F420" s="89">
        <f t="shared" ref="F420:G425" si="223">F421</f>
        <v>0</v>
      </c>
      <c r="G420" s="89">
        <f t="shared" si="223"/>
        <v>0</v>
      </c>
      <c r="H420" s="209" t="e">
        <f t="shared" si="212"/>
        <v>#DIV/0!</v>
      </c>
    </row>
    <row r="421" spans="1:8" s="75" customFormat="1" ht="46.9" hidden="1" customHeight="1" x14ac:dyDescent="0.2">
      <c r="A421" s="90" t="s">
        <v>111</v>
      </c>
      <c r="B421" s="39" t="s">
        <v>13</v>
      </c>
      <c r="C421" s="39" t="s">
        <v>341</v>
      </c>
      <c r="D421" s="40" t="s">
        <v>112</v>
      </c>
      <c r="E421" s="40"/>
      <c r="F421" s="91">
        <f t="shared" si="223"/>
        <v>0</v>
      </c>
      <c r="G421" s="91">
        <f t="shared" si="223"/>
        <v>0</v>
      </c>
      <c r="H421" s="210" t="e">
        <f t="shared" si="212"/>
        <v>#DIV/0!</v>
      </c>
    </row>
    <row r="422" spans="1:8" s="75" customFormat="1" ht="33.6" hidden="1" customHeight="1" x14ac:dyDescent="0.2">
      <c r="A422" s="92" t="s">
        <v>342</v>
      </c>
      <c r="B422" s="44" t="s">
        <v>13</v>
      </c>
      <c r="C422" s="44" t="s">
        <v>341</v>
      </c>
      <c r="D422" s="45" t="s">
        <v>343</v>
      </c>
      <c r="E422" s="45"/>
      <c r="F422" s="93">
        <f t="shared" si="223"/>
        <v>0</v>
      </c>
      <c r="G422" s="93">
        <f t="shared" si="223"/>
        <v>0</v>
      </c>
      <c r="H422" s="211" t="e">
        <f t="shared" si="212"/>
        <v>#DIV/0!</v>
      </c>
    </row>
    <row r="423" spans="1:8" s="75" customFormat="1" ht="46.9" hidden="1" customHeight="1" x14ac:dyDescent="0.2">
      <c r="A423" s="70" t="s">
        <v>344</v>
      </c>
      <c r="B423" s="71" t="s">
        <v>13</v>
      </c>
      <c r="C423" s="71" t="s">
        <v>341</v>
      </c>
      <c r="D423" s="45" t="s">
        <v>345</v>
      </c>
      <c r="E423" s="45"/>
      <c r="F423" s="93">
        <f t="shared" si="223"/>
        <v>0</v>
      </c>
      <c r="G423" s="93">
        <f t="shared" si="223"/>
        <v>0</v>
      </c>
      <c r="H423" s="211" t="e">
        <f t="shared" si="212"/>
        <v>#DIV/0!</v>
      </c>
    </row>
    <row r="424" spans="1:8" s="75" customFormat="1" ht="31.5" hidden="1" customHeight="1" x14ac:dyDescent="0.2">
      <c r="A424" s="92" t="s">
        <v>346</v>
      </c>
      <c r="B424" s="71" t="s">
        <v>13</v>
      </c>
      <c r="C424" s="71" t="s">
        <v>341</v>
      </c>
      <c r="D424" s="45" t="s">
        <v>347</v>
      </c>
      <c r="E424" s="72"/>
      <c r="F424" s="94">
        <f t="shared" si="223"/>
        <v>0</v>
      </c>
      <c r="G424" s="94">
        <f t="shared" si="223"/>
        <v>0</v>
      </c>
      <c r="H424" s="212" t="e">
        <f t="shared" si="212"/>
        <v>#DIV/0!</v>
      </c>
    </row>
    <row r="425" spans="1:8" s="62" customFormat="1" ht="15.6" hidden="1" customHeight="1" x14ac:dyDescent="0.2">
      <c r="A425" s="29" t="s">
        <v>55</v>
      </c>
      <c r="B425" s="24" t="s">
        <v>13</v>
      </c>
      <c r="C425" s="24" t="s">
        <v>341</v>
      </c>
      <c r="D425" s="25" t="s">
        <v>347</v>
      </c>
      <c r="E425" s="24" t="s">
        <v>185</v>
      </c>
      <c r="F425" s="57">
        <f t="shared" si="223"/>
        <v>0</v>
      </c>
      <c r="G425" s="57">
        <f t="shared" si="223"/>
        <v>0</v>
      </c>
      <c r="H425" s="203" t="e">
        <f t="shared" si="212"/>
        <v>#DIV/0!</v>
      </c>
    </row>
    <row r="426" spans="1:8" s="62" customFormat="1" ht="15.6" hidden="1" customHeight="1" x14ac:dyDescent="0.2">
      <c r="A426" s="29" t="s">
        <v>58</v>
      </c>
      <c r="B426" s="24" t="s">
        <v>13</v>
      </c>
      <c r="C426" s="24" t="s">
        <v>341</v>
      </c>
      <c r="D426" s="25" t="s">
        <v>347</v>
      </c>
      <c r="E426" s="24" t="s">
        <v>261</v>
      </c>
      <c r="F426" s="57">
        <v>0</v>
      </c>
      <c r="G426" s="57">
        <v>0</v>
      </c>
      <c r="H426" s="203" t="e">
        <f t="shared" si="212"/>
        <v>#DIV/0!</v>
      </c>
    </row>
    <row r="427" spans="1:8" s="36" customFormat="1" x14ac:dyDescent="0.2">
      <c r="A427" s="95" t="s">
        <v>348</v>
      </c>
      <c r="B427" s="27" t="s">
        <v>13</v>
      </c>
      <c r="C427" s="27" t="s">
        <v>349</v>
      </c>
      <c r="D427" s="27"/>
      <c r="E427" s="33"/>
      <c r="F427" s="28">
        <f>F428+F435+F442+F448+F452+F472</f>
        <v>8471.02</v>
      </c>
      <c r="G427" s="28">
        <f>G428+G435+G442+G448+G452+G472+0.1</f>
        <v>4574.3</v>
      </c>
      <c r="H427" s="195">
        <f t="shared" si="212"/>
        <v>0.53999400308345391</v>
      </c>
    </row>
    <row r="428" spans="1:8" s="36" customFormat="1" x14ac:dyDescent="0.2">
      <c r="A428" s="18" t="s">
        <v>35</v>
      </c>
      <c r="B428" s="11" t="s">
        <v>13</v>
      </c>
      <c r="C428" s="11" t="s">
        <v>349</v>
      </c>
      <c r="D428" s="11" t="s">
        <v>154</v>
      </c>
      <c r="E428" s="19" t="s">
        <v>9</v>
      </c>
      <c r="F428" s="20">
        <f>F429</f>
        <v>120.9</v>
      </c>
      <c r="G428" s="20">
        <f t="shared" ref="G428:G429" si="224">G429</f>
        <v>74.5</v>
      </c>
      <c r="H428" s="193">
        <f t="shared" si="212"/>
        <v>0.61621174524400324</v>
      </c>
    </row>
    <row r="429" spans="1:8" s="36" customFormat="1" x14ac:dyDescent="0.2">
      <c r="A429" s="23" t="s">
        <v>37</v>
      </c>
      <c r="B429" s="24" t="s">
        <v>13</v>
      </c>
      <c r="C429" s="24" t="s">
        <v>349</v>
      </c>
      <c r="D429" s="24" t="s">
        <v>155</v>
      </c>
      <c r="E429" s="19"/>
      <c r="F429" s="22">
        <f>F430</f>
        <v>120.9</v>
      </c>
      <c r="G429" s="22">
        <f t="shared" si="224"/>
        <v>74.5</v>
      </c>
      <c r="H429" s="194">
        <f t="shared" si="212"/>
        <v>0.61621174524400324</v>
      </c>
    </row>
    <row r="430" spans="1:8" s="36" customFormat="1" ht="47.25" x14ac:dyDescent="0.2">
      <c r="A430" s="59" t="s">
        <v>269</v>
      </c>
      <c r="B430" s="24" t="s">
        <v>13</v>
      </c>
      <c r="C430" s="24" t="s">
        <v>349</v>
      </c>
      <c r="D430" s="24" t="s">
        <v>350</v>
      </c>
      <c r="E430" s="24" t="s">
        <v>9</v>
      </c>
      <c r="F430" s="60">
        <f>F431+F433</f>
        <v>120.9</v>
      </c>
      <c r="G430" s="60">
        <f t="shared" ref="G430" si="225">G431+G433</f>
        <v>74.5</v>
      </c>
      <c r="H430" s="204">
        <f t="shared" si="212"/>
        <v>0.61621174524400324</v>
      </c>
    </row>
    <row r="431" spans="1:8" s="36" customFormat="1" ht="31.5" hidden="1" customHeight="1" x14ac:dyDescent="0.2">
      <c r="A431" s="35" t="s">
        <v>30</v>
      </c>
      <c r="B431" s="24" t="s">
        <v>13</v>
      </c>
      <c r="C431" s="24" t="s">
        <v>134</v>
      </c>
      <c r="D431" s="24" t="s">
        <v>157</v>
      </c>
      <c r="E431" s="24" t="s">
        <v>40</v>
      </c>
      <c r="F431" s="60">
        <f>F432</f>
        <v>0</v>
      </c>
      <c r="G431" s="60">
        <f t="shared" ref="G431" si="226">G432</f>
        <v>0</v>
      </c>
      <c r="H431" s="204" t="e">
        <f t="shared" si="212"/>
        <v>#DIV/0!</v>
      </c>
    </row>
    <row r="432" spans="1:8" s="36" customFormat="1" ht="31.5" hidden="1" customHeight="1" x14ac:dyDescent="0.2">
      <c r="A432" s="35" t="s">
        <v>31</v>
      </c>
      <c r="B432" s="24" t="s">
        <v>13</v>
      </c>
      <c r="C432" s="24" t="s">
        <v>134</v>
      </c>
      <c r="D432" s="24" t="s">
        <v>157</v>
      </c>
      <c r="E432" s="24" t="s">
        <v>41</v>
      </c>
      <c r="F432" s="60"/>
      <c r="G432" s="60"/>
      <c r="H432" s="204" t="e">
        <f t="shared" si="212"/>
        <v>#DIV/0!</v>
      </c>
    </row>
    <row r="433" spans="1:8" s="36" customFormat="1" ht="31.5" x14ac:dyDescent="0.2">
      <c r="A433" s="35" t="s">
        <v>30</v>
      </c>
      <c r="B433" s="24" t="s">
        <v>13</v>
      </c>
      <c r="C433" s="24" t="s">
        <v>349</v>
      </c>
      <c r="D433" s="24" t="s">
        <v>350</v>
      </c>
      <c r="E433" s="24" t="s">
        <v>40</v>
      </c>
      <c r="F433" s="60">
        <f>F434</f>
        <v>120.9</v>
      </c>
      <c r="G433" s="60">
        <f t="shared" ref="G433" si="227">G434</f>
        <v>74.5</v>
      </c>
      <c r="H433" s="204">
        <f t="shared" si="212"/>
        <v>0.61621174524400324</v>
      </c>
    </row>
    <row r="434" spans="1:8" s="36" customFormat="1" ht="31.5" x14ac:dyDescent="0.2">
      <c r="A434" s="35" t="s">
        <v>31</v>
      </c>
      <c r="B434" s="24" t="s">
        <v>13</v>
      </c>
      <c r="C434" s="24" t="s">
        <v>349</v>
      </c>
      <c r="D434" s="24" t="s">
        <v>350</v>
      </c>
      <c r="E434" s="24" t="s">
        <v>41</v>
      </c>
      <c r="F434" s="60">
        <v>120.9</v>
      </c>
      <c r="G434" s="60">
        <v>74.5</v>
      </c>
      <c r="H434" s="204">
        <f t="shared" si="212"/>
        <v>0.61621174524400324</v>
      </c>
    </row>
    <row r="435" spans="1:8" s="36" customFormat="1" ht="31.15" hidden="1" customHeight="1" x14ac:dyDescent="0.2">
      <c r="A435" s="96" t="s">
        <v>351</v>
      </c>
      <c r="B435" s="11" t="s">
        <v>13</v>
      </c>
      <c r="C435" s="11" t="s">
        <v>349</v>
      </c>
      <c r="D435" s="11" t="s">
        <v>352</v>
      </c>
      <c r="E435" s="19"/>
      <c r="F435" s="20">
        <f>F436</f>
        <v>0</v>
      </c>
      <c r="G435" s="20">
        <f t="shared" ref="G435:G439" si="228">G436</f>
        <v>0</v>
      </c>
      <c r="H435" s="193" t="e">
        <f t="shared" si="212"/>
        <v>#DIV/0!</v>
      </c>
    </row>
    <row r="436" spans="1:8" s="36" customFormat="1" ht="46.9" hidden="1" customHeight="1" x14ac:dyDescent="0.2">
      <c r="A436" s="97" t="s">
        <v>353</v>
      </c>
      <c r="B436" s="24" t="s">
        <v>13</v>
      </c>
      <c r="C436" s="24" t="s">
        <v>349</v>
      </c>
      <c r="D436" s="24" t="s">
        <v>354</v>
      </c>
      <c r="E436" s="25"/>
      <c r="F436" s="22">
        <f>F437</f>
        <v>0</v>
      </c>
      <c r="G436" s="22">
        <f t="shared" si="228"/>
        <v>0</v>
      </c>
      <c r="H436" s="194" t="e">
        <f t="shared" si="212"/>
        <v>#DIV/0!</v>
      </c>
    </row>
    <row r="437" spans="1:8" s="36" customFormat="1" ht="78" hidden="1" customHeight="1" x14ac:dyDescent="0.2">
      <c r="A437" s="97" t="s">
        <v>355</v>
      </c>
      <c r="B437" s="24" t="s">
        <v>13</v>
      </c>
      <c r="C437" s="24" t="s">
        <v>349</v>
      </c>
      <c r="D437" s="24" t="s">
        <v>356</v>
      </c>
      <c r="E437" s="25"/>
      <c r="F437" s="22">
        <f>F438</f>
        <v>0</v>
      </c>
      <c r="G437" s="22">
        <f t="shared" si="228"/>
        <v>0</v>
      </c>
      <c r="H437" s="194" t="e">
        <f t="shared" si="212"/>
        <v>#DIV/0!</v>
      </c>
    </row>
    <row r="438" spans="1:8" s="21" customFormat="1" ht="62.45" hidden="1" customHeight="1" x14ac:dyDescent="0.2">
      <c r="A438" s="97" t="s">
        <v>357</v>
      </c>
      <c r="B438" s="24" t="s">
        <v>13</v>
      </c>
      <c r="C438" s="24" t="s">
        <v>349</v>
      </c>
      <c r="D438" s="24" t="s">
        <v>358</v>
      </c>
      <c r="E438" s="25"/>
      <c r="F438" s="22">
        <f>F439</f>
        <v>0</v>
      </c>
      <c r="G438" s="22">
        <f t="shared" si="228"/>
        <v>0</v>
      </c>
      <c r="H438" s="194" t="e">
        <f t="shared" si="212"/>
        <v>#DIV/0!</v>
      </c>
    </row>
    <row r="439" spans="1:8" s="36" customFormat="1" ht="31.15" hidden="1" customHeight="1" x14ac:dyDescent="0.2">
      <c r="A439" s="97" t="s">
        <v>359</v>
      </c>
      <c r="B439" s="24" t="s">
        <v>13</v>
      </c>
      <c r="C439" s="24" t="s">
        <v>349</v>
      </c>
      <c r="D439" s="24" t="s">
        <v>358</v>
      </c>
      <c r="E439" s="25">
        <v>400</v>
      </c>
      <c r="F439" s="22">
        <f>F440</f>
        <v>0</v>
      </c>
      <c r="G439" s="22">
        <f t="shared" si="228"/>
        <v>0</v>
      </c>
      <c r="H439" s="194" t="e">
        <f t="shared" si="212"/>
        <v>#DIV/0!</v>
      </c>
    </row>
    <row r="440" spans="1:8" s="36" customFormat="1" ht="15.6" hidden="1" customHeight="1" x14ac:dyDescent="0.2">
      <c r="A440" s="97" t="s">
        <v>360</v>
      </c>
      <c r="B440" s="24" t="s">
        <v>13</v>
      </c>
      <c r="C440" s="24" t="s">
        <v>349</v>
      </c>
      <c r="D440" s="24" t="s">
        <v>358</v>
      </c>
      <c r="E440" s="25">
        <v>410</v>
      </c>
      <c r="F440" s="22"/>
      <c r="G440" s="22"/>
      <c r="H440" s="194" t="e">
        <f t="shared" si="212"/>
        <v>#DIV/0!</v>
      </c>
    </row>
    <row r="441" spans="1:8" s="36" customFormat="1" ht="27.6" hidden="1" customHeight="1" x14ac:dyDescent="0.2">
      <c r="A441" s="98" t="s">
        <v>361</v>
      </c>
      <c r="B441" s="99" t="s">
        <v>13</v>
      </c>
      <c r="C441" s="99" t="s">
        <v>349</v>
      </c>
      <c r="D441" s="99" t="s">
        <v>358</v>
      </c>
      <c r="E441" s="100">
        <v>410</v>
      </c>
      <c r="F441" s="101"/>
      <c r="G441" s="101"/>
      <c r="H441" s="213" t="e">
        <f t="shared" si="212"/>
        <v>#DIV/0!</v>
      </c>
    </row>
    <row r="442" spans="1:8" s="21" customFormat="1" ht="47.25" x14ac:dyDescent="0.2">
      <c r="A442" s="10" t="s">
        <v>362</v>
      </c>
      <c r="B442" s="11" t="s">
        <v>13</v>
      </c>
      <c r="C442" s="11" t="s">
        <v>349</v>
      </c>
      <c r="D442" s="11" t="s">
        <v>363</v>
      </c>
      <c r="E442" s="11"/>
      <c r="F442" s="85">
        <f>F443</f>
        <v>2400.4</v>
      </c>
      <c r="G442" s="85">
        <f t="shared" ref="G442:G446" si="229">G443</f>
        <v>2398.6</v>
      </c>
      <c r="H442" s="208">
        <f t="shared" si="212"/>
        <v>0.9992501249791701</v>
      </c>
    </row>
    <row r="443" spans="1:8" s="3" customFormat="1" ht="31.5" x14ac:dyDescent="0.2">
      <c r="A443" s="29" t="s">
        <v>364</v>
      </c>
      <c r="B443" s="24" t="s">
        <v>13</v>
      </c>
      <c r="C443" s="24" t="s">
        <v>349</v>
      </c>
      <c r="D443" s="24" t="s">
        <v>365</v>
      </c>
      <c r="E443" s="24"/>
      <c r="F443" s="60">
        <f>F444</f>
        <v>2400.4</v>
      </c>
      <c r="G443" s="60">
        <f t="shared" si="229"/>
        <v>2398.6</v>
      </c>
      <c r="H443" s="204">
        <f t="shared" si="212"/>
        <v>0.9992501249791701</v>
      </c>
    </row>
    <row r="444" spans="1:8" s="3" customFormat="1" ht="47.25" x14ac:dyDescent="0.2">
      <c r="A444" s="29" t="s">
        <v>366</v>
      </c>
      <c r="B444" s="24" t="s">
        <v>13</v>
      </c>
      <c r="C444" s="24" t="s">
        <v>349</v>
      </c>
      <c r="D444" s="24" t="s">
        <v>367</v>
      </c>
      <c r="E444" s="24"/>
      <c r="F444" s="60">
        <f>F445</f>
        <v>2400.4</v>
      </c>
      <c r="G444" s="60">
        <f t="shared" si="229"/>
        <v>2398.6</v>
      </c>
      <c r="H444" s="204">
        <f t="shared" si="212"/>
        <v>0.9992501249791701</v>
      </c>
    </row>
    <row r="445" spans="1:8" s="3" customFormat="1" ht="63" x14ac:dyDescent="0.2">
      <c r="A445" s="29" t="s">
        <v>368</v>
      </c>
      <c r="B445" s="24" t="s">
        <v>13</v>
      </c>
      <c r="C445" s="24" t="s">
        <v>349</v>
      </c>
      <c r="D445" s="24" t="s">
        <v>369</v>
      </c>
      <c r="E445" s="24"/>
      <c r="F445" s="60">
        <f>F446</f>
        <v>2400.4</v>
      </c>
      <c r="G445" s="60">
        <f t="shared" si="229"/>
        <v>2398.6</v>
      </c>
      <c r="H445" s="204">
        <f t="shared" si="212"/>
        <v>0.9992501249791701</v>
      </c>
    </row>
    <row r="446" spans="1:8" s="3" customFormat="1" ht="31.5" x14ac:dyDescent="0.2">
      <c r="A446" s="35" t="s">
        <v>30</v>
      </c>
      <c r="B446" s="24" t="s">
        <v>13</v>
      </c>
      <c r="C446" s="24" t="s">
        <v>349</v>
      </c>
      <c r="D446" s="24" t="s">
        <v>369</v>
      </c>
      <c r="E446" s="24" t="s">
        <v>40</v>
      </c>
      <c r="F446" s="60">
        <f>F447</f>
        <v>2400.4</v>
      </c>
      <c r="G446" s="60">
        <f t="shared" si="229"/>
        <v>2398.6</v>
      </c>
      <c r="H446" s="204">
        <f t="shared" si="212"/>
        <v>0.9992501249791701</v>
      </c>
    </row>
    <row r="447" spans="1:8" s="3" customFormat="1" ht="31.5" x14ac:dyDescent="0.2">
      <c r="A447" s="35" t="s">
        <v>31</v>
      </c>
      <c r="B447" s="24" t="s">
        <v>13</v>
      </c>
      <c r="C447" s="24" t="s">
        <v>349</v>
      </c>
      <c r="D447" s="24" t="s">
        <v>369</v>
      </c>
      <c r="E447" s="24" t="s">
        <v>41</v>
      </c>
      <c r="F447" s="60">
        <v>2400.4</v>
      </c>
      <c r="G447" s="60">
        <v>2398.6</v>
      </c>
      <c r="H447" s="204">
        <f t="shared" si="212"/>
        <v>0.9992501249791701</v>
      </c>
    </row>
    <row r="448" spans="1:8" s="47" customFormat="1" ht="47.25" x14ac:dyDescent="0.2">
      <c r="A448" s="90" t="s">
        <v>218</v>
      </c>
      <c r="B448" s="39" t="s">
        <v>13</v>
      </c>
      <c r="C448" s="39" t="s">
        <v>349</v>
      </c>
      <c r="D448" s="39" t="s">
        <v>219</v>
      </c>
      <c r="E448" s="39"/>
      <c r="F448" s="84">
        <f>F449</f>
        <v>171</v>
      </c>
      <c r="G448" s="84">
        <f t="shared" ref="G448:G450" si="230">G449</f>
        <v>75.400000000000006</v>
      </c>
      <c r="H448" s="207">
        <f t="shared" si="212"/>
        <v>0.4409356725146199</v>
      </c>
    </row>
    <row r="449" spans="1:8" s="3" customFormat="1" ht="47.25" x14ac:dyDescent="0.2">
      <c r="A449" s="29" t="s">
        <v>220</v>
      </c>
      <c r="B449" s="24" t="s">
        <v>13</v>
      </c>
      <c r="C449" s="24" t="s">
        <v>349</v>
      </c>
      <c r="D449" s="24" t="s">
        <v>221</v>
      </c>
      <c r="E449" s="24"/>
      <c r="F449" s="60">
        <f>F450</f>
        <v>171</v>
      </c>
      <c r="G449" s="60">
        <f t="shared" si="230"/>
        <v>75.400000000000006</v>
      </c>
      <c r="H449" s="204">
        <f t="shared" si="212"/>
        <v>0.4409356725146199</v>
      </c>
    </row>
    <row r="450" spans="1:8" s="3" customFormat="1" ht="31.5" x14ac:dyDescent="0.2">
      <c r="A450" s="35" t="s">
        <v>30</v>
      </c>
      <c r="B450" s="24" t="s">
        <v>13</v>
      </c>
      <c r="C450" s="24" t="s">
        <v>349</v>
      </c>
      <c r="D450" s="24" t="s">
        <v>221</v>
      </c>
      <c r="E450" s="24" t="s">
        <v>40</v>
      </c>
      <c r="F450" s="60">
        <f>F451</f>
        <v>171</v>
      </c>
      <c r="G450" s="60">
        <f t="shared" si="230"/>
        <v>75.400000000000006</v>
      </c>
      <c r="H450" s="204">
        <f t="shared" si="212"/>
        <v>0.4409356725146199</v>
      </c>
    </row>
    <row r="451" spans="1:8" s="3" customFormat="1" ht="31.5" x14ac:dyDescent="0.2">
      <c r="A451" s="35" t="s">
        <v>31</v>
      </c>
      <c r="B451" s="24" t="s">
        <v>13</v>
      </c>
      <c r="C451" s="24" t="s">
        <v>349</v>
      </c>
      <c r="D451" s="24" t="s">
        <v>221</v>
      </c>
      <c r="E451" s="24" t="s">
        <v>41</v>
      </c>
      <c r="F451" s="60">
        <v>171</v>
      </c>
      <c r="G451" s="60">
        <v>75.400000000000006</v>
      </c>
      <c r="H451" s="204">
        <f t="shared" si="212"/>
        <v>0.4409356725146199</v>
      </c>
    </row>
    <row r="452" spans="1:8" s="36" customFormat="1" x14ac:dyDescent="0.2">
      <c r="A452" s="96" t="s">
        <v>370</v>
      </c>
      <c r="B452" s="11" t="s">
        <v>13</v>
      </c>
      <c r="C452" s="11" t="s">
        <v>349</v>
      </c>
      <c r="D452" s="11" t="s">
        <v>371</v>
      </c>
      <c r="E452" s="19"/>
      <c r="F452" s="20">
        <f>F453+F465</f>
        <v>5200</v>
      </c>
      <c r="G452" s="20">
        <f t="shared" ref="G452" si="231">G453+G465</f>
        <v>1496.6999999999998</v>
      </c>
      <c r="H452" s="193">
        <f t="shared" si="212"/>
        <v>0.28782692307692304</v>
      </c>
    </row>
    <row r="453" spans="1:8" s="36" customFormat="1" x14ac:dyDescent="0.2">
      <c r="A453" s="97" t="s">
        <v>372</v>
      </c>
      <c r="B453" s="24" t="s">
        <v>13</v>
      </c>
      <c r="C453" s="24" t="s">
        <v>349</v>
      </c>
      <c r="D453" s="24" t="s">
        <v>373</v>
      </c>
      <c r="E453" s="25"/>
      <c r="F453" s="22">
        <f>F455+F457</f>
        <v>5200</v>
      </c>
      <c r="G453" s="22">
        <f t="shared" ref="G453" si="232">G455+G457</f>
        <v>1496.6999999999998</v>
      </c>
      <c r="H453" s="194">
        <f t="shared" si="212"/>
        <v>0.28782692307692304</v>
      </c>
    </row>
    <row r="454" spans="1:8" s="36" customFormat="1" ht="15.6" hidden="1" customHeight="1" x14ac:dyDescent="0.2">
      <c r="A454" s="97" t="s">
        <v>374</v>
      </c>
      <c r="B454" s="24" t="s">
        <v>13</v>
      </c>
      <c r="C454" s="24" t="s">
        <v>349</v>
      </c>
      <c r="D454" s="24" t="s">
        <v>375</v>
      </c>
      <c r="E454" s="25"/>
      <c r="F454" s="22">
        <v>0</v>
      </c>
      <c r="G454" s="22">
        <v>0</v>
      </c>
      <c r="H454" s="194" t="e">
        <f t="shared" si="212"/>
        <v>#DIV/0!</v>
      </c>
    </row>
    <row r="455" spans="1:8" s="36" customFormat="1" ht="31.5" x14ac:dyDescent="0.2">
      <c r="A455" s="35" t="s">
        <v>30</v>
      </c>
      <c r="B455" s="24" t="s">
        <v>13</v>
      </c>
      <c r="C455" s="24" t="s">
        <v>349</v>
      </c>
      <c r="D455" s="24" t="s">
        <v>376</v>
      </c>
      <c r="E455" s="25">
        <v>200</v>
      </c>
      <c r="F455" s="22">
        <f>F456</f>
        <v>3932.5</v>
      </c>
      <c r="G455" s="22">
        <f t="shared" ref="G455" si="233">G456</f>
        <v>796.69999999999993</v>
      </c>
      <c r="H455" s="194">
        <f t="shared" si="212"/>
        <v>0.20259376986649713</v>
      </c>
    </row>
    <row r="456" spans="1:8" s="36" customFormat="1" ht="31.5" x14ac:dyDescent="0.2">
      <c r="A456" s="35" t="s">
        <v>31</v>
      </c>
      <c r="B456" s="24" t="s">
        <v>13</v>
      </c>
      <c r="C456" s="24" t="s">
        <v>349</v>
      </c>
      <c r="D456" s="24" t="s">
        <v>376</v>
      </c>
      <c r="E456" s="25">
        <v>240</v>
      </c>
      <c r="F456" s="22">
        <v>3932.5</v>
      </c>
      <c r="G456" s="22">
        <f>3.4+793.3</f>
        <v>796.69999999999993</v>
      </c>
      <c r="H456" s="194">
        <f t="shared" si="212"/>
        <v>0.20259376986649713</v>
      </c>
    </row>
    <row r="457" spans="1:8" s="36" customFormat="1" x14ac:dyDescent="0.2">
      <c r="A457" s="35" t="s">
        <v>55</v>
      </c>
      <c r="B457" s="24" t="s">
        <v>13</v>
      </c>
      <c r="C457" s="24" t="s">
        <v>349</v>
      </c>
      <c r="D457" s="24" t="s">
        <v>376</v>
      </c>
      <c r="E457" s="45">
        <v>800</v>
      </c>
      <c r="F457" s="22">
        <f>F458+F459</f>
        <v>1267.5</v>
      </c>
      <c r="G457" s="22">
        <f t="shared" ref="G457" si="234">G458+G459</f>
        <v>700</v>
      </c>
      <c r="H457" s="194">
        <f t="shared" si="212"/>
        <v>0.55226824457593693</v>
      </c>
    </row>
    <row r="458" spans="1:8" s="64" customFormat="1" ht="47.25" x14ac:dyDescent="0.2">
      <c r="A458" s="74" t="s">
        <v>223</v>
      </c>
      <c r="B458" s="44" t="s">
        <v>13</v>
      </c>
      <c r="C458" s="44" t="s">
        <v>349</v>
      </c>
      <c r="D458" s="44" t="s">
        <v>376</v>
      </c>
      <c r="E458" s="45">
        <v>810</v>
      </c>
      <c r="F458" s="46">
        <v>700</v>
      </c>
      <c r="G458" s="46">
        <v>700</v>
      </c>
      <c r="H458" s="198">
        <f t="shared" si="212"/>
        <v>1</v>
      </c>
    </row>
    <row r="459" spans="1:8" s="36" customFormat="1" x14ac:dyDescent="0.2">
      <c r="A459" s="35" t="s">
        <v>58</v>
      </c>
      <c r="B459" s="24" t="s">
        <v>13</v>
      </c>
      <c r="C459" s="24" t="s">
        <v>349</v>
      </c>
      <c r="D459" s="24" t="s">
        <v>376</v>
      </c>
      <c r="E459" s="45">
        <v>870</v>
      </c>
      <c r="F459" s="22">
        <v>567.5</v>
      </c>
      <c r="G459" s="22">
        <v>0</v>
      </c>
      <c r="H459" s="194">
        <f t="shared" si="212"/>
        <v>0</v>
      </c>
    </row>
    <row r="460" spans="1:8" s="36" customFormat="1" ht="15.6" hidden="1" customHeight="1" x14ac:dyDescent="0.2">
      <c r="A460" s="35" t="s">
        <v>55</v>
      </c>
      <c r="B460" s="24" t="s">
        <v>13</v>
      </c>
      <c r="C460" s="24" t="s">
        <v>349</v>
      </c>
      <c r="D460" s="24" t="s">
        <v>376</v>
      </c>
      <c r="E460" s="25">
        <v>800</v>
      </c>
      <c r="F460" s="22">
        <f>F461</f>
        <v>0</v>
      </c>
      <c r="G460" s="22">
        <f t="shared" ref="G460" si="235">G461</f>
        <v>0</v>
      </c>
      <c r="H460" s="194" t="e">
        <f t="shared" si="212"/>
        <v>#DIV/0!</v>
      </c>
    </row>
    <row r="461" spans="1:8" s="36" customFormat="1" ht="15.6" hidden="1" customHeight="1" x14ac:dyDescent="0.2">
      <c r="A461" s="35" t="s">
        <v>58</v>
      </c>
      <c r="B461" s="24" t="s">
        <v>13</v>
      </c>
      <c r="C461" s="24" t="s">
        <v>349</v>
      </c>
      <c r="D461" s="24" t="s">
        <v>376</v>
      </c>
      <c r="E461" s="25">
        <v>870</v>
      </c>
      <c r="F461" s="22"/>
      <c r="G461" s="22"/>
      <c r="H461" s="194" t="e">
        <f t="shared" si="212"/>
        <v>#DIV/0!</v>
      </c>
    </row>
    <row r="462" spans="1:8" s="36" customFormat="1" ht="31.15" hidden="1" customHeight="1" x14ac:dyDescent="0.2">
      <c r="A462" s="97" t="s">
        <v>377</v>
      </c>
      <c r="B462" s="24" t="s">
        <v>13</v>
      </c>
      <c r="C462" s="24" t="s">
        <v>349</v>
      </c>
      <c r="D462" s="24" t="s">
        <v>378</v>
      </c>
      <c r="E462" s="25"/>
      <c r="F462" s="22">
        <f>F463</f>
        <v>0</v>
      </c>
      <c r="G462" s="22">
        <f t="shared" ref="G462:G463" si="236">G463</f>
        <v>0</v>
      </c>
      <c r="H462" s="194" t="e">
        <f t="shared" si="212"/>
        <v>#DIV/0!</v>
      </c>
    </row>
    <row r="463" spans="1:8" s="36" customFormat="1" ht="31.15" hidden="1" customHeight="1" x14ac:dyDescent="0.2">
      <c r="A463" s="35" t="s">
        <v>30</v>
      </c>
      <c r="B463" s="24" t="s">
        <v>13</v>
      </c>
      <c r="C463" s="24" t="s">
        <v>349</v>
      </c>
      <c r="D463" s="24" t="s">
        <v>378</v>
      </c>
      <c r="E463" s="25">
        <v>200</v>
      </c>
      <c r="F463" s="22">
        <f>F464</f>
        <v>0</v>
      </c>
      <c r="G463" s="22">
        <f t="shared" si="236"/>
        <v>0</v>
      </c>
      <c r="H463" s="194" t="e">
        <f t="shared" si="212"/>
        <v>#DIV/0!</v>
      </c>
    </row>
    <row r="464" spans="1:8" s="36" customFormat="1" ht="31.15" hidden="1" customHeight="1" x14ac:dyDescent="0.2">
      <c r="A464" s="35" t="s">
        <v>31</v>
      </c>
      <c r="B464" s="24" t="s">
        <v>13</v>
      </c>
      <c r="C464" s="24" t="s">
        <v>349</v>
      </c>
      <c r="D464" s="24" t="s">
        <v>378</v>
      </c>
      <c r="E464" s="25">
        <v>240</v>
      </c>
      <c r="F464" s="22"/>
      <c r="G464" s="22"/>
      <c r="H464" s="194" t="e">
        <f t="shared" si="212"/>
        <v>#DIV/0!</v>
      </c>
    </row>
    <row r="465" spans="1:8" s="36" customFormat="1" ht="31.15" hidden="1" customHeight="1" x14ac:dyDescent="0.2">
      <c r="A465" s="97" t="s">
        <v>379</v>
      </c>
      <c r="B465" s="24" t="s">
        <v>13</v>
      </c>
      <c r="C465" s="24" t="s">
        <v>349</v>
      </c>
      <c r="D465" s="24" t="s">
        <v>380</v>
      </c>
      <c r="E465" s="25"/>
      <c r="F465" s="22">
        <f>F466+F468</f>
        <v>0</v>
      </c>
      <c r="G465" s="22">
        <f t="shared" ref="G465" si="237">G466+G468</f>
        <v>0</v>
      </c>
      <c r="H465" s="194" t="e">
        <f t="shared" si="212"/>
        <v>#DIV/0!</v>
      </c>
    </row>
    <row r="466" spans="1:8" s="36" customFormat="1" ht="15.6" hidden="1" customHeight="1" x14ac:dyDescent="0.2">
      <c r="A466" s="35" t="s">
        <v>55</v>
      </c>
      <c r="B466" s="24" t="s">
        <v>13</v>
      </c>
      <c r="C466" s="24" t="s">
        <v>349</v>
      </c>
      <c r="D466" s="24" t="s">
        <v>380</v>
      </c>
      <c r="E466" s="25">
        <v>800</v>
      </c>
      <c r="F466" s="22">
        <f>F467</f>
        <v>0</v>
      </c>
      <c r="G466" s="22">
        <f t="shared" ref="G466" si="238">G467</f>
        <v>0</v>
      </c>
      <c r="H466" s="194" t="e">
        <f t="shared" si="212"/>
        <v>#DIV/0!</v>
      </c>
    </row>
    <row r="467" spans="1:8" s="36" customFormat="1" ht="15.6" hidden="1" customHeight="1" x14ac:dyDescent="0.2">
      <c r="A467" s="35" t="s">
        <v>58</v>
      </c>
      <c r="B467" s="24" t="s">
        <v>13</v>
      </c>
      <c r="C467" s="24" t="s">
        <v>349</v>
      </c>
      <c r="D467" s="24" t="s">
        <v>380</v>
      </c>
      <c r="E467" s="25">
        <v>870</v>
      </c>
      <c r="F467" s="22">
        <f>300-300</f>
        <v>0</v>
      </c>
      <c r="G467" s="22">
        <f t="shared" ref="G467" si="239">300-300</f>
        <v>0</v>
      </c>
      <c r="H467" s="194" t="e">
        <f t="shared" ref="H467:H532" si="240">G467/F467</f>
        <v>#DIV/0!</v>
      </c>
    </row>
    <row r="468" spans="1:8" s="36" customFormat="1" ht="46.9" hidden="1" customHeight="1" x14ac:dyDescent="0.2">
      <c r="A468" s="97" t="s">
        <v>381</v>
      </c>
      <c r="B468" s="24" t="s">
        <v>13</v>
      </c>
      <c r="C468" s="24" t="s">
        <v>349</v>
      </c>
      <c r="D468" s="24" t="s">
        <v>382</v>
      </c>
      <c r="E468" s="25"/>
      <c r="F468" s="22">
        <f>F469</f>
        <v>0</v>
      </c>
      <c r="G468" s="22">
        <f t="shared" ref="G468:G469" si="241">G469</f>
        <v>0</v>
      </c>
      <c r="H468" s="194" t="e">
        <f t="shared" si="240"/>
        <v>#DIV/0!</v>
      </c>
    </row>
    <row r="469" spans="1:8" s="36" customFormat="1" ht="31.15" hidden="1" customHeight="1" x14ac:dyDescent="0.2">
      <c r="A469" s="97" t="s">
        <v>359</v>
      </c>
      <c r="B469" s="24" t="s">
        <v>13</v>
      </c>
      <c r="C469" s="24" t="s">
        <v>349</v>
      </c>
      <c r="D469" s="24" t="s">
        <v>383</v>
      </c>
      <c r="E469" s="25">
        <v>400</v>
      </c>
      <c r="F469" s="22">
        <f>F470</f>
        <v>0</v>
      </c>
      <c r="G469" s="22">
        <f t="shared" si="241"/>
        <v>0</v>
      </c>
      <c r="H469" s="194" t="e">
        <f t="shared" si="240"/>
        <v>#DIV/0!</v>
      </c>
    </row>
    <row r="470" spans="1:8" s="36" customFormat="1" ht="15.6" hidden="1" customHeight="1" x14ac:dyDescent="0.2">
      <c r="A470" s="97" t="s">
        <v>360</v>
      </c>
      <c r="B470" s="24" t="s">
        <v>13</v>
      </c>
      <c r="C470" s="24" t="s">
        <v>349</v>
      </c>
      <c r="D470" s="24" t="s">
        <v>383</v>
      </c>
      <c r="E470" s="25">
        <v>410</v>
      </c>
      <c r="F470" s="22"/>
      <c r="G470" s="22"/>
      <c r="H470" s="194" t="e">
        <f t="shared" si="240"/>
        <v>#DIV/0!</v>
      </c>
    </row>
    <row r="471" spans="1:8" s="36" customFormat="1" ht="63" hidden="1" customHeight="1" x14ac:dyDescent="0.2">
      <c r="A471" s="98" t="s">
        <v>384</v>
      </c>
      <c r="B471" s="99" t="s">
        <v>13</v>
      </c>
      <c r="C471" s="99" t="s">
        <v>349</v>
      </c>
      <c r="D471" s="99" t="s">
        <v>383</v>
      </c>
      <c r="E471" s="100">
        <v>410</v>
      </c>
      <c r="F471" s="101"/>
      <c r="G471" s="101"/>
      <c r="H471" s="213" t="e">
        <f t="shared" si="240"/>
        <v>#DIV/0!</v>
      </c>
    </row>
    <row r="472" spans="1:8" s="36" customFormat="1" x14ac:dyDescent="0.2">
      <c r="A472" s="18" t="s">
        <v>187</v>
      </c>
      <c r="B472" s="11" t="s">
        <v>13</v>
      </c>
      <c r="C472" s="11" t="s">
        <v>349</v>
      </c>
      <c r="D472" s="11" t="s">
        <v>188</v>
      </c>
      <c r="E472" s="19"/>
      <c r="F472" s="20">
        <f>F473+F483</f>
        <v>578.72</v>
      </c>
      <c r="G472" s="20">
        <f t="shared" ref="G472" si="242">G473+G483</f>
        <v>529</v>
      </c>
      <c r="H472" s="193">
        <f t="shared" si="240"/>
        <v>0.91408625933093723</v>
      </c>
    </row>
    <row r="473" spans="1:8" s="36" customFormat="1" ht="47.25" x14ac:dyDescent="0.2">
      <c r="A473" s="50" t="s">
        <v>385</v>
      </c>
      <c r="B473" s="32" t="s">
        <v>13</v>
      </c>
      <c r="C473" s="32" t="s">
        <v>349</v>
      </c>
      <c r="D473" s="24" t="s">
        <v>386</v>
      </c>
      <c r="E473" s="51"/>
      <c r="F473" s="34">
        <f>F476+F478</f>
        <v>578.72</v>
      </c>
      <c r="G473" s="34">
        <f t="shared" ref="G473" si="243">G476+G478</f>
        <v>529</v>
      </c>
      <c r="H473" s="196">
        <f t="shared" si="240"/>
        <v>0.91408625933093723</v>
      </c>
    </row>
    <row r="474" spans="1:8" s="36" customFormat="1" ht="15.6" hidden="1" customHeight="1" x14ac:dyDescent="0.2">
      <c r="A474" s="35" t="s">
        <v>55</v>
      </c>
      <c r="B474" s="32" t="s">
        <v>13</v>
      </c>
      <c r="C474" s="32" t="s">
        <v>349</v>
      </c>
      <c r="D474" s="24" t="s">
        <v>386</v>
      </c>
      <c r="E474" s="25">
        <v>800</v>
      </c>
      <c r="F474" s="34">
        <f>F475</f>
        <v>0</v>
      </c>
      <c r="G474" s="34">
        <f t="shared" ref="G474" si="244">G475</f>
        <v>0</v>
      </c>
      <c r="H474" s="196" t="e">
        <f t="shared" si="240"/>
        <v>#DIV/0!</v>
      </c>
    </row>
    <row r="475" spans="1:8" s="36" customFormat="1" ht="15.6" hidden="1" customHeight="1" x14ac:dyDescent="0.2">
      <c r="A475" s="35" t="s">
        <v>58</v>
      </c>
      <c r="B475" s="32" t="s">
        <v>13</v>
      </c>
      <c r="C475" s="32" t="s">
        <v>349</v>
      </c>
      <c r="D475" s="24" t="s">
        <v>386</v>
      </c>
      <c r="E475" s="25">
        <v>870</v>
      </c>
      <c r="F475" s="34">
        <v>0</v>
      </c>
      <c r="G475" s="34">
        <v>0</v>
      </c>
      <c r="H475" s="196" t="e">
        <f t="shared" si="240"/>
        <v>#DIV/0!</v>
      </c>
    </row>
    <row r="476" spans="1:8" s="36" customFormat="1" ht="31.5" x14ac:dyDescent="0.2">
      <c r="A476" s="35" t="s">
        <v>30</v>
      </c>
      <c r="B476" s="24" t="s">
        <v>13</v>
      </c>
      <c r="C476" s="24" t="s">
        <v>349</v>
      </c>
      <c r="D476" s="24" t="s">
        <v>386</v>
      </c>
      <c r="E476" s="25">
        <v>200</v>
      </c>
      <c r="F476" s="22">
        <f>F477</f>
        <v>88.22</v>
      </c>
      <c r="G476" s="22">
        <f t="shared" ref="G476" si="245">G477</f>
        <v>78.400000000000006</v>
      </c>
      <c r="H476" s="194">
        <f t="shared" si="240"/>
        <v>0.8886873724778962</v>
      </c>
    </row>
    <row r="477" spans="1:8" s="36" customFormat="1" ht="31.5" x14ac:dyDescent="0.2">
      <c r="A477" s="35" t="s">
        <v>31</v>
      </c>
      <c r="B477" s="24" t="s">
        <v>13</v>
      </c>
      <c r="C477" s="24" t="s">
        <v>349</v>
      </c>
      <c r="D477" s="24" t="s">
        <v>386</v>
      </c>
      <c r="E477" s="25">
        <v>240</v>
      </c>
      <c r="F477" s="22">
        <f>164-75.78</f>
        <v>88.22</v>
      </c>
      <c r="G477" s="22">
        <v>78.400000000000006</v>
      </c>
      <c r="H477" s="194">
        <f t="shared" si="240"/>
        <v>0.8886873724778962</v>
      </c>
    </row>
    <row r="478" spans="1:8" s="36" customFormat="1" ht="31.5" x14ac:dyDescent="0.2">
      <c r="A478" s="97" t="s">
        <v>379</v>
      </c>
      <c r="B478" s="24" t="s">
        <v>13</v>
      </c>
      <c r="C478" s="24" t="s">
        <v>349</v>
      </c>
      <c r="D478" s="24" t="s">
        <v>387</v>
      </c>
      <c r="E478" s="25"/>
      <c r="F478" s="22">
        <f>F479+F481</f>
        <v>490.5</v>
      </c>
      <c r="G478" s="22">
        <f t="shared" ref="G478" si="246">G479+G481</f>
        <v>450.6</v>
      </c>
      <c r="H478" s="194">
        <f t="shared" si="240"/>
        <v>0.91865443425076454</v>
      </c>
    </row>
    <row r="479" spans="1:8" s="36" customFormat="1" ht="31.5" x14ac:dyDescent="0.2">
      <c r="A479" s="35" t="s">
        <v>30</v>
      </c>
      <c r="B479" s="24" t="s">
        <v>13</v>
      </c>
      <c r="C479" s="24" t="s">
        <v>349</v>
      </c>
      <c r="D479" s="24" t="s">
        <v>387</v>
      </c>
      <c r="E479" s="25">
        <v>200</v>
      </c>
      <c r="F479" s="22">
        <f>F480</f>
        <v>450.6</v>
      </c>
      <c r="G479" s="22">
        <f t="shared" ref="G479" si="247">G480</f>
        <v>450.6</v>
      </c>
      <c r="H479" s="194">
        <f t="shared" si="240"/>
        <v>1</v>
      </c>
    </row>
    <row r="480" spans="1:8" s="36" customFormat="1" ht="31.5" x14ac:dyDescent="0.2">
      <c r="A480" s="35" t="s">
        <v>31</v>
      </c>
      <c r="B480" s="24" t="s">
        <v>13</v>
      </c>
      <c r="C480" s="24" t="s">
        <v>349</v>
      </c>
      <c r="D480" s="24" t="s">
        <v>387</v>
      </c>
      <c r="E480" s="25">
        <v>240</v>
      </c>
      <c r="F480" s="22">
        <v>450.6</v>
      </c>
      <c r="G480" s="22">
        <v>450.6</v>
      </c>
      <c r="H480" s="194">
        <f t="shared" si="240"/>
        <v>1</v>
      </c>
    </row>
    <row r="481" spans="1:8" s="36" customFormat="1" x14ac:dyDescent="0.2">
      <c r="A481" s="35" t="s">
        <v>55</v>
      </c>
      <c r="B481" s="24" t="s">
        <v>13</v>
      </c>
      <c r="C481" s="24" t="s">
        <v>349</v>
      </c>
      <c r="D481" s="24" t="s">
        <v>387</v>
      </c>
      <c r="E481" s="25">
        <v>800</v>
      </c>
      <c r="F481" s="22">
        <f>F482</f>
        <v>39.9</v>
      </c>
      <c r="G481" s="22">
        <f t="shared" ref="G481" si="248">G482</f>
        <v>0</v>
      </c>
      <c r="H481" s="194">
        <f t="shared" si="240"/>
        <v>0</v>
      </c>
    </row>
    <row r="482" spans="1:8" s="36" customFormat="1" x14ac:dyDescent="0.2">
      <c r="A482" s="35" t="s">
        <v>58</v>
      </c>
      <c r="B482" s="24" t="s">
        <v>13</v>
      </c>
      <c r="C482" s="24" t="s">
        <v>349</v>
      </c>
      <c r="D482" s="24" t="s">
        <v>387</v>
      </c>
      <c r="E482" s="25">
        <v>870</v>
      </c>
      <c r="F482" s="22">
        <f>39.9</f>
        <v>39.9</v>
      </c>
      <c r="G482" s="22">
        <v>0</v>
      </c>
      <c r="H482" s="194">
        <f t="shared" si="240"/>
        <v>0</v>
      </c>
    </row>
    <row r="483" spans="1:8" s="36" customFormat="1" ht="31.15" hidden="1" customHeight="1" x14ac:dyDescent="0.2">
      <c r="A483" s="50" t="s">
        <v>388</v>
      </c>
      <c r="B483" s="32" t="s">
        <v>13</v>
      </c>
      <c r="C483" s="32" t="s">
        <v>349</v>
      </c>
      <c r="D483" s="24" t="s">
        <v>386</v>
      </c>
      <c r="E483" s="51"/>
      <c r="F483" s="34">
        <f>F484</f>
        <v>0</v>
      </c>
      <c r="G483" s="34">
        <f t="shared" ref="G483:G485" si="249">G484</f>
        <v>0</v>
      </c>
      <c r="H483" s="196" t="e">
        <f t="shared" si="240"/>
        <v>#DIV/0!</v>
      </c>
    </row>
    <row r="484" spans="1:8" s="36" customFormat="1" ht="31.15" hidden="1" customHeight="1" x14ac:dyDescent="0.2">
      <c r="A484" s="23" t="s">
        <v>389</v>
      </c>
      <c r="B484" s="24" t="s">
        <v>13</v>
      </c>
      <c r="C484" s="24" t="s">
        <v>349</v>
      </c>
      <c r="D484" s="24" t="s">
        <v>390</v>
      </c>
      <c r="E484" s="51"/>
      <c r="F484" s="22">
        <f>F485</f>
        <v>0</v>
      </c>
      <c r="G484" s="22">
        <f t="shared" si="249"/>
        <v>0</v>
      </c>
      <c r="H484" s="194" t="e">
        <f t="shared" si="240"/>
        <v>#DIV/0!</v>
      </c>
    </row>
    <row r="485" spans="1:8" s="102" customFormat="1" ht="31.15" hidden="1" customHeight="1" x14ac:dyDescent="0.25">
      <c r="A485" s="97" t="s">
        <v>359</v>
      </c>
      <c r="B485" s="24" t="s">
        <v>13</v>
      </c>
      <c r="C485" s="24" t="s">
        <v>349</v>
      </c>
      <c r="D485" s="24" t="s">
        <v>390</v>
      </c>
      <c r="E485" s="25">
        <v>400</v>
      </c>
      <c r="F485" s="22">
        <f>F486</f>
        <v>0</v>
      </c>
      <c r="G485" s="22">
        <f t="shared" si="249"/>
        <v>0</v>
      </c>
      <c r="H485" s="194" t="e">
        <f t="shared" si="240"/>
        <v>#DIV/0!</v>
      </c>
    </row>
    <row r="486" spans="1:8" s="102" customFormat="1" ht="15.6" hidden="1" customHeight="1" x14ac:dyDescent="0.25">
      <c r="A486" s="97" t="s">
        <v>360</v>
      </c>
      <c r="B486" s="24" t="s">
        <v>13</v>
      </c>
      <c r="C486" s="24" t="s">
        <v>349</v>
      </c>
      <c r="D486" s="24" t="s">
        <v>390</v>
      </c>
      <c r="E486" s="25">
        <v>410</v>
      </c>
      <c r="F486" s="22"/>
      <c r="G486" s="22"/>
      <c r="H486" s="194" t="e">
        <f t="shared" si="240"/>
        <v>#DIV/0!</v>
      </c>
    </row>
    <row r="487" spans="1:8" s="102" customFormat="1" ht="27.6" hidden="1" customHeight="1" x14ac:dyDescent="0.25">
      <c r="A487" s="98" t="s">
        <v>391</v>
      </c>
      <c r="B487" s="99" t="s">
        <v>13</v>
      </c>
      <c r="C487" s="99" t="s">
        <v>349</v>
      </c>
      <c r="D487" s="99" t="s">
        <v>390</v>
      </c>
      <c r="E487" s="100">
        <v>410</v>
      </c>
      <c r="F487" s="101"/>
      <c r="G487" s="101"/>
      <c r="H487" s="213" t="e">
        <f t="shared" si="240"/>
        <v>#DIV/0!</v>
      </c>
    </row>
    <row r="488" spans="1:8" s="103" customFormat="1" x14ac:dyDescent="0.2">
      <c r="A488" s="26" t="s">
        <v>392</v>
      </c>
      <c r="B488" s="27" t="s">
        <v>13</v>
      </c>
      <c r="C488" s="27" t="s">
        <v>393</v>
      </c>
      <c r="D488" s="32"/>
      <c r="E488" s="51"/>
      <c r="F488" s="28">
        <f>F492+F499+F505</f>
        <v>2499.1999999999998</v>
      </c>
      <c r="G488" s="28">
        <f>G492+G499+G505+0.1</f>
        <v>2110.6999999999998</v>
      </c>
      <c r="H488" s="195">
        <f t="shared" si="240"/>
        <v>0.84455025608194623</v>
      </c>
    </row>
    <row r="489" spans="1:8" s="36" customFormat="1" ht="15.75" hidden="1" customHeight="1" x14ac:dyDescent="0.2">
      <c r="A489" s="95" t="s">
        <v>35</v>
      </c>
      <c r="B489" s="27" t="s">
        <v>13</v>
      </c>
      <c r="C489" s="27" t="s">
        <v>393</v>
      </c>
      <c r="D489" s="27" t="s">
        <v>36</v>
      </c>
      <c r="E489" s="33"/>
      <c r="F489" s="28">
        <f>F490</f>
        <v>0</v>
      </c>
      <c r="G489" s="28">
        <f t="shared" ref="G489:G490" si="250">G490</f>
        <v>0</v>
      </c>
      <c r="H489" s="195" t="e">
        <f t="shared" si="240"/>
        <v>#DIV/0!</v>
      </c>
    </row>
    <row r="490" spans="1:8" s="36" customFormat="1" ht="15.75" hidden="1" customHeight="1" x14ac:dyDescent="0.2">
      <c r="A490" s="23" t="s">
        <v>37</v>
      </c>
      <c r="B490" s="24" t="s">
        <v>13</v>
      </c>
      <c r="C490" s="24" t="s">
        <v>393</v>
      </c>
      <c r="D490" s="24" t="s">
        <v>394</v>
      </c>
      <c r="E490" s="25"/>
      <c r="F490" s="22">
        <f>F491</f>
        <v>0</v>
      </c>
      <c r="G490" s="22">
        <f t="shared" si="250"/>
        <v>0</v>
      </c>
      <c r="H490" s="194" t="e">
        <f t="shared" si="240"/>
        <v>#DIV/0!</v>
      </c>
    </row>
    <row r="491" spans="1:8" s="36" customFormat="1" ht="31.5" hidden="1" customHeight="1" x14ac:dyDescent="0.2">
      <c r="A491" s="97" t="s">
        <v>395</v>
      </c>
      <c r="B491" s="24" t="s">
        <v>13</v>
      </c>
      <c r="C491" s="24" t="s">
        <v>393</v>
      </c>
      <c r="D491" s="24" t="s">
        <v>394</v>
      </c>
      <c r="E491" s="25">
        <v>244</v>
      </c>
      <c r="F491" s="22"/>
      <c r="G491" s="22"/>
      <c r="H491" s="194" t="e">
        <f t="shared" si="240"/>
        <v>#DIV/0!</v>
      </c>
    </row>
    <row r="492" spans="1:8" s="36" customFormat="1" x14ac:dyDescent="0.2">
      <c r="A492" s="18" t="s">
        <v>35</v>
      </c>
      <c r="B492" s="11" t="s">
        <v>13</v>
      </c>
      <c r="C492" s="11" t="s">
        <v>393</v>
      </c>
      <c r="D492" s="11" t="s">
        <v>154</v>
      </c>
      <c r="E492" s="19" t="s">
        <v>9</v>
      </c>
      <c r="F492" s="20">
        <f>F493</f>
        <v>399.2</v>
      </c>
      <c r="G492" s="20">
        <f t="shared" ref="G492:G493" si="251">G493</f>
        <v>399.2</v>
      </c>
      <c r="H492" s="193">
        <f t="shared" si="240"/>
        <v>1</v>
      </c>
    </row>
    <row r="493" spans="1:8" s="36" customFormat="1" x14ac:dyDescent="0.2">
      <c r="A493" s="23" t="s">
        <v>37</v>
      </c>
      <c r="B493" s="24" t="s">
        <v>13</v>
      </c>
      <c r="C493" s="24" t="s">
        <v>393</v>
      </c>
      <c r="D493" s="24" t="s">
        <v>155</v>
      </c>
      <c r="E493" s="19"/>
      <c r="F493" s="22">
        <f>F494</f>
        <v>399.2</v>
      </c>
      <c r="G493" s="22">
        <f t="shared" si="251"/>
        <v>399.2</v>
      </c>
      <c r="H493" s="194">
        <f t="shared" si="240"/>
        <v>1</v>
      </c>
    </row>
    <row r="494" spans="1:8" s="36" customFormat="1" ht="31.5" x14ac:dyDescent="0.2">
      <c r="A494" s="59" t="s">
        <v>156</v>
      </c>
      <c r="B494" s="24" t="s">
        <v>13</v>
      </c>
      <c r="C494" s="24" t="s">
        <v>393</v>
      </c>
      <c r="D494" s="24" t="s">
        <v>157</v>
      </c>
      <c r="E494" s="24" t="s">
        <v>9</v>
      </c>
      <c r="F494" s="60">
        <f>F495+F497</f>
        <v>399.2</v>
      </c>
      <c r="G494" s="60">
        <f t="shared" ref="G494" si="252">G495+G497</f>
        <v>399.2</v>
      </c>
      <c r="H494" s="204">
        <f t="shared" si="240"/>
        <v>1</v>
      </c>
    </row>
    <row r="495" spans="1:8" s="36" customFormat="1" ht="31.5" hidden="1" customHeight="1" x14ac:dyDescent="0.2">
      <c r="A495" s="35" t="s">
        <v>30</v>
      </c>
      <c r="B495" s="24" t="s">
        <v>13</v>
      </c>
      <c r="C495" s="24" t="s">
        <v>134</v>
      </c>
      <c r="D495" s="24" t="s">
        <v>157</v>
      </c>
      <c r="E495" s="24" t="s">
        <v>40</v>
      </c>
      <c r="F495" s="60">
        <f>F496</f>
        <v>0</v>
      </c>
      <c r="G495" s="60">
        <f t="shared" ref="G495" si="253">G496</f>
        <v>0</v>
      </c>
      <c r="H495" s="204" t="e">
        <f t="shared" si="240"/>
        <v>#DIV/0!</v>
      </c>
    </row>
    <row r="496" spans="1:8" s="36" customFormat="1" ht="31.5" hidden="1" customHeight="1" x14ac:dyDescent="0.2">
      <c r="A496" s="35" t="s">
        <v>31</v>
      </c>
      <c r="B496" s="24" t="s">
        <v>13</v>
      </c>
      <c r="C496" s="24" t="s">
        <v>134</v>
      </c>
      <c r="D496" s="24" t="s">
        <v>157</v>
      </c>
      <c r="E496" s="24" t="s">
        <v>41</v>
      </c>
      <c r="F496" s="60"/>
      <c r="G496" s="60"/>
      <c r="H496" s="204" t="e">
        <f t="shared" si="240"/>
        <v>#DIV/0!</v>
      </c>
    </row>
    <row r="497" spans="1:8" s="36" customFormat="1" ht="31.5" x14ac:dyDescent="0.2">
      <c r="A497" s="35" t="s">
        <v>30</v>
      </c>
      <c r="B497" s="24" t="s">
        <v>13</v>
      </c>
      <c r="C497" s="24" t="s">
        <v>393</v>
      </c>
      <c r="D497" s="24" t="s">
        <v>157</v>
      </c>
      <c r="E497" s="24" t="s">
        <v>40</v>
      </c>
      <c r="F497" s="60">
        <f>F498</f>
        <v>399.2</v>
      </c>
      <c r="G497" s="60">
        <f t="shared" ref="G497" si="254">G498</f>
        <v>399.2</v>
      </c>
      <c r="H497" s="204">
        <f t="shared" si="240"/>
        <v>1</v>
      </c>
    </row>
    <row r="498" spans="1:8" s="36" customFormat="1" ht="31.5" x14ac:dyDescent="0.2">
      <c r="A498" s="35" t="s">
        <v>31</v>
      </c>
      <c r="B498" s="24" t="s">
        <v>13</v>
      </c>
      <c r="C498" s="24" t="s">
        <v>393</v>
      </c>
      <c r="D498" s="24" t="s">
        <v>157</v>
      </c>
      <c r="E498" s="24" t="s">
        <v>41</v>
      </c>
      <c r="F498" s="60">
        <v>399.2</v>
      </c>
      <c r="G498" s="60">
        <v>399.2</v>
      </c>
      <c r="H498" s="204">
        <f t="shared" si="240"/>
        <v>1</v>
      </c>
    </row>
    <row r="499" spans="1:8" s="64" customFormat="1" ht="31.5" x14ac:dyDescent="0.2">
      <c r="A499" s="86" t="s">
        <v>396</v>
      </c>
      <c r="B499" s="44" t="s">
        <v>13</v>
      </c>
      <c r="C499" s="44" t="s">
        <v>393</v>
      </c>
      <c r="D499" s="39" t="s">
        <v>397</v>
      </c>
      <c r="E499" s="39"/>
      <c r="F499" s="84">
        <f>F500</f>
        <v>999.9</v>
      </c>
      <c r="G499" s="84">
        <f t="shared" ref="G499:G503" si="255">G500</f>
        <v>960.8</v>
      </c>
      <c r="H499" s="207">
        <f t="shared" si="240"/>
        <v>0.96089608960896089</v>
      </c>
    </row>
    <row r="500" spans="1:8" s="64" customFormat="1" ht="31.5" x14ac:dyDescent="0.2">
      <c r="A500" s="43" t="s">
        <v>398</v>
      </c>
      <c r="B500" s="44" t="s">
        <v>13</v>
      </c>
      <c r="C500" s="44" t="s">
        <v>393</v>
      </c>
      <c r="D500" s="44" t="s">
        <v>399</v>
      </c>
      <c r="E500" s="44"/>
      <c r="F500" s="104">
        <f>F501</f>
        <v>999.9</v>
      </c>
      <c r="G500" s="104">
        <f t="shared" si="255"/>
        <v>960.8</v>
      </c>
      <c r="H500" s="214">
        <f t="shared" si="240"/>
        <v>0.96089608960896089</v>
      </c>
    </row>
    <row r="501" spans="1:8" s="64" customFormat="1" ht="31.5" x14ac:dyDescent="0.2">
      <c r="A501" s="43" t="s">
        <v>400</v>
      </c>
      <c r="B501" s="44" t="s">
        <v>13</v>
      </c>
      <c r="C501" s="44" t="s">
        <v>393</v>
      </c>
      <c r="D501" s="44" t="s">
        <v>401</v>
      </c>
      <c r="E501" s="44"/>
      <c r="F501" s="104">
        <f>F502</f>
        <v>999.9</v>
      </c>
      <c r="G501" s="104">
        <f t="shared" si="255"/>
        <v>960.8</v>
      </c>
      <c r="H501" s="214">
        <f t="shared" si="240"/>
        <v>0.96089608960896089</v>
      </c>
    </row>
    <row r="502" spans="1:8" s="64" customFormat="1" ht="47.25" x14ac:dyDescent="0.2">
      <c r="A502" s="43" t="s">
        <v>402</v>
      </c>
      <c r="B502" s="44" t="s">
        <v>13</v>
      </c>
      <c r="C502" s="44" t="s">
        <v>393</v>
      </c>
      <c r="D502" s="44" t="s">
        <v>403</v>
      </c>
      <c r="E502" s="44"/>
      <c r="F502" s="104">
        <f>F503</f>
        <v>999.9</v>
      </c>
      <c r="G502" s="104">
        <f t="shared" si="255"/>
        <v>960.8</v>
      </c>
      <c r="H502" s="214">
        <f t="shared" si="240"/>
        <v>0.96089608960896089</v>
      </c>
    </row>
    <row r="503" spans="1:8" s="64" customFormat="1" ht="31.5" x14ac:dyDescent="0.2">
      <c r="A503" s="43" t="s">
        <v>30</v>
      </c>
      <c r="B503" s="44" t="s">
        <v>13</v>
      </c>
      <c r="C503" s="44" t="s">
        <v>393</v>
      </c>
      <c r="D503" s="44" t="s">
        <v>403</v>
      </c>
      <c r="E503" s="44" t="s">
        <v>40</v>
      </c>
      <c r="F503" s="104">
        <f>F504</f>
        <v>999.9</v>
      </c>
      <c r="G503" s="104">
        <f t="shared" si="255"/>
        <v>960.8</v>
      </c>
      <c r="H503" s="214">
        <f t="shared" si="240"/>
        <v>0.96089608960896089</v>
      </c>
    </row>
    <row r="504" spans="1:8" s="64" customFormat="1" ht="31.5" x14ac:dyDescent="0.2">
      <c r="A504" s="43" t="s">
        <v>31</v>
      </c>
      <c r="B504" s="44" t="s">
        <v>13</v>
      </c>
      <c r="C504" s="44" t="s">
        <v>393</v>
      </c>
      <c r="D504" s="44" t="s">
        <v>403</v>
      </c>
      <c r="E504" s="44" t="s">
        <v>41</v>
      </c>
      <c r="F504" s="104">
        <v>999.9</v>
      </c>
      <c r="G504" s="104">
        <v>960.8</v>
      </c>
      <c r="H504" s="214">
        <f t="shared" si="240"/>
        <v>0.96089608960896089</v>
      </c>
    </row>
    <row r="505" spans="1:8" s="69" customFormat="1" x14ac:dyDescent="0.2">
      <c r="A505" s="105" t="s">
        <v>187</v>
      </c>
      <c r="B505" s="106" t="s">
        <v>13</v>
      </c>
      <c r="C505" s="106" t="s">
        <v>393</v>
      </c>
      <c r="D505" s="106" t="s">
        <v>188</v>
      </c>
      <c r="E505" s="67"/>
      <c r="F505" s="107">
        <f>F506</f>
        <v>1100.0999999999999</v>
      </c>
      <c r="G505" s="107">
        <f t="shared" ref="G505" si="256">G506</f>
        <v>750.6</v>
      </c>
      <c r="H505" s="215">
        <f t="shared" si="240"/>
        <v>0.68230160894464142</v>
      </c>
    </row>
    <row r="506" spans="1:8" s="69" customFormat="1" ht="31.5" x14ac:dyDescent="0.2">
      <c r="A506" s="108" t="s">
        <v>404</v>
      </c>
      <c r="B506" s="66" t="s">
        <v>13</v>
      </c>
      <c r="C506" s="66" t="s">
        <v>393</v>
      </c>
      <c r="D506" s="66" t="s">
        <v>405</v>
      </c>
      <c r="E506" s="67"/>
      <c r="F506" s="68">
        <f>F507+F509+F511</f>
        <v>1100.0999999999999</v>
      </c>
      <c r="G506" s="68">
        <f t="shared" ref="G506" si="257">G507+G509+G511</f>
        <v>750.6</v>
      </c>
      <c r="H506" s="205">
        <f t="shared" si="240"/>
        <v>0.68230160894464142</v>
      </c>
    </row>
    <row r="507" spans="1:8" s="69" customFormat="1" ht="31.5" x14ac:dyDescent="0.2">
      <c r="A507" s="109" t="s">
        <v>30</v>
      </c>
      <c r="B507" s="66" t="s">
        <v>13</v>
      </c>
      <c r="C507" s="66" t="s">
        <v>393</v>
      </c>
      <c r="D507" s="66" t="s">
        <v>405</v>
      </c>
      <c r="E507" s="67">
        <v>200</v>
      </c>
      <c r="F507" s="68">
        <f>F508</f>
        <v>1000</v>
      </c>
      <c r="G507" s="68">
        <f t="shared" ref="G507" si="258">G508</f>
        <v>750.5</v>
      </c>
      <c r="H507" s="205">
        <f t="shared" si="240"/>
        <v>0.75049999999999994</v>
      </c>
    </row>
    <row r="508" spans="1:8" s="69" customFormat="1" ht="31.5" x14ac:dyDescent="0.2">
      <c r="A508" s="109" t="s">
        <v>31</v>
      </c>
      <c r="B508" s="66" t="s">
        <v>13</v>
      </c>
      <c r="C508" s="66" t="s">
        <v>393</v>
      </c>
      <c r="D508" s="66" t="s">
        <v>405</v>
      </c>
      <c r="E508" s="67">
        <v>240</v>
      </c>
      <c r="F508" s="68">
        <f>1000</f>
        <v>1000</v>
      </c>
      <c r="G508" s="68">
        <v>750.5</v>
      </c>
      <c r="H508" s="205">
        <f t="shared" si="240"/>
        <v>0.75049999999999994</v>
      </c>
    </row>
    <row r="509" spans="1:8" s="69" customFormat="1" x14ac:dyDescent="0.2">
      <c r="A509" s="109" t="s">
        <v>55</v>
      </c>
      <c r="B509" s="66" t="s">
        <v>13</v>
      </c>
      <c r="C509" s="66" t="s">
        <v>393</v>
      </c>
      <c r="D509" s="66" t="s">
        <v>405</v>
      </c>
      <c r="E509" s="66" t="s">
        <v>185</v>
      </c>
      <c r="F509" s="68">
        <f>F510</f>
        <v>100</v>
      </c>
      <c r="G509" s="68">
        <f t="shared" ref="G509" si="259">G510</f>
        <v>0</v>
      </c>
      <c r="H509" s="205">
        <f t="shared" si="240"/>
        <v>0</v>
      </c>
    </row>
    <row r="510" spans="1:8" s="69" customFormat="1" x14ac:dyDescent="0.2">
      <c r="A510" s="109" t="s">
        <v>58</v>
      </c>
      <c r="B510" s="66" t="s">
        <v>13</v>
      </c>
      <c r="C510" s="66" t="s">
        <v>393</v>
      </c>
      <c r="D510" s="66" t="s">
        <v>405</v>
      </c>
      <c r="E510" s="66" t="s">
        <v>261</v>
      </c>
      <c r="F510" s="68">
        <f>1100-1000</f>
        <v>100</v>
      </c>
      <c r="G510" s="68">
        <v>0</v>
      </c>
      <c r="H510" s="205">
        <f t="shared" si="240"/>
        <v>0</v>
      </c>
    </row>
    <row r="511" spans="1:8" s="69" customFormat="1" ht="47.25" x14ac:dyDescent="0.2">
      <c r="A511" s="109" t="s">
        <v>406</v>
      </c>
      <c r="B511" s="66" t="s">
        <v>13</v>
      </c>
      <c r="C511" s="66" t="s">
        <v>393</v>
      </c>
      <c r="D511" s="66" t="s">
        <v>407</v>
      </c>
      <c r="E511" s="67"/>
      <c r="F511" s="68">
        <f>F512</f>
        <v>0.1</v>
      </c>
      <c r="G511" s="68">
        <f t="shared" ref="G511:G512" si="260">G512</f>
        <v>0.1</v>
      </c>
      <c r="H511" s="205">
        <f t="shared" si="240"/>
        <v>1</v>
      </c>
    </row>
    <row r="512" spans="1:8" s="69" customFormat="1" ht="31.5" x14ac:dyDescent="0.2">
      <c r="A512" s="109" t="s">
        <v>30</v>
      </c>
      <c r="B512" s="66" t="s">
        <v>13</v>
      </c>
      <c r="C512" s="66" t="s">
        <v>393</v>
      </c>
      <c r="D512" s="66" t="s">
        <v>407</v>
      </c>
      <c r="E512" s="67">
        <v>200</v>
      </c>
      <c r="F512" s="68">
        <f>F513</f>
        <v>0.1</v>
      </c>
      <c r="G512" s="68">
        <f t="shared" si="260"/>
        <v>0.1</v>
      </c>
      <c r="H512" s="205">
        <f t="shared" si="240"/>
        <v>1</v>
      </c>
    </row>
    <row r="513" spans="1:8" s="110" customFormat="1" ht="31.5" x14ac:dyDescent="0.2">
      <c r="A513" s="109" t="s">
        <v>31</v>
      </c>
      <c r="B513" s="66" t="s">
        <v>13</v>
      </c>
      <c r="C513" s="66" t="s">
        <v>393</v>
      </c>
      <c r="D513" s="66" t="s">
        <v>407</v>
      </c>
      <c r="E513" s="67">
        <v>240</v>
      </c>
      <c r="F513" s="68">
        <v>0.1</v>
      </c>
      <c r="G513" s="68">
        <v>0.1</v>
      </c>
      <c r="H513" s="205">
        <f t="shared" si="240"/>
        <v>1</v>
      </c>
    </row>
    <row r="514" spans="1:8" s="64" customFormat="1" x14ac:dyDescent="0.2">
      <c r="A514" s="61" t="s">
        <v>408</v>
      </c>
      <c r="B514" s="39" t="s">
        <v>13</v>
      </c>
      <c r="C514" s="39" t="s">
        <v>409</v>
      </c>
      <c r="D514" s="39"/>
      <c r="E514" s="39"/>
      <c r="F514" s="41">
        <f>F517+F523+F537</f>
        <v>167258.1</v>
      </c>
      <c r="G514" s="41">
        <f t="shared" ref="G514" si="261">G517+G523+G537</f>
        <v>81.5</v>
      </c>
      <c r="H514" s="197">
        <f t="shared" si="240"/>
        <v>4.8727087058862917E-4</v>
      </c>
    </row>
    <row r="515" spans="1:8" s="47" customFormat="1" x14ac:dyDescent="0.2">
      <c r="A515" s="61" t="s">
        <v>555</v>
      </c>
      <c r="B515" s="39" t="s">
        <v>13</v>
      </c>
      <c r="C515" s="39" t="s">
        <v>411</v>
      </c>
      <c r="D515" s="39"/>
      <c r="E515" s="39"/>
      <c r="F515" s="41">
        <f>F516+F523</f>
        <v>167151.6</v>
      </c>
      <c r="G515" s="41">
        <f>G516+G523</f>
        <v>0</v>
      </c>
      <c r="H515" s="197">
        <f t="shared" si="240"/>
        <v>0</v>
      </c>
    </row>
    <row r="516" spans="1:8" s="47" customFormat="1" ht="31.5" x14ac:dyDescent="0.2">
      <c r="A516" s="61" t="s">
        <v>556</v>
      </c>
      <c r="B516" s="39" t="s">
        <v>13</v>
      </c>
      <c r="C516" s="39" t="s">
        <v>411</v>
      </c>
      <c r="D516" s="39" t="s">
        <v>557</v>
      </c>
      <c r="E516" s="39"/>
      <c r="F516" s="41">
        <f>F517</f>
        <v>166984.4</v>
      </c>
      <c r="G516" s="41">
        <f>G517</f>
        <v>0</v>
      </c>
      <c r="H516" s="197">
        <f t="shared" si="240"/>
        <v>0</v>
      </c>
    </row>
    <row r="517" spans="1:8" s="64" customFormat="1" ht="47.25" x14ac:dyDescent="0.2">
      <c r="A517" s="111" t="s">
        <v>410</v>
      </c>
      <c r="B517" s="88" t="s">
        <v>13</v>
      </c>
      <c r="C517" s="88" t="s">
        <v>411</v>
      </c>
      <c r="D517" s="112" t="s">
        <v>161</v>
      </c>
      <c r="E517" s="88"/>
      <c r="F517" s="113">
        <f>F518</f>
        <v>166984.4</v>
      </c>
      <c r="G517" s="113">
        <f t="shared" ref="G517:G520" si="262">G518</f>
        <v>0</v>
      </c>
      <c r="H517" s="216">
        <f t="shared" si="240"/>
        <v>0</v>
      </c>
    </row>
    <row r="518" spans="1:8" s="64" customFormat="1" ht="47.25" x14ac:dyDescent="0.2">
      <c r="A518" s="114" t="s">
        <v>412</v>
      </c>
      <c r="B518" s="44" t="s">
        <v>13</v>
      </c>
      <c r="C518" s="44" t="s">
        <v>411</v>
      </c>
      <c r="D518" s="45" t="s">
        <v>413</v>
      </c>
      <c r="E518" s="44"/>
      <c r="F518" s="104">
        <f>F519</f>
        <v>166984.4</v>
      </c>
      <c r="G518" s="104">
        <f t="shared" si="262"/>
        <v>0</v>
      </c>
      <c r="H518" s="214">
        <f t="shared" si="240"/>
        <v>0</v>
      </c>
    </row>
    <row r="519" spans="1:8" s="64" customFormat="1" ht="63" x14ac:dyDescent="0.2">
      <c r="A519" s="114" t="s">
        <v>414</v>
      </c>
      <c r="B519" s="44" t="s">
        <v>13</v>
      </c>
      <c r="C519" s="44" t="s">
        <v>411</v>
      </c>
      <c r="D519" s="45" t="s">
        <v>415</v>
      </c>
      <c r="E519" s="44"/>
      <c r="F519" s="104">
        <f>F520</f>
        <v>166984.4</v>
      </c>
      <c r="G519" s="104">
        <f t="shared" si="262"/>
        <v>0</v>
      </c>
      <c r="H519" s="214">
        <f t="shared" si="240"/>
        <v>0</v>
      </c>
    </row>
    <row r="520" spans="1:8" s="64" customFormat="1" ht="31.5" x14ac:dyDescent="0.2">
      <c r="A520" s="114" t="s">
        <v>359</v>
      </c>
      <c r="B520" s="44" t="s">
        <v>13</v>
      </c>
      <c r="C520" s="44" t="s">
        <v>411</v>
      </c>
      <c r="D520" s="45" t="s">
        <v>415</v>
      </c>
      <c r="E520" s="44" t="s">
        <v>416</v>
      </c>
      <c r="F520" s="104">
        <f>F521</f>
        <v>166984.4</v>
      </c>
      <c r="G520" s="104">
        <f t="shared" si="262"/>
        <v>0</v>
      </c>
      <c r="H520" s="214">
        <f t="shared" si="240"/>
        <v>0</v>
      </c>
    </row>
    <row r="521" spans="1:8" s="64" customFormat="1" ht="19.149999999999999" customHeight="1" x14ac:dyDescent="0.2">
      <c r="A521" s="114" t="s">
        <v>360</v>
      </c>
      <c r="B521" s="44" t="s">
        <v>13</v>
      </c>
      <c r="C521" s="44" t="s">
        <v>411</v>
      </c>
      <c r="D521" s="45" t="s">
        <v>415</v>
      </c>
      <c r="E521" s="44" t="s">
        <v>417</v>
      </c>
      <c r="F521" s="104">
        <f>54020.7+112963.7</f>
        <v>166984.4</v>
      </c>
      <c r="G521" s="104">
        <v>0</v>
      </c>
      <c r="H521" s="214">
        <f t="shared" si="240"/>
        <v>0</v>
      </c>
    </row>
    <row r="522" spans="1:8" s="64" customFormat="1" ht="25.5" x14ac:dyDescent="0.2">
      <c r="A522" s="115" t="s">
        <v>418</v>
      </c>
      <c r="B522" s="116" t="s">
        <v>13</v>
      </c>
      <c r="C522" s="116" t="s">
        <v>411</v>
      </c>
      <c r="D522" s="117" t="s">
        <v>415</v>
      </c>
      <c r="E522" s="116" t="s">
        <v>417</v>
      </c>
      <c r="F522" s="118">
        <f>54020.7+112963.7</f>
        <v>166984.4</v>
      </c>
      <c r="G522" s="118">
        <v>0</v>
      </c>
      <c r="H522" s="217">
        <f t="shared" si="240"/>
        <v>0</v>
      </c>
    </row>
    <row r="523" spans="1:8" s="64" customFormat="1" x14ac:dyDescent="0.2">
      <c r="A523" s="18" t="s">
        <v>187</v>
      </c>
      <c r="B523" s="112" t="s">
        <v>13</v>
      </c>
      <c r="C523" s="112" t="s">
        <v>411</v>
      </c>
      <c r="D523" s="112" t="s">
        <v>161</v>
      </c>
      <c r="E523" s="116"/>
      <c r="F523" s="119">
        <f>F524</f>
        <v>167.2</v>
      </c>
      <c r="G523" s="119">
        <f t="shared" ref="G523:G526" si="263">G524</f>
        <v>0</v>
      </c>
      <c r="H523" s="218">
        <f t="shared" si="240"/>
        <v>0</v>
      </c>
    </row>
    <row r="524" spans="1:8" s="64" customFormat="1" ht="31.5" x14ac:dyDescent="0.2">
      <c r="A524" s="120" t="s">
        <v>419</v>
      </c>
      <c r="B524" s="121" t="s">
        <v>13</v>
      </c>
      <c r="C524" s="121" t="s">
        <v>411</v>
      </c>
      <c r="D524" s="72" t="s">
        <v>420</v>
      </c>
      <c r="E524" s="116"/>
      <c r="F524" s="122">
        <f>F525</f>
        <v>167.2</v>
      </c>
      <c r="G524" s="122">
        <f t="shared" si="263"/>
        <v>0</v>
      </c>
      <c r="H524" s="219">
        <f t="shared" si="240"/>
        <v>0</v>
      </c>
    </row>
    <row r="525" spans="1:8" s="123" customFormat="1" ht="78.75" x14ac:dyDescent="0.2">
      <c r="A525" s="114" t="s">
        <v>421</v>
      </c>
      <c r="B525" s="44" t="s">
        <v>13</v>
      </c>
      <c r="C525" s="44" t="s">
        <v>411</v>
      </c>
      <c r="D525" s="45" t="s">
        <v>415</v>
      </c>
      <c r="E525" s="44"/>
      <c r="F525" s="104">
        <f>F526</f>
        <v>167.2</v>
      </c>
      <c r="G525" s="104">
        <f t="shared" si="263"/>
        <v>0</v>
      </c>
      <c r="H525" s="214">
        <f t="shared" si="240"/>
        <v>0</v>
      </c>
    </row>
    <row r="526" spans="1:8" s="3" customFormat="1" ht="31.5" x14ac:dyDescent="0.2">
      <c r="A526" s="114" t="s">
        <v>359</v>
      </c>
      <c r="B526" s="44" t="s">
        <v>13</v>
      </c>
      <c r="C526" s="24" t="s">
        <v>411</v>
      </c>
      <c r="D526" s="45" t="s">
        <v>415</v>
      </c>
      <c r="E526" s="44" t="s">
        <v>416</v>
      </c>
      <c r="F526" s="60">
        <f>F527</f>
        <v>167.2</v>
      </c>
      <c r="G526" s="60">
        <f t="shared" si="263"/>
        <v>0</v>
      </c>
      <c r="H526" s="204">
        <f t="shared" si="240"/>
        <v>0</v>
      </c>
    </row>
    <row r="527" spans="1:8" s="3" customFormat="1" x14ac:dyDescent="0.2">
      <c r="A527" s="114" t="s">
        <v>360</v>
      </c>
      <c r="B527" s="44" t="s">
        <v>13</v>
      </c>
      <c r="C527" s="24" t="s">
        <v>411</v>
      </c>
      <c r="D527" s="45" t="s">
        <v>415</v>
      </c>
      <c r="E527" s="44" t="s">
        <v>417</v>
      </c>
      <c r="F527" s="60">
        <v>167.2</v>
      </c>
      <c r="G527" s="60">
        <v>0</v>
      </c>
      <c r="H527" s="204">
        <f t="shared" si="240"/>
        <v>0</v>
      </c>
    </row>
    <row r="528" spans="1:8" s="3" customFormat="1" ht="25.5" x14ac:dyDescent="0.2">
      <c r="A528" s="115" t="s">
        <v>418</v>
      </c>
      <c r="B528" s="116" t="s">
        <v>13</v>
      </c>
      <c r="C528" s="116" t="s">
        <v>411</v>
      </c>
      <c r="D528" s="117" t="s">
        <v>415</v>
      </c>
      <c r="E528" s="116" t="s">
        <v>417</v>
      </c>
      <c r="F528" s="124" t="s">
        <v>422</v>
      </c>
      <c r="G528" s="124" t="s">
        <v>825</v>
      </c>
      <c r="H528" s="220">
        <f t="shared" si="240"/>
        <v>0</v>
      </c>
    </row>
    <row r="529" spans="1:8" s="42" customFormat="1" ht="15.6" hidden="1" customHeight="1" x14ac:dyDescent="0.2">
      <c r="A529" s="125" t="s">
        <v>423</v>
      </c>
      <c r="B529" s="39" t="s">
        <v>13</v>
      </c>
      <c r="C529" s="39" t="s">
        <v>424</v>
      </c>
      <c r="D529" s="39" t="s">
        <v>425</v>
      </c>
      <c r="E529" s="39"/>
      <c r="F529" s="84">
        <f>F530</f>
        <v>0</v>
      </c>
      <c r="G529" s="84">
        <f t="shared" ref="G529" si="264">G530</f>
        <v>0</v>
      </c>
      <c r="H529" s="207" t="e">
        <f t="shared" si="240"/>
        <v>#DIV/0!</v>
      </c>
    </row>
    <row r="530" spans="1:8" s="3" customFormat="1" ht="31.15" hidden="1" customHeight="1" x14ac:dyDescent="0.2">
      <c r="A530" s="59" t="s">
        <v>138</v>
      </c>
      <c r="B530" s="24" t="s">
        <v>13</v>
      </c>
      <c r="C530" s="24" t="s">
        <v>424</v>
      </c>
      <c r="D530" s="24" t="s">
        <v>426</v>
      </c>
      <c r="E530" s="24"/>
      <c r="F530" s="60">
        <f>F531+F533+F535</f>
        <v>0</v>
      </c>
      <c r="G530" s="60">
        <f t="shared" ref="G530" si="265">G531+G533+G535</f>
        <v>0</v>
      </c>
      <c r="H530" s="204" t="e">
        <f t="shared" si="240"/>
        <v>#DIV/0!</v>
      </c>
    </row>
    <row r="531" spans="1:8" s="3" customFormat="1" ht="78" hidden="1" customHeight="1" x14ac:dyDescent="0.2">
      <c r="A531" s="58" t="s">
        <v>28</v>
      </c>
      <c r="B531" s="24" t="s">
        <v>13</v>
      </c>
      <c r="C531" s="24" t="s">
        <v>424</v>
      </c>
      <c r="D531" s="24" t="s">
        <v>426</v>
      </c>
      <c r="E531" s="24" t="s">
        <v>47</v>
      </c>
      <c r="F531" s="60">
        <f>F532</f>
        <v>0</v>
      </c>
      <c r="G531" s="60">
        <f t="shared" ref="G531" si="266">G532</f>
        <v>0</v>
      </c>
      <c r="H531" s="204" t="e">
        <f t="shared" si="240"/>
        <v>#DIV/0!</v>
      </c>
    </row>
    <row r="532" spans="1:8" s="3" customFormat="1" ht="15.6" hidden="1" customHeight="1" x14ac:dyDescent="0.2">
      <c r="A532" s="58" t="s">
        <v>142</v>
      </c>
      <c r="B532" s="24" t="s">
        <v>13</v>
      </c>
      <c r="C532" s="24" t="s">
        <v>424</v>
      </c>
      <c r="D532" s="24" t="s">
        <v>426</v>
      </c>
      <c r="E532" s="24" t="s">
        <v>143</v>
      </c>
      <c r="F532" s="60">
        <v>0</v>
      </c>
      <c r="G532" s="60">
        <v>0</v>
      </c>
      <c r="H532" s="204" t="e">
        <f t="shared" si="240"/>
        <v>#DIV/0!</v>
      </c>
    </row>
    <row r="533" spans="1:8" s="21" customFormat="1" ht="31.15" hidden="1" customHeight="1" x14ac:dyDescent="0.2">
      <c r="A533" s="35" t="s">
        <v>30</v>
      </c>
      <c r="B533" s="24" t="s">
        <v>13</v>
      </c>
      <c r="C533" s="24" t="s">
        <v>424</v>
      </c>
      <c r="D533" s="24" t="s">
        <v>426</v>
      </c>
      <c r="E533" s="24" t="s">
        <v>40</v>
      </c>
      <c r="F533" s="22">
        <f>F534</f>
        <v>0</v>
      </c>
      <c r="G533" s="22">
        <f t="shared" ref="G533" si="267">G534</f>
        <v>0</v>
      </c>
      <c r="H533" s="194" t="e">
        <f t="shared" ref="H533:H596" si="268">G533/F533</f>
        <v>#DIV/0!</v>
      </c>
    </row>
    <row r="534" spans="1:8" s="21" customFormat="1" ht="31.15" hidden="1" customHeight="1" x14ac:dyDescent="0.2">
      <c r="A534" s="35" t="s">
        <v>31</v>
      </c>
      <c r="B534" s="24" t="s">
        <v>13</v>
      </c>
      <c r="C534" s="24" t="s">
        <v>424</v>
      </c>
      <c r="D534" s="24" t="s">
        <v>426</v>
      </c>
      <c r="E534" s="24" t="s">
        <v>41</v>
      </c>
      <c r="F534" s="22">
        <v>0</v>
      </c>
      <c r="G534" s="22">
        <v>0</v>
      </c>
      <c r="H534" s="194" t="e">
        <f t="shared" si="268"/>
        <v>#DIV/0!</v>
      </c>
    </row>
    <row r="535" spans="1:8" s="21" customFormat="1" ht="15.6" hidden="1" customHeight="1" x14ac:dyDescent="0.2">
      <c r="A535" s="59" t="s">
        <v>55</v>
      </c>
      <c r="B535" s="24" t="s">
        <v>13</v>
      </c>
      <c r="C535" s="24" t="s">
        <v>424</v>
      </c>
      <c r="D535" s="24" t="s">
        <v>426</v>
      </c>
      <c r="E535" s="24" t="s">
        <v>185</v>
      </c>
      <c r="F535" s="22">
        <f>F536</f>
        <v>0</v>
      </c>
      <c r="G535" s="22">
        <f t="shared" ref="G535" si="269">G536</f>
        <v>0</v>
      </c>
      <c r="H535" s="194" t="e">
        <f t="shared" si="268"/>
        <v>#DIV/0!</v>
      </c>
    </row>
    <row r="536" spans="1:8" s="21" customFormat="1" ht="15.6" hidden="1" customHeight="1" x14ac:dyDescent="0.2">
      <c r="A536" s="35" t="s">
        <v>57</v>
      </c>
      <c r="B536" s="24" t="s">
        <v>13</v>
      </c>
      <c r="C536" s="24" t="s">
        <v>424</v>
      </c>
      <c r="D536" s="24" t="s">
        <v>426</v>
      </c>
      <c r="E536" s="24" t="s">
        <v>186</v>
      </c>
      <c r="F536" s="22">
        <v>0</v>
      </c>
      <c r="G536" s="22">
        <v>0</v>
      </c>
      <c r="H536" s="194" t="e">
        <f t="shared" si="268"/>
        <v>#DIV/0!</v>
      </c>
    </row>
    <row r="537" spans="1:8" s="36" customFormat="1" x14ac:dyDescent="0.2">
      <c r="A537" s="26" t="s">
        <v>427</v>
      </c>
      <c r="B537" s="27" t="s">
        <v>13</v>
      </c>
      <c r="C537" s="27" t="s">
        <v>428</v>
      </c>
      <c r="D537" s="27"/>
      <c r="E537" s="33"/>
      <c r="F537" s="28">
        <f>F538</f>
        <v>106.5</v>
      </c>
      <c r="G537" s="28">
        <f t="shared" ref="G537:G538" si="270">G538</f>
        <v>81.5</v>
      </c>
      <c r="H537" s="195">
        <f t="shared" si="268"/>
        <v>0.76525821596244137</v>
      </c>
    </row>
    <row r="538" spans="1:8" s="3" customFormat="1" x14ac:dyDescent="0.2">
      <c r="A538" s="18" t="s">
        <v>187</v>
      </c>
      <c r="B538" s="11" t="s">
        <v>13</v>
      </c>
      <c r="C538" s="11" t="s">
        <v>428</v>
      </c>
      <c r="D538" s="11" t="s">
        <v>188</v>
      </c>
      <c r="E538" s="19"/>
      <c r="F538" s="20">
        <f>F539</f>
        <v>106.5</v>
      </c>
      <c r="G538" s="20">
        <f t="shared" si="270"/>
        <v>81.5</v>
      </c>
      <c r="H538" s="193">
        <f t="shared" si="268"/>
        <v>0.76525821596244137</v>
      </c>
    </row>
    <row r="539" spans="1:8" s="75" customFormat="1" ht="47.25" x14ac:dyDescent="0.2">
      <c r="A539" s="120" t="s">
        <v>429</v>
      </c>
      <c r="B539" s="71" t="s">
        <v>13</v>
      </c>
      <c r="C539" s="71" t="s">
        <v>428</v>
      </c>
      <c r="D539" s="72" t="s">
        <v>430</v>
      </c>
      <c r="E539" s="44"/>
      <c r="F539" s="122">
        <f>F540+F542+F544+F546</f>
        <v>106.5</v>
      </c>
      <c r="G539" s="122">
        <f t="shared" ref="G539" si="271">G540+G542+G544+G546</f>
        <v>81.5</v>
      </c>
      <c r="H539" s="219">
        <f t="shared" si="268"/>
        <v>0.76525821596244137</v>
      </c>
    </row>
    <row r="540" spans="1:8" s="75" customFormat="1" ht="31.15" hidden="1" customHeight="1" x14ac:dyDescent="0.2">
      <c r="A540" s="43" t="s">
        <v>30</v>
      </c>
      <c r="B540" s="44" t="s">
        <v>13</v>
      </c>
      <c r="C540" s="44" t="s">
        <v>428</v>
      </c>
      <c r="D540" s="45" t="s">
        <v>201</v>
      </c>
      <c r="E540" s="44" t="s">
        <v>40</v>
      </c>
      <c r="F540" s="104">
        <f>F541</f>
        <v>0</v>
      </c>
      <c r="G540" s="104">
        <f t="shared" ref="G540" si="272">G541</f>
        <v>0</v>
      </c>
      <c r="H540" s="214" t="e">
        <f t="shared" si="268"/>
        <v>#DIV/0!</v>
      </c>
    </row>
    <row r="541" spans="1:8" s="75" customFormat="1" ht="31.15" hidden="1" customHeight="1" x14ac:dyDescent="0.2">
      <c r="A541" s="43" t="s">
        <v>31</v>
      </c>
      <c r="B541" s="44" t="s">
        <v>13</v>
      </c>
      <c r="C541" s="44" t="s">
        <v>428</v>
      </c>
      <c r="D541" s="45" t="s">
        <v>201</v>
      </c>
      <c r="E541" s="44" t="s">
        <v>41</v>
      </c>
      <c r="F541" s="104"/>
      <c r="G541" s="104"/>
      <c r="H541" s="214" t="e">
        <f t="shared" si="268"/>
        <v>#DIV/0!</v>
      </c>
    </row>
    <row r="542" spans="1:8" s="75" customFormat="1" ht="15.6" hidden="1" customHeight="1" x14ac:dyDescent="0.2">
      <c r="A542" s="43" t="s">
        <v>32</v>
      </c>
      <c r="B542" s="44" t="s">
        <v>13</v>
      </c>
      <c r="C542" s="44" t="s">
        <v>428</v>
      </c>
      <c r="D542" s="45" t="s">
        <v>201</v>
      </c>
      <c r="E542" s="44" t="s">
        <v>158</v>
      </c>
      <c r="F542" s="104">
        <f>F543</f>
        <v>0</v>
      </c>
      <c r="G542" s="104">
        <f t="shared" ref="G542" si="273">G543</f>
        <v>0</v>
      </c>
      <c r="H542" s="214" t="e">
        <f t="shared" si="268"/>
        <v>#DIV/0!</v>
      </c>
    </row>
    <row r="543" spans="1:8" s="75" customFormat="1" ht="15.6" hidden="1" customHeight="1" x14ac:dyDescent="0.2">
      <c r="A543" s="43" t="s">
        <v>34</v>
      </c>
      <c r="B543" s="44" t="s">
        <v>13</v>
      </c>
      <c r="C543" s="44" t="s">
        <v>428</v>
      </c>
      <c r="D543" s="45" t="s">
        <v>201</v>
      </c>
      <c r="E543" s="44" t="s">
        <v>159</v>
      </c>
      <c r="F543" s="104"/>
      <c r="G543" s="104"/>
      <c r="H543" s="214" t="e">
        <f t="shared" si="268"/>
        <v>#DIV/0!</v>
      </c>
    </row>
    <row r="544" spans="1:8" s="75" customFormat="1" ht="31.5" x14ac:dyDescent="0.2">
      <c r="A544" s="126" t="s">
        <v>150</v>
      </c>
      <c r="B544" s="44" t="s">
        <v>13</v>
      </c>
      <c r="C544" s="44" t="s">
        <v>428</v>
      </c>
      <c r="D544" s="45" t="s">
        <v>430</v>
      </c>
      <c r="E544" s="44" t="s">
        <v>151</v>
      </c>
      <c r="F544" s="104">
        <f>F545</f>
        <v>59</v>
      </c>
      <c r="G544" s="104">
        <f t="shared" ref="G544" si="274">G545</f>
        <v>59</v>
      </c>
      <c r="H544" s="214">
        <f t="shared" si="268"/>
        <v>1</v>
      </c>
    </row>
    <row r="545" spans="1:8" s="75" customFormat="1" x14ac:dyDescent="0.2">
      <c r="A545" s="126" t="s">
        <v>431</v>
      </c>
      <c r="B545" s="44" t="s">
        <v>13</v>
      </c>
      <c r="C545" s="44" t="s">
        <v>428</v>
      </c>
      <c r="D545" s="45" t="s">
        <v>430</v>
      </c>
      <c r="E545" s="44" t="s">
        <v>182</v>
      </c>
      <c r="F545" s="104">
        <v>59</v>
      </c>
      <c r="G545" s="104">
        <v>59</v>
      </c>
      <c r="H545" s="214">
        <f t="shared" si="268"/>
        <v>1</v>
      </c>
    </row>
    <row r="546" spans="1:8" s="75" customFormat="1" x14ac:dyDescent="0.2">
      <c r="A546" s="114" t="s">
        <v>55</v>
      </c>
      <c r="B546" s="44" t="s">
        <v>13</v>
      </c>
      <c r="C546" s="44" t="s">
        <v>428</v>
      </c>
      <c r="D546" s="45" t="s">
        <v>430</v>
      </c>
      <c r="E546" s="44" t="s">
        <v>185</v>
      </c>
      <c r="F546" s="104">
        <f>F547+F548</f>
        <v>47.5</v>
      </c>
      <c r="G546" s="104">
        <f t="shared" ref="G546" si="275">G547+G548</f>
        <v>22.5</v>
      </c>
      <c r="H546" s="214">
        <f t="shared" si="268"/>
        <v>0.47368421052631576</v>
      </c>
    </row>
    <row r="547" spans="1:8" s="75" customFormat="1" x14ac:dyDescent="0.2">
      <c r="A547" s="114" t="s">
        <v>57</v>
      </c>
      <c r="B547" s="44" t="s">
        <v>13</v>
      </c>
      <c r="C547" s="44" t="s">
        <v>428</v>
      </c>
      <c r="D547" s="45" t="s">
        <v>430</v>
      </c>
      <c r="E547" s="44" t="s">
        <v>186</v>
      </c>
      <c r="F547" s="104">
        <v>22.5</v>
      </c>
      <c r="G547" s="104">
        <v>22.5</v>
      </c>
      <c r="H547" s="214">
        <f t="shared" si="268"/>
        <v>1</v>
      </c>
    </row>
    <row r="548" spans="1:8" s="75" customFormat="1" x14ac:dyDescent="0.2">
      <c r="A548" s="114" t="s">
        <v>58</v>
      </c>
      <c r="B548" s="44" t="s">
        <v>13</v>
      </c>
      <c r="C548" s="44" t="s">
        <v>428</v>
      </c>
      <c r="D548" s="45" t="s">
        <v>430</v>
      </c>
      <c r="E548" s="44" t="s">
        <v>261</v>
      </c>
      <c r="F548" s="104">
        <v>25</v>
      </c>
      <c r="G548" s="104">
        <v>0</v>
      </c>
      <c r="H548" s="214">
        <f t="shared" si="268"/>
        <v>0</v>
      </c>
    </row>
    <row r="549" spans="1:8" s="102" customFormat="1" x14ac:dyDescent="0.25">
      <c r="A549" s="10" t="s">
        <v>432</v>
      </c>
      <c r="B549" s="11" t="s">
        <v>13</v>
      </c>
      <c r="C549" s="11" t="s">
        <v>433</v>
      </c>
      <c r="D549" s="11"/>
      <c r="E549" s="11"/>
      <c r="F549" s="12">
        <f>F550</f>
        <v>46559.1</v>
      </c>
      <c r="G549" s="12">
        <f t="shared" ref="G549" si="276">G550</f>
        <v>30176.100000000002</v>
      </c>
      <c r="H549" s="191">
        <f t="shared" si="268"/>
        <v>0.64812464158456673</v>
      </c>
    </row>
    <row r="550" spans="1:8" s="103" customFormat="1" x14ac:dyDescent="0.2">
      <c r="A550" s="26" t="s">
        <v>434</v>
      </c>
      <c r="B550" s="27" t="s">
        <v>13</v>
      </c>
      <c r="C550" s="27" t="s">
        <v>435</v>
      </c>
      <c r="D550" s="27"/>
      <c r="E550" s="33"/>
      <c r="F550" s="127">
        <f>F551+F562+F585+F594+F604+F615+F624</f>
        <v>46559.1</v>
      </c>
      <c r="G550" s="127">
        <f t="shared" ref="G550" si="277">G551+G562+G585+G594+G604+G615+G624</f>
        <v>30176.100000000002</v>
      </c>
      <c r="H550" s="221">
        <f t="shared" si="268"/>
        <v>0.64812464158456673</v>
      </c>
    </row>
    <row r="551" spans="1:8" s="102" customFormat="1" x14ac:dyDescent="0.25">
      <c r="A551" s="18" t="s">
        <v>35</v>
      </c>
      <c r="B551" s="11" t="s">
        <v>13</v>
      </c>
      <c r="C551" s="11" t="s">
        <v>435</v>
      </c>
      <c r="D551" s="11" t="s">
        <v>154</v>
      </c>
      <c r="E551" s="19"/>
      <c r="F551" s="20">
        <f>F556+F552</f>
        <v>425.4</v>
      </c>
      <c r="G551" s="20">
        <f t="shared" ref="G551" si="278">G556+G552</f>
        <v>309.5</v>
      </c>
      <c r="H551" s="193">
        <f t="shared" si="268"/>
        <v>0.72755054066760705</v>
      </c>
    </row>
    <row r="552" spans="1:8" s="102" customFormat="1" ht="31.5" hidden="1" customHeight="1" x14ac:dyDescent="0.25">
      <c r="A552" s="31" t="s">
        <v>436</v>
      </c>
      <c r="B552" s="32" t="s">
        <v>13</v>
      </c>
      <c r="C552" s="32" t="s">
        <v>435</v>
      </c>
      <c r="D552" s="32" t="s">
        <v>437</v>
      </c>
      <c r="E552" s="51"/>
      <c r="F552" s="34">
        <f>F553+F554+F555</f>
        <v>0</v>
      </c>
      <c r="G552" s="34">
        <f t="shared" ref="G552" si="279">G553+G554+G555</f>
        <v>0</v>
      </c>
      <c r="H552" s="196" t="e">
        <f t="shared" si="268"/>
        <v>#DIV/0!</v>
      </c>
    </row>
    <row r="553" spans="1:8" s="21" customFormat="1" ht="31.5" hidden="1" customHeight="1" x14ac:dyDescent="0.2">
      <c r="A553" s="30" t="s">
        <v>438</v>
      </c>
      <c r="B553" s="32" t="s">
        <v>13</v>
      </c>
      <c r="C553" s="32" t="s">
        <v>435</v>
      </c>
      <c r="D553" s="24" t="s">
        <v>437</v>
      </c>
      <c r="E553" s="25">
        <v>242</v>
      </c>
      <c r="F553" s="22"/>
      <c r="G553" s="22"/>
      <c r="H553" s="194" t="e">
        <f t="shared" si="268"/>
        <v>#DIV/0!</v>
      </c>
    </row>
    <row r="554" spans="1:8" s="21" customFormat="1" ht="31.5" hidden="1" customHeight="1" x14ac:dyDescent="0.2">
      <c r="A554" s="59" t="s">
        <v>439</v>
      </c>
      <c r="B554" s="24" t="s">
        <v>13</v>
      </c>
      <c r="C554" s="24" t="s">
        <v>435</v>
      </c>
      <c r="D554" s="24" t="s">
        <v>437</v>
      </c>
      <c r="E554" s="25">
        <v>244</v>
      </c>
      <c r="F554" s="22"/>
      <c r="G554" s="22"/>
      <c r="H554" s="194" t="e">
        <f t="shared" si="268"/>
        <v>#DIV/0!</v>
      </c>
    </row>
    <row r="555" spans="1:8" s="36" customFormat="1" ht="15.75" hidden="1" customHeight="1" x14ac:dyDescent="0.2">
      <c r="A555" s="58" t="s">
        <v>431</v>
      </c>
      <c r="B555" s="24" t="s">
        <v>13</v>
      </c>
      <c r="C555" s="24" t="s">
        <v>435</v>
      </c>
      <c r="D555" s="24" t="s">
        <v>437</v>
      </c>
      <c r="E555" s="24" t="s">
        <v>440</v>
      </c>
      <c r="F555" s="22"/>
      <c r="G555" s="22"/>
      <c r="H555" s="194" t="e">
        <f t="shared" si="268"/>
        <v>#DIV/0!</v>
      </c>
    </row>
    <row r="556" spans="1:8" s="36" customFormat="1" x14ac:dyDescent="0.2">
      <c r="A556" s="31" t="s">
        <v>37</v>
      </c>
      <c r="B556" s="32" t="s">
        <v>13</v>
      </c>
      <c r="C556" s="32" t="s">
        <v>435</v>
      </c>
      <c r="D556" s="32" t="s">
        <v>155</v>
      </c>
      <c r="E556" s="33"/>
      <c r="F556" s="34">
        <f>F557</f>
        <v>425.4</v>
      </c>
      <c r="G556" s="34">
        <f t="shared" ref="G556" si="280">G557</f>
        <v>309.5</v>
      </c>
      <c r="H556" s="196">
        <f t="shared" si="268"/>
        <v>0.72755054066760705</v>
      </c>
    </row>
    <row r="557" spans="1:8" s="36" customFormat="1" ht="31.5" x14ac:dyDescent="0.2">
      <c r="A557" s="97" t="s">
        <v>156</v>
      </c>
      <c r="B557" s="24" t="s">
        <v>13</v>
      </c>
      <c r="C557" s="24" t="s">
        <v>435</v>
      </c>
      <c r="D557" s="24" t="s">
        <v>157</v>
      </c>
      <c r="E557" s="33"/>
      <c r="F557" s="22">
        <f>F558+F560</f>
        <v>425.4</v>
      </c>
      <c r="G557" s="22">
        <f t="shared" ref="G557" si="281">G558+G560</f>
        <v>309.5</v>
      </c>
      <c r="H557" s="194">
        <f t="shared" si="268"/>
        <v>0.72755054066760705</v>
      </c>
    </row>
    <row r="558" spans="1:8" s="36" customFormat="1" ht="31.5" x14ac:dyDescent="0.2">
      <c r="A558" s="35" t="s">
        <v>30</v>
      </c>
      <c r="B558" s="24" t="s">
        <v>13</v>
      </c>
      <c r="C558" s="24" t="s">
        <v>435</v>
      </c>
      <c r="D558" s="24" t="s">
        <v>157</v>
      </c>
      <c r="E558" s="24" t="s">
        <v>40</v>
      </c>
      <c r="F558" s="22">
        <f>F559</f>
        <v>311</v>
      </c>
      <c r="G558" s="22">
        <f t="shared" ref="G558" si="282">G559</f>
        <v>195.1</v>
      </c>
      <c r="H558" s="194">
        <f t="shared" si="268"/>
        <v>0.62733118971061086</v>
      </c>
    </row>
    <row r="559" spans="1:8" s="36" customFormat="1" ht="31.5" x14ac:dyDescent="0.2">
      <c r="A559" s="35" t="s">
        <v>31</v>
      </c>
      <c r="B559" s="24" t="s">
        <v>13</v>
      </c>
      <c r="C559" s="24" t="s">
        <v>435</v>
      </c>
      <c r="D559" s="24" t="s">
        <v>157</v>
      </c>
      <c r="E559" s="24" t="s">
        <v>41</v>
      </c>
      <c r="F559" s="22">
        <v>311</v>
      </c>
      <c r="G559" s="22">
        <v>195.1</v>
      </c>
      <c r="H559" s="194">
        <f t="shared" si="268"/>
        <v>0.62733118971061086</v>
      </c>
    </row>
    <row r="560" spans="1:8" s="36" customFormat="1" ht="31.5" x14ac:dyDescent="0.2">
      <c r="A560" s="126" t="s">
        <v>150</v>
      </c>
      <c r="B560" s="24" t="s">
        <v>13</v>
      </c>
      <c r="C560" s="24" t="s">
        <v>435</v>
      </c>
      <c r="D560" s="24" t="s">
        <v>157</v>
      </c>
      <c r="E560" s="44" t="s">
        <v>151</v>
      </c>
      <c r="F560" s="22">
        <f>F561</f>
        <v>114.4</v>
      </c>
      <c r="G560" s="22">
        <f t="shared" ref="G560" si="283">G561</f>
        <v>114.4</v>
      </c>
      <c r="H560" s="194">
        <f t="shared" si="268"/>
        <v>1</v>
      </c>
    </row>
    <row r="561" spans="1:8" s="36" customFormat="1" x14ac:dyDescent="0.2">
      <c r="A561" s="126" t="s">
        <v>431</v>
      </c>
      <c r="B561" s="24" t="s">
        <v>13</v>
      </c>
      <c r="C561" s="24" t="s">
        <v>435</v>
      </c>
      <c r="D561" s="24" t="s">
        <v>157</v>
      </c>
      <c r="E561" s="44" t="s">
        <v>182</v>
      </c>
      <c r="F561" s="22">
        <v>114.4</v>
      </c>
      <c r="G561" s="22">
        <v>114.4</v>
      </c>
      <c r="H561" s="194">
        <f t="shared" si="268"/>
        <v>1</v>
      </c>
    </row>
    <row r="562" spans="1:8" s="36" customFormat="1" ht="31.5" x14ac:dyDescent="0.2">
      <c r="A562" s="128" t="s">
        <v>77</v>
      </c>
      <c r="B562" s="11" t="s">
        <v>13</v>
      </c>
      <c r="C562" s="11" t="s">
        <v>435</v>
      </c>
      <c r="D562" s="11" t="s">
        <v>78</v>
      </c>
      <c r="E562" s="11"/>
      <c r="F562" s="20">
        <f>F563</f>
        <v>20473.5</v>
      </c>
      <c r="G562" s="20">
        <f t="shared" ref="G562" si="284">G563</f>
        <v>12990.5</v>
      </c>
      <c r="H562" s="193">
        <f t="shared" si="268"/>
        <v>0.63450313820304294</v>
      </c>
    </row>
    <row r="563" spans="1:8" s="36" customFormat="1" ht="31.5" x14ac:dyDescent="0.2">
      <c r="A563" s="58" t="s">
        <v>79</v>
      </c>
      <c r="B563" s="24" t="s">
        <v>13</v>
      </c>
      <c r="C563" s="24" t="s">
        <v>435</v>
      </c>
      <c r="D563" s="24" t="s">
        <v>80</v>
      </c>
      <c r="E563" s="24"/>
      <c r="F563" s="22">
        <f>F564+F581</f>
        <v>20473.5</v>
      </c>
      <c r="G563" s="22">
        <f t="shared" ref="G563" si="285">G564+G581</f>
        <v>12990.5</v>
      </c>
      <c r="H563" s="194">
        <f t="shared" si="268"/>
        <v>0.63450313820304294</v>
      </c>
    </row>
    <row r="564" spans="1:8" s="36" customFormat="1" ht="31.5" x14ac:dyDescent="0.2">
      <c r="A564" s="58" t="s">
        <v>441</v>
      </c>
      <c r="B564" s="24" t="s">
        <v>13</v>
      </c>
      <c r="C564" s="24" t="s">
        <v>435</v>
      </c>
      <c r="D564" s="24" t="s">
        <v>442</v>
      </c>
      <c r="E564" s="24"/>
      <c r="F564" s="22">
        <f>F565+F573</f>
        <v>20409.2</v>
      </c>
      <c r="G564" s="22">
        <f t="shared" ref="G564" si="286">G565+G573</f>
        <v>12990.5</v>
      </c>
      <c r="H564" s="194">
        <f t="shared" si="268"/>
        <v>0.63650216568998297</v>
      </c>
    </row>
    <row r="565" spans="1:8" s="36" customFormat="1" ht="78.75" x14ac:dyDescent="0.2">
      <c r="A565" s="58" t="s">
        <v>443</v>
      </c>
      <c r="B565" s="24" t="s">
        <v>13</v>
      </c>
      <c r="C565" s="24" t="s">
        <v>435</v>
      </c>
      <c r="D565" s="24" t="s">
        <v>444</v>
      </c>
      <c r="E565" s="24"/>
      <c r="F565" s="22">
        <f>F566+F568+F571</f>
        <v>19815.7</v>
      </c>
      <c r="G565" s="22">
        <f t="shared" ref="G565" si="287">G566+G568+G571</f>
        <v>12583</v>
      </c>
      <c r="H565" s="194">
        <f t="shared" si="268"/>
        <v>0.6350015391835766</v>
      </c>
    </row>
    <row r="566" spans="1:8" s="21" customFormat="1" x14ac:dyDescent="0.2">
      <c r="A566" s="35" t="s">
        <v>142</v>
      </c>
      <c r="B566" s="24" t="s">
        <v>13</v>
      </c>
      <c r="C566" s="24" t="s">
        <v>435</v>
      </c>
      <c r="D566" s="24" t="s">
        <v>444</v>
      </c>
      <c r="E566" s="24" t="s">
        <v>47</v>
      </c>
      <c r="F566" s="22">
        <f>F567</f>
        <v>8697.7000000000007</v>
      </c>
      <c r="G566" s="22">
        <f t="shared" ref="G566" si="288">G567</f>
        <v>4685.6000000000004</v>
      </c>
      <c r="H566" s="194">
        <f t="shared" si="268"/>
        <v>0.53871713211538685</v>
      </c>
    </row>
    <row r="567" spans="1:8" s="36" customFormat="1" ht="31.5" x14ac:dyDescent="0.2">
      <c r="A567" s="35" t="s">
        <v>30</v>
      </c>
      <c r="B567" s="24" t="s">
        <v>13</v>
      </c>
      <c r="C567" s="24" t="s">
        <v>435</v>
      </c>
      <c r="D567" s="24" t="s">
        <v>444</v>
      </c>
      <c r="E567" s="24" t="s">
        <v>143</v>
      </c>
      <c r="F567" s="22">
        <v>8697.7000000000007</v>
      </c>
      <c r="G567" s="22">
        <f>3568+1117.6</f>
        <v>4685.6000000000004</v>
      </c>
      <c r="H567" s="194">
        <f t="shared" si="268"/>
        <v>0.53871713211538685</v>
      </c>
    </row>
    <row r="568" spans="1:8" s="36" customFormat="1" ht="31.5" x14ac:dyDescent="0.2">
      <c r="A568" s="58" t="s">
        <v>150</v>
      </c>
      <c r="B568" s="24" t="s">
        <v>13</v>
      </c>
      <c r="C568" s="24" t="s">
        <v>435</v>
      </c>
      <c r="D568" s="24" t="s">
        <v>444</v>
      </c>
      <c r="E568" s="24" t="s">
        <v>151</v>
      </c>
      <c r="F568" s="22">
        <f>F569+F570</f>
        <v>11118</v>
      </c>
      <c r="G568" s="22">
        <f t="shared" ref="G568" si="289">G569+G570</f>
        <v>7897.4</v>
      </c>
      <c r="H568" s="194">
        <f t="shared" si="268"/>
        <v>0.71032559812915985</v>
      </c>
    </row>
    <row r="569" spans="1:8" s="36" customFormat="1" ht="15.6" hidden="1" customHeight="1" x14ac:dyDescent="0.2">
      <c r="A569" s="58" t="s">
        <v>152</v>
      </c>
      <c r="B569" s="24" t="s">
        <v>13</v>
      </c>
      <c r="C569" s="24" t="s">
        <v>435</v>
      </c>
      <c r="D569" s="24" t="s">
        <v>444</v>
      </c>
      <c r="E569" s="24" t="s">
        <v>153</v>
      </c>
      <c r="F569" s="22"/>
      <c r="G569" s="22"/>
      <c r="H569" s="194" t="e">
        <f t="shared" si="268"/>
        <v>#DIV/0!</v>
      </c>
    </row>
    <row r="570" spans="1:8" s="36" customFormat="1" x14ac:dyDescent="0.2">
      <c r="A570" s="58" t="s">
        <v>181</v>
      </c>
      <c r="B570" s="24" t="s">
        <v>13</v>
      </c>
      <c r="C570" s="24" t="s">
        <v>435</v>
      </c>
      <c r="D570" s="24" t="s">
        <v>444</v>
      </c>
      <c r="E570" s="24" t="s">
        <v>182</v>
      </c>
      <c r="F570" s="22">
        <v>11118</v>
      </c>
      <c r="G570" s="22">
        <v>7897.4</v>
      </c>
      <c r="H570" s="194">
        <f t="shared" si="268"/>
        <v>0.71032559812915985</v>
      </c>
    </row>
    <row r="571" spans="1:8" s="36" customFormat="1" ht="15.6" hidden="1" customHeight="1" x14ac:dyDescent="0.2">
      <c r="A571" s="58" t="s">
        <v>55</v>
      </c>
      <c r="B571" s="24" t="s">
        <v>13</v>
      </c>
      <c r="C571" s="24" t="s">
        <v>435</v>
      </c>
      <c r="D571" s="24" t="s">
        <v>444</v>
      </c>
      <c r="E571" s="24" t="s">
        <v>185</v>
      </c>
      <c r="F571" s="22">
        <f>F572</f>
        <v>0</v>
      </c>
      <c r="G571" s="22">
        <f t="shared" ref="G571" si="290">G572</f>
        <v>0</v>
      </c>
      <c r="H571" s="194" t="e">
        <f t="shared" si="268"/>
        <v>#DIV/0!</v>
      </c>
    </row>
    <row r="572" spans="1:8" s="36" customFormat="1" ht="15.6" hidden="1" customHeight="1" x14ac:dyDescent="0.2">
      <c r="A572" s="58" t="s">
        <v>58</v>
      </c>
      <c r="B572" s="24" t="s">
        <v>13</v>
      </c>
      <c r="C572" s="24" t="s">
        <v>435</v>
      </c>
      <c r="D572" s="24" t="s">
        <v>444</v>
      </c>
      <c r="E572" s="24" t="s">
        <v>261</v>
      </c>
      <c r="F572" s="22">
        <f>14841.5-14841.5</f>
        <v>0</v>
      </c>
      <c r="G572" s="22">
        <f t="shared" ref="G572" si="291">14841.5-14841.5</f>
        <v>0</v>
      </c>
      <c r="H572" s="194" t="e">
        <f t="shared" si="268"/>
        <v>#DIV/0!</v>
      </c>
    </row>
    <row r="573" spans="1:8" s="36" customFormat="1" ht="49.15" customHeight="1" x14ac:dyDescent="0.2">
      <c r="A573" s="58" t="s">
        <v>445</v>
      </c>
      <c r="B573" s="24" t="s">
        <v>13</v>
      </c>
      <c r="C573" s="24" t="s">
        <v>435</v>
      </c>
      <c r="D573" s="24" t="s">
        <v>446</v>
      </c>
      <c r="E573" s="24"/>
      <c r="F573" s="22">
        <f>F574+F576+F579</f>
        <v>593.5</v>
      </c>
      <c r="G573" s="22">
        <f t="shared" ref="G573" si="292">G574+G576+G579</f>
        <v>407.5</v>
      </c>
      <c r="H573" s="194">
        <f t="shared" si="268"/>
        <v>0.68660488626790228</v>
      </c>
    </row>
    <row r="574" spans="1:8" s="36" customFormat="1" x14ac:dyDescent="0.2">
      <c r="A574" s="35" t="s">
        <v>142</v>
      </c>
      <c r="B574" s="24" t="s">
        <v>13</v>
      </c>
      <c r="C574" s="24" t="s">
        <v>435</v>
      </c>
      <c r="D574" s="24" t="s">
        <v>446</v>
      </c>
      <c r="E574" s="24" t="s">
        <v>47</v>
      </c>
      <c r="F574" s="22">
        <f>F575</f>
        <v>56.5</v>
      </c>
      <c r="G574" s="22">
        <f t="shared" ref="G574" si="293">G575</f>
        <v>33.699999999999996</v>
      </c>
      <c r="H574" s="194">
        <f t="shared" si="268"/>
        <v>0.59646017699115039</v>
      </c>
    </row>
    <row r="575" spans="1:8" s="36" customFormat="1" ht="31.5" x14ac:dyDescent="0.2">
      <c r="A575" s="35" t="s">
        <v>30</v>
      </c>
      <c r="B575" s="24" t="s">
        <v>13</v>
      </c>
      <c r="C575" s="24" t="s">
        <v>435</v>
      </c>
      <c r="D575" s="24" t="s">
        <v>446</v>
      </c>
      <c r="E575" s="24" t="s">
        <v>143</v>
      </c>
      <c r="F575" s="22">
        <v>56.5</v>
      </c>
      <c r="G575" s="22">
        <f>25.9+7.8</f>
        <v>33.699999999999996</v>
      </c>
      <c r="H575" s="194">
        <f t="shared" si="268"/>
        <v>0.59646017699115039</v>
      </c>
    </row>
    <row r="576" spans="1:8" s="36" customFormat="1" ht="31.5" x14ac:dyDescent="0.2">
      <c r="A576" s="58" t="s">
        <v>150</v>
      </c>
      <c r="B576" s="24" t="s">
        <v>13</v>
      </c>
      <c r="C576" s="24" t="s">
        <v>435</v>
      </c>
      <c r="D576" s="24" t="s">
        <v>446</v>
      </c>
      <c r="E576" s="24" t="s">
        <v>151</v>
      </c>
      <c r="F576" s="22">
        <f>F577+F578</f>
        <v>503</v>
      </c>
      <c r="G576" s="22">
        <f t="shared" ref="G576" si="294">G577+G578</f>
        <v>373.8</v>
      </c>
      <c r="H576" s="194">
        <f t="shared" si="268"/>
        <v>0.74314115308151096</v>
      </c>
    </row>
    <row r="577" spans="1:8" s="36" customFormat="1" ht="15.6" hidden="1" customHeight="1" x14ac:dyDescent="0.2">
      <c r="A577" s="58" t="s">
        <v>152</v>
      </c>
      <c r="B577" s="24" t="s">
        <v>13</v>
      </c>
      <c r="C577" s="24" t="s">
        <v>435</v>
      </c>
      <c r="D577" s="24" t="s">
        <v>446</v>
      </c>
      <c r="E577" s="24" t="s">
        <v>153</v>
      </c>
      <c r="F577" s="22"/>
      <c r="G577" s="22"/>
      <c r="H577" s="194" t="e">
        <f t="shared" si="268"/>
        <v>#DIV/0!</v>
      </c>
    </row>
    <row r="578" spans="1:8" s="36" customFormat="1" x14ac:dyDescent="0.2">
      <c r="A578" s="58" t="s">
        <v>181</v>
      </c>
      <c r="B578" s="24" t="s">
        <v>13</v>
      </c>
      <c r="C578" s="24" t="s">
        <v>435</v>
      </c>
      <c r="D578" s="24" t="s">
        <v>446</v>
      </c>
      <c r="E578" s="24" t="s">
        <v>182</v>
      </c>
      <c r="F578" s="22">
        <v>503</v>
      </c>
      <c r="G578" s="22">
        <v>373.8</v>
      </c>
      <c r="H578" s="194">
        <f t="shared" si="268"/>
        <v>0.74314115308151096</v>
      </c>
    </row>
    <row r="579" spans="1:8" s="36" customFormat="1" x14ac:dyDescent="0.2">
      <c r="A579" s="59" t="s">
        <v>55</v>
      </c>
      <c r="B579" s="24" t="s">
        <v>13</v>
      </c>
      <c r="C579" s="24" t="s">
        <v>435</v>
      </c>
      <c r="D579" s="24" t="s">
        <v>446</v>
      </c>
      <c r="E579" s="24" t="s">
        <v>185</v>
      </c>
      <c r="F579" s="22">
        <f>F580</f>
        <v>34</v>
      </c>
      <c r="G579" s="22">
        <f t="shared" ref="G579" si="295">G580</f>
        <v>0</v>
      </c>
      <c r="H579" s="194">
        <f t="shared" si="268"/>
        <v>0</v>
      </c>
    </row>
    <row r="580" spans="1:8" s="36" customFormat="1" x14ac:dyDescent="0.2">
      <c r="A580" s="59" t="s">
        <v>58</v>
      </c>
      <c r="B580" s="24" t="s">
        <v>13</v>
      </c>
      <c r="C580" s="24" t="s">
        <v>435</v>
      </c>
      <c r="D580" s="24" t="s">
        <v>446</v>
      </c>
      <c r="E580" s="24" t="s">
        <v>261</v>
      </c>
      <c r="F580" s="22">
        <f>593.5-56.5-503</f>
        <v>34</v>
      </c>
      <c r="G580" s="22">
        <v>0</v>
      </c>
      <c r="H580" s="194">
        <f t="shared" si="268"/>
        <v>0</v>
      </c>
    </row>
    <row r="581" spans="1:8" s="36" customFormat="1" ht="47.25" x14ac:dyDescent="0.2">
      <c r="A581" s="58" t="s">
        <v>447</v>
      </c>
      <c r="B581" s="24" t="s">
        <v>13</v>
      </c>
      <c r="C581" s="24" t="s">
        <v>435</v>
      </c>
      <c r="D581" s="24" t="s">
        <v>448</v>
      </c>
      <c r="E581" s="24"/>
      <c r="F581" s="22">
        <f>F582</f>
        <v>64.3</v>
      </c>
      <c r="G581" s="22">
        <f t="shared" ref="G581:G583" si="296">G582</f>
        <v>0</v>
      </c>
      <c r="H581" s="194">
        <f t="shared" si="268"/>
        <v>0</v>
      </c>
    </row>
    <row r="582" spans="1:8" s="36" customFormat="1" x14ac:dyDescent="0.2">
      <c r="A582" s="58" t="s">
        <v>449</v>
      </c>
      <c r="B582" s="24" t="s">
        <v>13</v>
      </c>
      <c r="C582" s="24" t="s">
        <v>435</v>
      </c>
      <c r="D582" s="24" t="s">
        <v>450</v>
      </c>
      <c r="E582" s="24"/>
      <c r="F582" s="22">
        <f>F583</f>
        <v>64.3</v>
      </c>
      <c r="G582" s="22">
        <f t="shared" si="296"/>
        <v>0</v>
      </c>
      <c r="H582" s="194">
        <f t="shared" si="268"/>
        <v>0</v>
      </c>
    </row>
    <row r="583" spans="1:8" s="36" customFormat="1" ht="31.5" x14ac:dyDescent="0.2">
      <c r="A583" s="35" t="s">
        <v>30</v>
      </c>
      <c r="B583" s="24" t="s">
        <v>13</v>
      </c>
      <c r="C583" s="24" t="s">
        <v>435</v>
      </c>
      <c r="D583" s="24" t="s">
        <v>450</v>
      </c>
      <c r="E583" s="24" t="s">
        <v>40</v>
      </c>
      <c r="F583" s="22">
        <f>F584</f>
        <v>64.3</v>
      </c>
      <c r="G583" s="22">
        <f t="shared" si="296"/>
        <v>0</v>
      </c>
      <c r="H583" s="194">
        <f t="shared" si="268"/>
        <v>0</v>
      </c>
    </row>
    <row r="584" spans="1:8" s="36" customFormat="1" ht="31.5" x14ac:dyDescent="0.2">
      <c r="A584" s="35" t="s">
        <v>31</v>
      </c>
      <c r="B584" s="24" t="s">
        <v>13</v>
      </c>
      <c r="C584" s="24" t="s">
        <v>435</v>
      </c>
      <c r="D584" s="24" t="s">
        <v>450</v>
      </c>
      <c r="E584" s="24" t="s">
        <v>41</v>
      </c>
      <c r="F584" s="22">
        <v>64.3</v>
      </c>
      <c r="G584" s="22">
        <v>0</v>
      </c>
      <c r="H584" s="194">
        <f t="shared" si="268"/>
        <v>0</v>
      </c>
    </row>
    <row r="585" spans="1:8" s="36" customFormat="1" ht="31.5" x14ac:dyDescent="0.2">
      <c r="A585" s="18" t="s">
        <v>451</v>
      </c>
      <c r="B585" s="11" t="s">
        <v>13</v>
      </c>
      <c r="C585" s="11" t="s">
        <v>435</v>
      </c>
      <c r="D585" s="11" t="s">
        <v>452</v>
      </c>
      <c r="E585" s="19"/>
      <c r="F585" s="20">
        <f>F586+F589+F590</f>
        <v>15110.4</v>
      </c>
      <c r="G585" s="20">
        <f t="shared" ref="G585" si="297">G586+G589+G590</f>
        <v>10039.799999999999</v>
      </c>
      <c r="H585" s="193">
        <f t="shared" si="268"/>
        <v>0.66442979669631508</v>
      </c>
    </row>
    <row r="586" spans="1:8" s="36" customFormat="1" ht="47.25" hidden="1" customHeight="1" x14ac:dyDescent="0.2">
      <c r="A586" s="29" t="s">
        <v>453</v>
      </c>
      <c r="B586" s="32" t="s">
        <v>13</v>
      </c>
      <c r="C586" s="24" t="s">
        <v>435</v>
      </c>
      <c r="D586" s="24" t="s">
        <v>454</v>
      </c>
      <c r="E586" s="33"/>
      <c r="F586" s="22">
        <f>F587</f>
        <v>0</v>
      </c>
      <c r="G586" s="22">
        <f t="shared" ref="G586" si="298">G587</f>
        <v>0</v>
      </c>
      <c r="H586" s="194" t="e">
        <f t="shared" si="268"/>
        <v>#DIV/0!</v>
      </c>
    </row>
    <row r="587" spans="1:8" s="36" customFormat="1" ht="31.5" hidden="1" customHeight="1" x14ac:dyDescent="0.2">
      <c r="A587" s="59" t="s">
        <v>439</v>
      </c>
      <c r="B587" s="32" t="s">
        <v>13</v>
      </c>
      <c r="C587" s="24" t="s">
        <v>435</v>
      </c>
      <c r="D587" s="24" t="s">
        <v>454</v>
      </c>
      <c r="E587" s="24" t="s">
        <v>455</v>
      </c>
      <c r="F587" s="22"/>
      <c r="G587" s="22"/>
      <c r="H587" s="194" t="e">
        <f t="shared" si="268"/>
        <v>#DIV/0!</v>
      </c>
    </row>
    <row r="588" spans="1:8" s="36" customFormat="1" ht="63" hidden="1" customHeight="1" x14ac:dyDescent="0.2">
      <c r="A588" s="29" t="s">
        <v>456</v>
      </c>
      <c r="B588" s="32" t="s">
        <v>13</v>
      </c>
      <c r="C588" s="24" t="s">
        <v>435</v>
      </c>
      <c r="D588" s="24" t="s">
        <v>457</v>
      </c>
      <c r="E588" s="33"/>
      <c r="F588" s="22">
        <f>F589</f>
        <v>0</v>
      </c>
      <c r="G588" s="22">
        <f t="shared" ref="G588" si="299">G589</f>
        <v>0</v>
      </c>
      <c r="H588" s="194" t="e">
        <f t="shared" si="268"/>
        <v>#DIV/0!</v>
      </c>
    </row>
    <row r="589" spans="1:8" s="21" customFormat="1" ht="31.5" hidden="1" customHeight="1" x14ac:dyDescent="0.2">
      <c r="A589" s="30" t="s">
        <v>438</v>
      </c>
      <c r="B589" s="32" t="s">
        <v>13</v>
      </c>
      <c r="C589" s="24" t="s">
        <v>435</v>
      </c>
      <c r="D589" s="24" t="s">
        <v>457</v>
      </c>
      <c r="E589" s="24" t="s">
        <v>458</v>
      </c>
      <c r="F589" s="22"/>
      <c r="G589" s="22"/>
      <c r="H589" s="194" t="e">
        <f t="shared" si="268"/>
        <v>#DIV/0!</v>
      </c>
    </row>
    <row r="590" spans="1:8" s="62" customFormat="1" ht="16.899999999999999" customHeight="1" x14ac:dyDescent="0.2">
      <c r="A590" s="59" t="s">
        <v>138</v>
      </c>
      <c r="B590" s="32" t="s">
        <v>13</v>
      </c>
      <c r="C590" s="24" t="s">
        <v>435</v>
      </c>
      <c r="D590" s="24" t="s">
        <v>459</v>
      </c>
      <c r="E590" s="24"/>
      <c r="F590" s="22">
        <f>F591</f>
        <v>15110.4</v>
      </c>
      <c r="G590" s="22">
        <f t="shared" ref="G590:G591" si="300">G591</f>
        <v>10039.799999999999</v>
      </c>
      <c r="H590" s="194">
        <f t="shared" si="268"/>
        <v>0.66442979669631508</v>
      </c>
    </row>
    <row r="591" spans="1:8" s="62" customFormat="1" ht="33.75" customHeight="1" x14ac:dyDescent="0.2">
      <c r="A591" s="58" t="s">
        <v>150</v>
      </c>
      <c r="B591" s="32" t="s">
        <v>13</v>
      </c>
      <c r="C591" s="24" t="s">
        <v>435</v>
      </c>
      <c r="D591" s="24" t="s">
        <v>459</v>
      </c>
      <c r="E591" s="24" t="s">
        <v>151</v>
      </c>
      <c r="F591" s="22">
        <f>F592</f>
        <v>15110.4</v>
      </c>
      <c r="G591" s="22">
        <f t="shared" si="300"/>
        <v>10039.799999999999</v>
      </c>
      <c r="H591" s="194">
        <f t="shared" si="268"/>
        <v>0.66442979669631508</v>
      </c>
    </row>
    <row r="592" spans="1:8" s="62" customFormat="1" x14ac:dyDescent="0.2">
      <c r="A592" s="58" t="s">
        <v>181</v>
      </c>
      <c r="B592" s="32" t="s">
        <v>13</v>
      </c>
      <c r="C592" s="24" t="s">
        <v>435</v>
      </c>
      <c r="D592" s="24" t="s">
        <v>459</v>
      </c>
      <c r="E592" s="24" t="s">
        <v>182</v>
      </c>
      <c r="F592" s="22">
        <f>14911.4+199</f>
        <v>15110.4</v>
      </c>
      <c r="G592" s="22">
        <v>10039.799999999999</v>
      </c>
      <c r="H592" s="194">
        <f t="shared" si="268"/>
        <v>0.66442979669631508</v>
      </c>
    </row>
    <row r="593" spans="1:8" s="62" customFormat="1" ht="33.75" hidden="1" customHeight="1" x14ac:dyDescent="0.2">
      <c r="A593" s="58" t="s">
        <v>460</v>
      </c>
      <c r="B593" s="32" t="s">
        <v>13</v>
      </c>
      <c r="C593" s="24" t="s">
        <v>435</v>
      </c>
      <c r="D593" s="24" t="s">
        <v>461</v>
      </c>
      <c r="E593" s="24" t="s">
        <v>440</v>
      </c>
      <c r="F593" s="22"/>
      <c r="G593" s="22"/>
      <c r="H593" s="194" t="e">
        <f t="shared" si="268"/>
        <v>#DIV/0!</v>
      </c>
    </row>
    <row r="594" spans="1:8" s="62" customFormat="1" x14ac:dyDescent="0.2">
      <c r="A594" s="18" t="s">
        <v>462</v>
      </c>
      <c r="B594" s="11" t="s">
        <v>13</v>
      </c>
      <c r="C594" s="11" t="s">
        <v>435</v>
      </c>
      <c r="D594" s="11" t="s">
        <v>463</v>
      </c>
      <c r="E594" s="11"/>
      <c r="F594" s="20">
        <f>F595</f>
        <v>1263.5</v>
      </c>
      <c r="G594" s="20">
        <f t="shared" ref="G594" si="301">G595</f>
        <v>821</v>
      </c>
      <c r="H594" s="193">
        <f t="shared" si="268"/>
        <v>0.64978235061337553</v>
      </c>
    </row>
    <row r="595" spans="1:8" s="62" customFormat="1" ht="17.45" customHeight="1" x14ac:dyDescent="0.2">
      <c r="A595" s="29" t="s">
        <v>138</v>
      </c>
      <c r="B595" s="24" t="s">
        <v>13</v>
      </c>
      <c r="C595" s="24" t="s">
        <v>435</v>
      </c>
      <c r="D595" s="24" t="s">
        <v>464</v>
      </c>
      <c r="E595" s="24"/>
      <c r="F595" s="22">
        <f>F596+F598+F600+F602</f>
        <v>1263.5</v>
      </c>
      <c r="G595" s="22">
        <f t="shared" ref="G595" si="302">G596+G598+G600+G602</f>
        <v>821</v>
      </c>
      <c r="H595" s="194">
        <f t="shared" si="268"/>
        <v>0.64978235061337553</v>
      </c>
    </row>
    <row r="596" spans="1:8" s="62" customFormat="1" ht="30" customHeight="1" x14ac:dyDescent="0.2">
      <c r="A596" s="35" t="s">
        <v>28</v>
      </c>
      <c r="B596" s="24" t="s">
        <v>13</v>
      </c>
      <c r="C596" s="24" t="s">
        <v>435</v>
      </c>
      <c r="D596" s="24" t="s">
        <v>464</v>
      </c>
      <c r="E596" s="24" t="s">
        <v>47</v>
      </c>
      <c r="F596" s="22">
        <f>F597</f>
        <v>979.1</v>
      </c>
      <c r="G596" s="22">
        <f t="shared" ref="G596" si="303">G597</f>
        <v>680</v>
      </c>
      <c r="H596" s="194">
        <f t="shared" si="268"/>
        <v>0.69451537125931972</v>
      </c>
    </row>
    <row r="597" spans="1:8" s="62" customFormat="1" ht="20.45" customHeight="1" x14ac:dyDescent="0.2">
      <c r="A597" s="35" t="s">
        <v>142</v>
      </c>
      <c r="B597" s="24" t="s">
        <v>13</v>
      </c>
      <c r="C597" s="24" t="s">
        <v>435</v>
      </c>
      <c r="D597" s="24" t="s">
        <v>464</v>
      </c>
      <c r="E597" s="24" t="s">
        <v>143</v>
      </c>
      <c r="F597" s="22">
        <v>979.1</v>
      </c>
      <c r="G597" s="22">
        <f>527.4+152.6</f>
        <v>680</v>
      </c>
      <c r="H597" s="194">
        <f t="shared" ref="H597:H660" si="304">G597/F597</f>
        <v>0.69451537125931972</v>
      </c>
    </row>
    <row r="598" spans="1:8" s="62" customFormat="1" ht="30" customHeight="1" x14ac:dyDescent="0.2">
      <c r="A598" s="35" t="s">
        <v>30</v>
      </c>
      <c r="B598" s="24" t="s">
        <v>13</v>
      </c>
      <c r="C598" s="24" t="s">
        <v>435</v>
      </c>
      <c r="D598" s="24" t="s">
        <v>464</v>
      </c>
      <c r="E598" s="24" t="s">
        <v>40</v>
      </c>
      <c r="F598" s="22">
        <f>F599</f>
        <v>284.3</v>
      </c>
      <c r="G598" s="22">
        <f t="shared" ref="G598" si="305">G599</f>
        <v>141</v>
      </c>
      <c r="H598" s="194">
        <f t="shared" si="304"/>
        <v>0.49595497713682729</v>
      </c>
    </row>
    <row r="599" spans="1:8" s="62" customFormat="1" ht="30" customHeight="1" x14ac:dyDescent="0.2">
      <c r="A599" s="35" t="s">
        <v>31</v>
      </c>
      <c r="B599" s="24" t="s">
        <v>13</v>
      </c>
      <c r="C599" s="24" t="s">
        <v>435</v>
      </c>
      <c r="D599" s="24" t="s">
        <v>464</v>
      </c>
      <c r="E599" s="24" t="s">
        <v>41</v>
      </c>
      <c r="F599" s="22">
        <f>284.3</f>
        <v>284.3</v>
      </c>
      <c r="G599" s="22">
        <v>141</v>
      </c>
      <c r="H599" s="194">
        <f t="shared" si="304"/>
        <v>0.49595497713682729</v>
      </c>
    </row>
    <row r="600" spans="1:8" s="62" customFormat="1" ht="31.15" hidden="1" customHeight="1" x14ac:dyDescent="0.2">
      <c r="A600" s="58" t="s">
        <v>150</v>
      </c>
      <c r="B600" s="24" t="s">
        <v>13</v>
      </c>
      <c r="C600" s="24" t="s">
        <v>435</v>
      </c>
      <c r="D600" s="24" t="s">
        <v>464</v>
      </c>
      <c r="E600" s="24" t="s">
        <v>151</v>
      </c>
      <c r="F600" s="22">
        <f>F601</f>
        <v>0</v>
      </c>
      <c r="G600" s="22">
        <f t="shared" ref="G600" si="306">G601</f>
        <v>0</v>
      </c>
      <c r="H600" s="194" t="e">
        <f t="shared" si="304"/>
        <v>#DIV/0!</v>
      </c>
    </row>
    <row r="601" spans="1:8" s="3" customFormat="1" ht="20.25" hidden="1" customHeight="1" x14ac:dyDescent="0.2">
      <c r="A601" s="58" t="s">
        <v>152</v>
      </c>
      <c r="B601" s="24" t="s">
        <v>13</v>
      </c>
      <c r="C601" s="24" t="s">
        <v>435</v>
      </c>
      <c r="D601" s="24" t="s">
        <v>464</v>
      </c>
      <c r="E601" s="24" t="s">
        <v>153</v>
      </c>
      <c r="F601" s="22"/>
      <c r="G601" s="22"/>
      <c r="H601" s="194" t="e">
        <f t="shared" si="304"/>
        <v>#DIV/0!</v>
      </c>
    </row>
    <row r="602" spans="1:8" s="3" customFormat="1" ht="20.25" customHeight="1" x14ac:dyDescent="0.2">
      <c r="A602" s="58" t="s">
        <v>55</v>
      </c>
      <c r="B602" s="24" t="s">
        <v>13</v>
      </c>
      <c r="C602" s="24" t="s">
        <v>435</v>
      </c>
      <c r="D602" s="24" t="s">
        <v>464</v>
      </c>
      <c r="E602" s="24" t="s">
        <v>185</v>
      </c>
      <c r="F602" s="22">
        <f>F603</f>
        <v>0.1</v>
      </c>
      <c r="G602" s="22">
        <f t="shared" ref="G602" si="307">G603</f>
        <v>0</v>
      </c>
      <c r="H602" s="194">
        <f t="shared" si="304"/>
        <v>0</v>
      </c>
    </row>
    <row r="603" spans="1:8" s="3" customFormat="1" ht="20.25" customHeight="1" x14ac:dyDescent="0.2">
      <c r="A603" s="58" t="s">
        <v>57</v>
      </c>
      <c r="B603" s="24" t="s">
        <v>13</v>
      </c>
      <c r="C603" s="24" t="s">
        <v>435</v>
      </c>
      <c r="D603" s="24" t="s">
        <v>464</v>
      </c>
      <c r="E603" s="24" t="s">
        <v>186</v>
      </c>
      <c r="F603" s="22">
        <v>0.1</v>
      </c>
      <c r="G603" s="22">
        <v>0</v>
      </c>
      <c r="H603" s="194">
        <f t="shared" si="304"/>
        <v>0</v>
      </c>
    </row>
    <row r="604" spans="1:8" s="21" customFormat="1" x14ac:dyDescent="0.2">
      <c r="A604" s="10" t="s">
        <v>465</v>
      </c>
      <c r="B604" s="11" t="s">
        <v>13</v>
      </c>
      <c r="C604" s="11" t="s">
        <v>435</v>
      </c>
      <c r="D604" s="11" t="s">
        <v>466</v>
      </c>
      <c r="E604" s="11"/>
      <c r="F604" s="20">
        <f>F605</f>
        <v>8705.5999999999985</v>
      </c>
      <c r="G604" s="20">
        <f t="shared" ref="G604" si="308">G605</f>
        <v>5444.6</v>
      </c>
      <c r="H604" s="193">
        <f t="shared" si="304"/>
        <v>0.62541352692519769</v>
      </c>
    </row>
    <row r="605" spans="1:8" s="62" customFormat="1" ht="31.5" x14ac:dyDescent="0.2">
      <c r="A605" s="29" t="s">
        <v>138</v>
      </c>
      <c r="B605" s="24" t="s">
        <v>13</v>
      </c>
      <c r="C605" s="24" t="s">
        <v>435</v>
      </c>
      <c r="D605" s="24" t="s">
        <v>467</v>
      </c>
      <c r="E605" s="24"/>
      <c r="F605" s="22">
        <f>F606+F608+F610+F612</f>
        <v>8705.5999999999985</v>
      </c>
      <c r="G605" s="22">
        <f t="shared" ref="G605" si="309">G606+G608+G610+G612</f>
        <v>5444.6</v>
      </c>
      <c r="H605" s="194">
        <f t="shared" si="304"/>
        <v>0.62541352692519769</v>
      </c>
    </row>
    <row r="606" spans="1:8" s="62" customFormat="1" ht="65.45" customHeight="1" x14ac:dyDescent="0.2">
      <c r="A606" s="35" t="s">
        <v>28</v>
      </c>
      <c r="B606" s="24" t="s">
        <v>13</v>
      </c>
      <c r="C606" s="24" t="s">
        <v>435</v>
      </c>
      <c r="D606" s="24" t="s">
        <v>467</v>
      </c>
      <c r="E606" s="24" t="s">
        <v>47</v>
      </c>
      <c r="F606" s="22">
        <f>F607</f>
        <v>6695.9999999999991</v>
      </c>
      <c r="G606" s="22">
        <f t="shared" ref="G606" si="310">G607</f>
        <v>4427.8</v>
      </c>
      <c r="H606" s="194">
        <f t="shared" si="304"/>
        <v>0.66126045400238964</v>
      </c>
    </row>
    <row r="607" spans="1:8" s="3" customFormat="1" ht="20.25" customHeight="1" x14ac:dyDescent="0.2">
      <c r="A607" s="35" t="s">
        <v>142</v>
      </c>
      <c r="B607" s="24" t="s">
        <v>13</v>
      </c>
      <c r="C607" s="24" t="s">
        <v>435</v>
      </c>
      <c r="D607" s="24" t="s">
        <v>467</v>
      </c>
      <c r="E607" s="24" t="s">
        <v>143</v>
      </c>
      <c r="F607" s="22">
        <f>6740.4-46.1-13.9+11.7+3.9</f>
        <v>6695.9999999999991</v>
      </c>
      <c r="G607" s="22">
        <f>3458.5+16+953.3</f>
        <v>4427.8</v>
      </c>
      <c r="H607" s="194">
        <f t="shared" si="304"/>
        <v>0.66126045400238964</v>
      </c>
    </row>
    <row r="608" spans="1:8" s="21" customFormat="1" ht="31.5" x14ac:dyDescent="0.2">
      <c r="A608" s="35" t="s">
        <v>30</v>
      </c>
      <c r="B608" s="24" t="s">
        <v>13</v>
      </c>
      <c r="C608" s="24" t="s">
        <v>435</v>
      </c>
      <c r="D608" s="24" t="s">
        <v>467</v>
      </c>
      <c r="E608" s="24" t="s">
        <v>40</v>
      </c>
      <c r="F608" s="22">
        <f>F609</f>
        <v>1997.3</v>
      </c>
      <c r="G608" s="22">
        <f t="shared" ref="G608" si="311">G609</f>
        <v>1016.8</v>
      </c>
      <c r="H608" s="194">
        <f t="shared" si="304"/>
        <v>0.50908726781154556</v>
      </c>
    </row>
    <row r="609" spans="1:8" s="3" customFormat="1" ht="31.5" x14ac:dyDescent="0.2">
      <c r="A609" s="35" t="s">
        <v>31</v>
      </c>
      <c r="B609" s="24" t="s">
        <v>13</v>
      </c>
      <c r="C609" s="24" t="s">
        <v>435</v>
      </c>
      <c r="D609" s="24" t="s">
        <v>467</v>
      </c>
      <c r="E609" s="24" t="s">
        <v>41</v>
      </c>
      <c r="F609" s="22">
        <f>1937+60+0.3</f>
        <v>1997.3</v>
      </c>
      <c r="G609" s="22">
        <v>1016.8</v>
      </c>
      <c r="H609" s="194">
        <f t="shared" si="304"/>
        <v>0.50908726781154556</v>
      </c>
    </row>
    <row r="610" spans="1:8" s="3" customFormat="1" ht="15.75" customHeight="1" x14ac:dyDescent="0.2">
      <c r="A610" s="58" t="s">
        <v>55</v>
      </c>
      <c r="B610" s="24" t="s">
        <v>13</v>
      </c>
      <c r="C610" s="24" t="s">
        <v>435</v>
      </c>
      <c r="D610" s="24" t="s">
        <v>467</v>
      </c>
      <c r="E610" s="24" t="s">
        <v>185</v>
      </c>
      <c r="F610" s="22">
        <f>F611</f>
        <v>12.3</v>
      </c>
      <c r="G610" s="22">
        <f t="shared" ref="G610" si="312">G611</f>
        <v>0</v>
      </c>
      <c r="H610" s="194">
        <f t="shared" si="304"/>
        <v>0</v>
      </c>
    </row>
    <row r="611" spans="1:8" s="3" customFormat="1" ht="15.75" customHeight="1" x14ac:dyDescent="0.2">
      <c r="A611" s="58" t="s">
        <v>57</v>
      </c>
      <c r="B611" s="24" t="s">
        <v>13</v>
      </c>
      <c r="C611" s="24" t="s">
        <v>435</v>
      </c>
      <c r="D611" s="24" t="s">
        <v>467</v>
      </c>
      <c r="E611" s="24" t="s">
        <v>186</v>
      </c>
      <c r="F611" s="22">
        <v>12.3</v>
      </c>
      <c r="G611" s="22">
        <v>0</v>
      </c>
      <c r="H611" s="194">
        <f t="shared" si="304"/>
        <v>0</v>
      </c>
    </row>
    <row r="612" spans="1:8" s="3" customFormat="1" ht="15.75" hidden="1" customHeight="1" x14ac:dyDescent="0.2">
      <c r="A612" s="58" t="s">
        <v>468</v>
      </c>
      <c r="B612" s="24" t="s">
        <v>13</v>
      </c>
      <c r="C612" s="24" t="s">
        <v>435</v>
      </c>
      <c r="D612" s="24" t="s">
        <v>469</v>
      </c>
      <c r="E612" s="24"/>
      <c r="F612" s="22">
        <f>F613</f>
        <v>0</v>
      </c>
      <c r="G612" s="22">
        <f t="shared" ref="G612:G613" si="313">G613</f>
        <v>0</v>
      </c>
      <c r="H612" s="194" t="e">
        <f t="shared" si="304"/>
        <v>#DIV/0!</v>
      </c>
    </row>
    <row r="613" spans="1:8" s="3" customFormat="1" ht="15.75" hidden="1" customHeight="1" x14ac:dyDescent="0.2">
      <c r="A613" s="35" t="s">
        <v>30</v>
      </c>
      <c r="B613" s="24" t="s">
        <v>13</v>
      </c>
      <c r="C613" s="24" t="s">
        <v>435</v>
      </c>
      <c r="D613" s="24" t="s">
        <v>469</v>
      </c>
      <c r="E613" s="24" t="s">
        <v>40</v>
      </c>
      <c r="F613" s="22">
        <f>F614</f>
        <v>0</v>
      </c>
      <c r="G613" s="22">
        <f t="shared" si="313"/>
        <v>0</v>
      </c>
      <c r="H613" s="194" t="e">
        <f t="shared" si="304"/>
        <v>#DIV/0!</v>
      </c>
    </row>
    <row r="614" spans="1:8" s="3" customFormat="1" ht="15.75" hidden="1" customHeight="1" x14ac:dyDescent="0.2">
      <c r="A614" s="35" t="s">
        <v>31</v>
      </c>
      <c r="B614" s="24" t="s">
        <v>13</v>
      </c>
      <c r="C614" s="24" t="s">
        <v>435</v>
      </c>
      <c r="D614" s="24" t="s">
        <v>469</v>
      </c>
      <c r="E614" s="24" t="s">
        <v>41</v>
      </c>
      <c r="F614" s="22"/>
      <c r="G614" s="22"/>
      <c r="H614" s="194" t="e">
        <f t="shared" si="304"/>
        <v>#DIV/0!</v>
      </c>
    </row>
    <row r="615" spans="1:8" s="3" customFormat="1" x14ac:dyDescent="0.2">
      <c r="A615" s="48" t="s">
        <v>187</v>
      </c>
      <c r="B615" s="11" t="s">
        <v>13</v>
      </c>
      <c r="C615" s="11" t="s">
        <v>435</v>
      </c>
      <c r="D615" s="11" t="s">
        <v>188</v>
      </c>
      <c r="E615" s="11"/>
      <c r="F615" s="20">
        <f>F616+F619</f>
        <v>470.7</v>
      </c>
      <c r="G615" s="20">
        <f t="shared" ref="G615" si="314">G616+G619</f>
        <v>470.7</v>
      </c>
      <c r="H615" s="193">
        <f t="shared" si="304"/>
        <v>1</v>
      </c>
    </row>
    <row r="616" spans="1:8" s="3" customFormat="1" ht="31.5" x14ac:dyDescent="0.2">
      <c r="A616" s="129" t="s">
        <v>194</v>
      </c>
      <c r="B616" s="130" t="s">
        <v>13</v>
      </c>
      <c r="C616" s="130" t="s">
        <v>435</v>
      </c>
      <c r="D616" s="130" t="s">
        <v>195</v>
      </c>
      <c r="E616" s="130"/>
      <c r="F616" s="34">
        <f>F617</f>
        <v>37.700000000000003</v>
      </c>
      <c r="G616" s="34">
        <f t="shared" ref="G616:G617" si="315">G617</f>
        <v>37.700000000000003</v>
      </c>
      <c r="H616" s="196">
        <f t="shared" si="304"/>
        <v>1</v>
      </c>
    </row>
    <row r="617" spans="1:8" s="3" customFormat="1" ht="31.5" x14ac:dyDescent="0.2">
      <c r="A617" s="58" t="s">
        <v>150</v>
      </c>
      <c r="B617" s="24" t="s">
        <v>13</v>
      </c>
      <c r="C617" s="24" t="s">
        <v>435</v>
      </c>
      <c r="D617" s="24" t="s">
        <v>195</v>
      </c>
      <c r="E617" s="24" t="s">
        <v>151</v>
      </c>
      <c r="F617" s="22">
        <f>F618</f>
        <v>37.700000000000003</v>
      </c>
      <c r="G617" s="22">
        <f t="shared" si="315"/>
        <v>37.700000000000003</v>
      </c>
      <c r="H617" s="194">
        <f t="shared" si="304"/>
        <v>1</v>
      </c>
    </row>
    <row r="618" spans="1:8" s="3" customFormat="1" x14ac:dyDescent="0.2">
      <c r="A618" s="58" t="s">
        <v>181</v>
      </c>
      <c r="B618" s="24" t="s">
        <v>13</v>
      </c>
      <c r="C618" s="24" t="s">
        <v>435</v>
      </c>
      <c r="D618" s="24" t="s">
        <v>195</v>
      </c>
      <c r="E618" s="24" t="s">
        <v>182</v>
      </c>
      <c r="F618" s="22">
        <v>37.700000000000003</v>
      </c>
      <c r="G618" s="22">
        <v>37.700000000000003</v>
      </c>
      <c r="H618" s="194">
        <f t="shared" si="304"/>
        <v>1</v>
      </c>
    </row>
    <row r="619" spans="1:8" s="3" customFormat="1" ht="31.5" x14ac:dyDescent="0.2">
      <c r="A619" s="50" t="s">
        <v>470</v>
      </c>
      <c r="B619" s="32" t="s">
        <v>13</v>
      </c>
      <c r="C619" s="24" t="s">
        <v>435</v>
      </c>
      <c r="D619" s="32" t="s">
        <v>471</v>
      </c>
      <c r="E619" s="33"/>
      <c r="F619" s="28">
        <f>F620+F622</f>
        <v>433</v>
      </c>
      <c r="G619" s="28">
        <f t="shared" ref="G619" si="316">G620+G622</f>
        <v>433</v>
      </c>
      <c r="H619" s="195">
        <f t="shared" si="304"/>
        <v>1</v>
      </c>
    </row>
    <row r="620" spans="1:8" s="3" customFormat="1" ht="31.5" x14ac:dyDescent="0.2">
      <c r="A620" s="58" t="s">
        <v>150</v>
      </c>
      <c r="B620" s="24" t="s">
        <v>13</v>
      </c>
      <c r="C620" s="24" t="s">
        <v>435</v>
      </c>
      <c r="D620" s="24" t="s">
        <v>471</v>
      </c>
      <c r="E620" s="24" t="s">
        <v>151</v>
      </c>
      <c r="F620" s="22">
        <f>F621</f>
        <v>433</v>
      </c>
      <c r="G620" s="22">
        <f t="shared" ref="G620" si="317">G621</f>
        <v>433</v>
      </c>
      <c r="H620" s="194">
        <f t="shared" si="304"/>
        <v>1</v>
      </c>
    </row>
    <row r="621" spans="1:8" s="3" customFormat="1" x14ac:dyDescent="0.2">
      <c r="A621" s="58" t="s">
        <v>181</v>
      </c>
      <c r="B621" s="24" t="s">
        <v>13</v>
      </c>
      <c r="C621" s="24" t="s">
        <v>435</v>
      </c>
      <c r="D621" s="24" t="s">
        <v>471</v>
      </c>
      <c r="E621" s="24" t="s">
        <v>182</v>
      </c>
      <c r="F621" s="22">
        <f>650-217</f>
        <v>433</v>
      </c>
      <c r="G621" s="22">
        <f t="shared" ref="G621" si="318">650-217</f>
        <v>433</v>
      </c>
      <c r="H621" s="194">
        <f t="shared" si="304"/>
        <v>1</v>
      </c>
    </row>
    <row r="622" spans="1:8" s="3" customFormat="1" ht="15.6" hidden="1" customHeight="1" x14ac:dyDescent="0.2">
      <c r="A622" s="58" t="s">
        <v>55</v>
      </c>
      <c r="B622" s="24" t="s">
        <v>13</v>
      </c>
      <c r="C622" s="24" t="s">
        <v>435</v>
      </c>
      <c r="D622" s="24" t="s">
        <v>430</v>
      </c>
      <c r="E622" s="25">
        <v>800</v>
      </c>
      <c r="F622" s="57">
        <f>F623</f>
        <v>0</v>
      </c>
      <c r="G622" s="57">
        <f t="shared" ref="G622" si="319">G623</f>
        <v>0</v>
      </c>
      <c r="H622" s="203" t="e">
        <f t="shared" si="304"/>
        <v>#DIV/0!</v>
      </c>
    </row>
    <row r="623" spans="1:8" s="21" customFormat="1" ht="15.6" hidden="1" customHeight="1" x14ac:dyDescent="0.2">
      <c r="A623" s="58" t="s">
        <v>58</v>
      </c>
      <c r="B623" s="24" t="s">
        <v>13</v>
      </c>
      <c r="C623" s="24" t="s">
        <v>435</v>
      </c>
      <c r="D623" s="24" t="s">
        <v>430</v>
      </c>
      <c r="E623" s="25">
        <v>870</v>
      </c>
      <c r="F623" s="57"/>
      <c r="G623" s="57"/>
      <c r="H623" s="203" t="e">
        <f t="shared" si="304"/>
        <v>#DIV/0!</v>
      </c>
    </row>
    <row r="624" spans="1:8" s="21" customFormat="1" x14ac:dyDescent="0.2">
      <c r="A624" s="49" t="s">
        <v>129</v>
      </c>
      <c r="B624" s="11" t="s">
        <v>13</v>
      </c>
      <c r="C624" s="11" t="s">
        <v>435</v>
      </c>
      <c r="D624" s="11" t="s">
        <v>130</v>
      </c>
      <c r="E624" s="19"/>
      <c r="F624" s="85">
        <f>F625</f>
        <v>110</v>
      </c>
      <c r="G624" s="85">
        <f t="shared" ref="G624" si="320">G625</f>
        <v>100</v>
      </c>
      <c r="H624" s="208">
        <f t="shared" si="304"/>
        <v>0.90909090909090906</v>
      </c>
    </row>
    <row r="625" spans="1:8" s="21" customFormat="1" ht="31.5" x14ac:dyDescent="0.2">
      <c r="A625" s="35" t="s">
        <v>472</v>
      </c>
      <c r="B625" s="24" t="s">
        <v>13</v>
      </c>
      <c r="C625" s="24" t="s">
        <v>435</v>
      </c>
      <c r="D625" s="24" t="s">
        <v>473</v>
      </c>
      <c r="E625" s="25"/>
      <c r="F625" s="60">
        <f>F626+F629</f>
        <v>110</v>
      </c>
      <c r="G625" s="60">
        <f t="shared" ref="G625" si="321">G626+G629</f>
        <v>100</v>
      </c>
      <c r="H625" s="204">
        <f t="shared" si="304"/>
        <v>0.90909090909090906</v>
      </c>
    </row>
    <row r="626" spans="1:8" s="21" customFormat="1" ht="31.5" x14ac:dyDescent="0.2">
      <c r="A626" s="35" t="s">
        <v>474</v>
      </c>
      <c r="B626" s="24" t="s">
        <v>13</v>
      </c>
      <c r="C626" s="24" t="s">
        <v>435</v>
      </c>
      <c r="D626" s="24" t="s">
        <v>473</v>
      </c>
      <c r="E626" s="25"/>
      <c r="F626" s="60">
        <f>F627</f>
        <v>10</v>
      </c>
      <c r="G626" s="60">
        <f t="shared" ref="G626:G627" si="322">G627</f>
        <v>0</v>
      </c>
      <c r="H626" s="204">
        <f t="shared" si="304"/>
        <v>0</v>
      </c>
    </row>
    <row r="627" spans="1:8" s="21" customFormat="1" ht="31.5" x14ac:dyDescent="0.2">
      <c r="A627" s="59" t="s">
        <v>30</v>
      </c>
      <c r="B627" s="24" t="s">
        <v>13</v>
      </c>
      <c r="C627" s="24" t="s">
        <v>435</v>
      </c>
      <c r="D627" s="24" t="s">
        <v>473</v>
      </c>
      <c r="E627" s="25">
        <v>200</v>
      </c>
      <c r="F627" s="60">
        <f>F628</f>
        <v>10</v>
      </c>
      <c r="G627" s="60">
        <f t="shared" si="322"/>
        <v>0</v>
      </c>
      <c r="H627" s="204">
        <f t="shared" si="304"/>
        <v>0</v>
      </c>
    </row>
    <row r="628" spans="1:8" s="21" customFormat="1" ht="31.5" x14ac:dyDescent="0.2">
      <c r="A628" s="59" t="s">
        <v>31</v>
      </c>
      <c r="B628" s="24" t="s">
        <v>13</v>
      </c>
      <c r="C628" s="24" t="s">
        <v>435</v>
      </c>
      <c r="D628" s="24" t="s">
        <v>473</v>
      </c>
      <c r="E628" s="25">
        <v>240</v>
      </c>
      <c r="F628" s="60">
        <v>10</v>
      </c>
      <c r="G628" s="60">
        <v>0</v>
      </c>
      <c r="H628" s="204">
        <f t="shared" si="304"/>
        <v>0</v>
      </c>
    </row>
    <row r="629" spans="1:8" s="21" customFormat="1" ht="31.15" hidden="1" customHeight="1" x14ac:dyDescent="0.2">
      <c r="A629" s="58" t="s">
        <v>474</v>
      </c>
      <c r="B629" s="24" t="s">
        <v>13</v>
      </c>
      <c r="C629" s="24" t="s">
        <v>435</v>
      </c>
      <c r="D629" s="24" t="s">
        <v>475</v>
      </c>
      <c r="E629" s="25"/>
      <c r="F629" s="57">
        <f>F630</f>
        <v>100</v>
      </c>
      <c r="G629" s="57">
        <f t="shared" ref="G629:G630" si="323">G630</f>
        <v>100</v>
      </c>
      <c r="H629" s="203">
        <f t="shared" si="304"/>
        <v>1</v>
      </c>
    </row>
    <row r="630" spans="1:8" s="21" customFormat="1" ht="31.5" x14ac:dyDescent="0.2">
      <c r="A630" s="58" t="s">
        <v>150</v>
      </c>
      <c r="B630" s="24" t="s">
        <v>13</v>
      </c>
      <c r="C630" s="24" t="s">
        <v>435</v>
      </c>
      <c r="D630" s="24" t="s">
        <v>473</v>
      </c>
      <c r="E630" s="25">
        <v>600</v>
      </c>
      <c r="F630" s="57">
        <f>F631</f>
        <v>100</v>
      </c>
      <c r="G630" s="57">
        <f t="shared" si="323"/>
        <v>100</v>
      </c>
      <c r="H630" s="203">
        <f t="shared" si="304"/>
        <v>1</v>
      </c>
    </row>
    <row r="631" spans="1:8" s="21" customFormat="1" x14ac:dyDescent="0.2">
      <c r="A631" s="58" t="s">
        <v>181</v>
      </c>
      <c r="B631" s="24" t="s">
        <v>13</v>
      </c>
      <c r="C631" s="24" t="s">
        <v>435</v>
      </c>
      <c r="D631" s="24" t="s">
        <v>473</v>
      </c>
      <c r="E631" s="25">
        <v>620</v>
      </c>
      <c r="F631" s="57">
        <v>100</v>
      </c>
      <c r="G631" s="57">
        <v>100</v>
      </c>
      <c r="H631" s="203">
        <f t="shared" si="304"/>
        <v>1</v>
      </c>
    </row>
    <row r="632" spans="1:8" s="3" customFormat="1" x14ac:dyDescent="0.2">
      <c r="A632" s="10" t="s">
        <v>476</v>
      </c>
      <c r="B632" s="11" t="s">
        <v>13</v>
      </c>
      <c r="C632" s="11" t="s">
        <v>477</v>
      </c>
      <c r="D632" s="19"/>
      <c r="E632" s="19"/>
      <c r="F632" s="85">
        <f>F633+F653</f>
        <v>30635.599999999999</v>
      </c>
      <c r="G632" s="85">
        <f t="shared" ref="G632" si="324">G633+G653</f>
        <v>17915.800000000003</v>
      </c>
      <c r="H632" s="208">
        <f t="shared" si="304"/>
        <v>0.58480330073509268</v>
      </c>
    </row>
    <row r="633" spans="1:8" s="3" customFormat="1" ht="15.75" customHeight="1" x14ac:dyDescent="0.2">
      <c r="A633" s="26" t="s">
        <v>478</v>
      </c>
      <c r="B633" s="27" t="s">
        <v>13</v>
      </c>
      <c r="C633" s="27" t="s">
        <v>479</v>
      </c>
      <c r="D633" s="27"/>
      <c r="E633" s="33"/>
      <c r="F633" s="28">
        <f>F634+F643+F648</f>
        <v>4216.5</v>
      </c>
      <c r="G633" s="28">
        <f t="shared" ref="G633" si="325">G634+G643+G648</f>
        <v>4216.5</v>
      </c>
      <c r="H633" s="195">
        <f t="shared" si="304"/>
        <v>1</v>
      </c>
    </row>
    <row r="634" spans="1:8" s="21" customFormat="1" ht="35.450000000000003" customHeight="1" x14ac:dyDescent="0.2">
      <c r="A634" s="18" t="s">
        <v>238</v>
      </c>
      <c r="B634" s="11" t="s">
        <v>13</v>
      </c>
      <c r="C634" s="11" t="s">
        <v>479</v>
      </c>
      <c r="D634" s="11" t="s">
        <v>239</v>
      </c>
      <c r="E634" s="19"/>
      <c r="F634" s="20">
        <f>F635</f>
        <v>3961.7999999999997</v>
      </c>
      <c r="G634" s="20">
        <f t="shared" ref="G634:G635" si="326">G635</f>
        <v>3961.7999999999997</v>
      </c>
      <c r="H634" s="193">
        <f t="shared" si="304"/>
        <v>1</v>
      </c>
    </row>
    <row r="635" spans="1:8" s="21" customFormat="1" ht="31.5" x14ac:dyDescent="0.2">
      <c r="A635" s="131" t="s">
        <v>480</v>
      </c>
      <c r="B635" s="24" t="s">
        <v>13</v>
      </c>
      <c r="C635" s="24" t="s">
        <v>479</v>
      </c>
      <c r="D635" s="25" t="s">
        <v>481</v>
      </c>
      <c r="E635" s="25"/>
      <c r="F635" s="22">
        <f>F636</f>
        <v>3961.7999999999997</v>
      </c>
      <c r="G635" s="22">
        <f t="shared" si="326"/>
        <v>3961.7999999999997</v>
      </c>
      <c r="H635" s="194">
        <f t="shared" si="304"/>
        <v>1</v>
      </c>
    </row>
    <row r="636" spans="1:8" s="21" customFormat="1" ht="47.25" x14ac:dyDescent="0.2">
      <c r="A636" s="131" t="s">
        <v>482</v>
      </c>
      <c r="B636" s="24" t="s">
        <v>13</v>
      </c>
      <c r="C636" s="24" t="s">
        <v>479</v>
      </c>
      <c r="D636" s="25" t="s">
        <v>483</v>
      </c>
      <c r="E636" s="25"/>
      <c r="F636" s="22">
        <f>F637+F640</f>
        <v>3961.7999999999997</v>
      </c>
      <c r="G636" s="22">
        <f t="shared" ref="G636" si="327">G637+G640</f>
        <v>3961.7999999999997</v>
      </c>
      <c r="H636" s="194">
        <f t="shared" si="304"/>
        <v>1</v>
      </c>
    </row>
    <row r="637" spans="1:8" s="21" customFormat="1" x14ac:dyDescent="0.2">
      <c r="A637" s="131" t="s">
        <v>484</v>
      </c>
      <c r="B637" s="24" t="s">
        <v>13</v>
      </c>
      <c r="C637" s="24" t="s">
        <v>479</v>
      </c>
      <c r="D637" s="25" t="s">
        <v>485</v>
      </c>
      <c r="E637" s="25"/>
      <c r="F637" s="22">
        <f>F638</f>
        <v>657.6</v>
      </c>
      <c r="G637" s="22">
        <f t="shared" ref="G637:G638" si="328">G638</f>
        <v>657.6</v>
      </c>
      <c r="H637" s="194">
        <f t="shared" si="304"/>
        <v>1</v>
      </c>
    </row>
    <row r="638" spans="1:8" s="21" customFormat="1" x14ac:dyDescent="0.2">
      <c r="A638" s="23" t="s">
        <v>32</v>
      </c>
      <c r="B638" s="24" t="s">
        <v>13</v>
      </c>
      <c r="C638" s="24" t="s">
        <v>479</v>
      </c>
      <c r="D638" s="25" t="s">
        <v>485</v>
      </c>
      <c r="E638" s="25">
        <v>300</v>
      </c>
      <c r="F638" s="22">
        <f>F639</f>
        <v>657.6</v>
      </c>
      <c r="G638" s="22">
        <f t="shared" si="328"/>
        <v>657.6</v>
      </c>
      <c r="H638" s="194">
        <f t="shared" si="304"/>
        <v>1</v>
      </c>
    </row>
    <row r="639" spans="1:8" s="21" customFormat="1" ht="31.5" x14ac:dyDescent="0.2">
      <c r="A639" s="23" t="s">
        <v>174</v>
      </c>
      <c r="B639" s="24" t="s">
        <v>13</v>
      </c>
      <c r="C639" s="24" t="s">
        <v>479</v>
      </c>
      <c r="D639" s="25" t="s">
        <v>485</v>
      </c>
      <c r="E639" s="25">
        <v>320</v>
      </c>
      <c r="F639" s="22">
        <v>657.6</v>
      </c>
      <c r="G639" s="22">
        <v>657.6</v>
      </c>
      <c r="H639" s="194">
        <f t="shared" si="304"/>
        <v>1</v>
      </c>
    </row>
    <row r="640" spans="1:8" s="21" customFormat="1" x14ac:dyDescent="0.2">
      <c r="A640" s="131" t="s">
        <v>484</v>
      </c>
      <c r="B640" s="24" t="s">
        <v>13</v>
      </c>
      <c r="C640" s="24" t="s">
        <v>479</v>
      </c>
      <c r="D640" s="25" t="s">
        <v>486</v>
      </c>
      <c r="E640" s="25"/>
      <c r="F640" s="22">
        <f>F641</f>
        <v>3304.2</v>
      </c>
      <c r="G640" s="22">
        <f t="shared" ref="G640:G641" si="329">G641</f>
        <v>3304.2</v>
      </c>
      <c r="H640" s="194">
        <f t="shared" si="304"/>
        <v>1</v>
      </c>
    </row>
    <row r="641" spans="1:8" s="3" customFormat="1" x14ac:dyDescent="0.2">
      <c r="A641" s="23" t="s">
        <v>32</v>
      </c>
      <c r="B641" s="24" t="s">
        <v>13</v>
      </c>
      <c r="C641" s="24" t="s">
        <v>479</v>
      </c>
      <c r="D641" s="25" t="s">
        <v>486</v>
      </c>
      <c r="E641" s="25">
        <v>300</v>
      </c>
      <c r="F641" s="22">
        <f>F642</f>
        <v>3304.2</v>
      </c>
      <c r="G641" s="22">
        <f t="shared" si="329"/>
        <v>3304.2</v>
      </c>
      <c r="H641" s="194">
        <f t="shared" si="304"/>
        <v>1</v>
      </c>
    </row>
    <row r="642" spans="1:8" s="3" customFormat="1" ht="31.5" x14ac:dyDescent="0.2">
      <c r="A642" s="23" t="s">
        <v>174</v>
      </c>
      <c r="B642" s="24" t="s">
        <v>13</v>
      </c>
      <c r="C642" s="24" t="s">
        <v>479</v>
      </c>
      <c r="D642" s="25" t="s">
        <v>486</v>
      </c>
      <c r="E642" s="25">
        <v>320</v>
      </c>
      <c r="F642" s="22">
        <v>3304.2</v>
      </c>
      <c r="G642" s="22">
        <v>3304.2</v>
      </c>
      <c r="H642" s="194">
        <f t="shared" si="304"/>
        <v>1</v>
      </c>
    </row>
    <row r="643" spans="1:8" s="3" customFormat="1" x14ac:dyDescent="0.2">
      <c r="A643" s="10" t="s">
        <v>187</v>
      </c>
      <c r="B643" s="11" t="s">
        <v>13</v>
      </c>
      <c r="C643" s="11" t="s">
        <v>479</v>
      </c>
      <c r="D643" s="11" t="s">
        <v>239</v>
      </c>
      <c r="E643" s="19"/>
      <c r="F643" s="12">
        <f>F644</f>
        <v>173.9</v>
      </c>
      <c r="G643" s="12">
        <f t="shared" ref="G643:G646" si="330">G644</f>
        <v>173.9</v>
      </c>
      <c r="H643" s="191">
        <f t="shared" si="304"/>
        <v>1</v>
      </c>
    </row>
    <row r="644" spans="1:8" s="3" customFormat="1" ht="47.25" x14ac:dyDescent="0.2">
      <c r="A644" s="55" t="s">
        <v>487</v>
      </c>
      <c r="B644" s="32" t="s">
        <v>13</v>
      </c>
      <c r="C644" s="32" t="s">
        <v>479</v>
      </c>
      <c r="D644" s="51" t="s">
        <v>483</v>
      </c>
      <c r="E644" s="51"/>
      <c r="F644" s="52">
        <f>F645</f>
        <v>173.9</v>
      </c>
      <c r="G644" s="52">
        <f t="shared" si="330"/>
        <v>173.9</v>
      </c>
      <c r="H644" s="199">
        <f t="shared" si="304"/>
        <v>1</v>
      </c>
    </row>
    <row r="645" spans="1:8" s="3" customFormat="1" ht="63" x14ac:dyDescent="0.2">
      <c r="A645" s="23" t="s">
        <v>488</v>
      </c>
      <c r="B645" s="24" t="s">
        <v>13</v>
      </c>
      <c r="C645" s="24" t="s">
        <v>479</v>
      </c>
      <c r="D645" s="25" t="s">
        <v>486</v>
      </c>
      <c r="E645" s="25"/>
      <c r="F645" s="22">
        <f>F646</f>
        <v>173.9</v>
      </c>
      <c r="G645" s="22">
        <f t="shared" si="330"/>
        <v>173.9</v>
      </c>
      <c r="H645" s="194">
        <f t="shared" si="304"/>
        <v>1</v>
      </c>
    </row>
    <row r="646" spans="1:8" s="3" customFormat="1" x14ac:dyDescent="0.2">
      <c r="A646" s="131" t="s">
        <v>32</v>
      </c>
      <c r="B646" s="24" t="s">
        <v>13</v>
      </c>
      <c r="C646" s="24" t="s">
        <v>479</v>
      </c>
      <c r="D646" s="25" t="s">
        <v>486</v>
      </c>
      <c r="E646" s="25">
        <v>300</v>
      </c>
      <c r="F646" s="22">
        <f>F647</f>
        <v>173.9</v>
      </c>
      <c r="G646" s="22">
        <f t="shared" si="330"/>
        <v>173.9</v>
      </c>
      <c r="H646" s="194">
        <f t="shared" si="304"/>
        <v>1</v>
      </c>
    </row>
    <row r="647" spans="1:8" s="3" customFormat="1" ht="31.5" x14ac:dyDescent="0.2">
      <c r="A647" s="132" t="s">
        <v>174</v>
      </c>
      <c r="B647" s="44" t="s">
        <v>13</v>
      </c>
      <c r="C647" s="44" t="s">
        <v>479</v>
      </c>
      <c r="D647" s="25" t="s">
        <v>486</v>
      </c>
      <c r="E647" s="45" t="s">
        <v>489</v>
      </c>
      <c r="F647" s="46">
        <v>173.9</v>
      </c>
      <c r="G647" s="46">
        <v>173.9</v>
      </c>
      <c r="H647" s="198">
        <f t="shared" si="304"/>
        <v>1</v>
      </c>
    </row>
    <row r="648" spans="1:8" s="36" customFormat="1" x14ac:dyDescent="0.2">
      <c r="A648" s="10" t="s">
        <v>187</v>
      </c>
      <c r="B648" s="11" t="s">
        <v>13</v>
      </c>
      <c r="C648" s="11" t="s">
        <v>479</v>
      </c>
      <c r="D648" s="11" t="s">
        <v>188</v>
      </c>
      <c r="E648" s="19"/>
      <c r="F648" s="12">
        <f>F649</f>
        <v>80.8</v>
      </c>
      <c r="G648" s="12">
        <f t="shared" ref="G648:G651" si="331">G649</f>
        <v>80.8</v>
      </c>
      <c r="H648" s="191">
        <f t="shared" si="304"/>
        <v>1</v>
      </c>
    </row>
    <row r="649" spans="1:8" s="36" customFormat="1" ht="47.25" x14ac:dyDescent="0.2">
      <c r="A649" s="55" t="s">
        <v>487</v>
      </c>
      <c r="B649" s="32" t="s">
        <v>13</v>
      </c>
      <c r="C649" s="32" t="s">
        <v>479</v>
      </c>
      <c r="D649" s="51" t="s">
        <v>490</v>
      </c>
      <c r="E649" s="51"/>
      <c r="F649" s="52">
        <f>F650</f>
        <v>80.8</v>
      </c>
      <c r="G649" s="52">
        <f t="shared" si="331"/>
        <v>80.8</v>
      </c>
      <c r="H649" s="199">
        <f t="shared" si="304"/>
        <v>1</v>
      </c>
    </row>
    <row r="650" spans="1:8" s="36" customFormat="1" ht="63" x14ac:dyDescent="0.2">
      <c r="A650" s="23" t="s">
        <v>488</v>
      </c>
      <c r="B650" s="24" t="s">
        <v>13</v>
      </c>
      <c r="C650" s="24" t="s">
        <v>479</v>
      </c>
      <c r="D650" s="25" t="s">
        <v>491</v>
      </c>
      <c r="E650" s="25"/>
      <c r="F650" s="22">
        <f>F651</f>
        <v>80.8</v>
      </c>
      <c r="G650" s="22">
        <f t="shared" si="331"/>
        <v>80.8</v>
      </c>
      <c r="H650" s="194">
        <f t="shared" si="304"/>
        <v>1</v>
      </c>
    </row>
    <row r="651" spans="1:8" s="36" customFormat="1" x14ac:dyDescent="0.2">
      <c r="A651" s="131" t="s">
        <v>32</v>
      </c>
      <c r="B651" s="24" t="s">
        <v>13</v>
      </c>
      <c r="C651" s="24" t="s">
        <v>479</v>
      </c>
      <c r="D651" s="25" t="s">
        <v>491</v>
      </c>
      <c r="E651" s="25">
        <v>300</v>
      </c>
      <c r="F651" s="22">
        <f>F652</f>
        <v>80.8</v>
      </c>
      <c r="G651" s="22">
        <f t="shared" si="331"/>
        <v>80.8</v>
      </c>
      <c r="H651" s="194">
        <f t="shared" si="304"/>
        <v>1</v>
      </c>
    </row>
    <row r="652" spans="1:8" s="47" customFormat="1" ht="31.5" x14ac:dyDescent="0.2">
      <c r="A652" s="132" t="s">
        <v>174</v>
      </c>
      <c r="B652" s="44" t="s">
        <v>13</v>
      </c>
      <c r="C652" s="44" t="s">
        <v>479</v>
      </c>
      <c r="D652" s="45" t="s">
        <v>491</v>
      </c>
      <c r="E652" s="45" t="s">
        <v>489</v>
      </c>
      <c r="F652" s="46">
        <f>335-173.9-80.3</f>
        <v>80.8</v>
      </c>
      <c r="G652" s="46">
        <f t="shared" ref="G652" si="332">335-173.9-80.3</f>
        <v>80.8</v>
      </c>
      <c r="H652" s="198">
        <f t="shared" si="304"/>
        <v>1</v>
      </c>
    </row>
    <row r="653" spans="1:8" s="36" customFormat="1" x14ac:dyDescent="0.2">
      <c r="A653" s="26" t="s">
        <v>492</v>
      </c>
      <c r="B653" s="27" t="s">
        <v>13</v>
      </c>
      <c r="C653" s="27">
        <v>1004</v>
      </c>
      <c r="D653" s="27"/>
      <c r="E653" s="33"/>
      <c r="F653" s="28">
        <f>F654</f>
        <v>26419.1</v>
      </c>
      <c r="G653" s="28">
        <f t="shared" ref="G653:G654" si="333">G654</f>
        <v>13699.300000000001</v>
      </c>
      <c r="H653" s="195">
        <f t="shared" si="304"/>
        <v>0.51853772460076242</v>
      </c>
    </row>
    <row r="654" spans="1:8" s="62" customFormat="1" x14ac:dyDescent="0.2">
      <c r="A654" s="133" t="s">
        <v>93</v>
      </c>
      <c r="B654" s="11" t="s">
        <v>13</v>
      </c>
      <c r="C654" s="11" t="s">
        <v>493</v>
      </c>
      <c r="D654" s="11" t="s">
        <v>94</v>
      </c>
      <c r="E654" s="19"/>
      <c r="F654" s="20">
        <f>F655</f>
        <v>26419.1</v>
      </c>
      <c r="G654" s="20">
        <f t="shared" si="333"/>
        <v>13699.300000000001</v>
      </c>
      <c r="H654" s="193">
        <f t="shared" si="304"/>
        <v>0.51853772460076242</v>
      </c>
    </row>
    <row r="655" spans="1:8" s="36" customFormat="1" x14ac:dyDescent="0.2">
      <c r="A655" s="131" t="s">
        <v>101</v>
      </c>
      <c r="B655" s="24" t="s">
        <v>13</v>
      </c>
      <c r="C655" s="24" t="s">
        <v>493</v>
      </c>
      <c r="D655" s="24" t="s">
        <v>102</v>
      </c>
      <c r="E655" s="25"/>
      <c r="F655" s="22">
        <f>F656+F660+F671</f>
        <v>26419.1</v>
      </c>
      <c r="G655" s="22">
        <f t="shared" ref="G655" si="334">G656+G660+G671</f>
        <v>13699.300000000001</v>
      </c>
      <c r="H655" s="194">
        <f t="shared" si="304"/>
        <v>0.51853772460076242</v>
      </c>
    </row>
    <row r="656" spans="1:8" s="36" customFormat="1" ht="46.9" hidden="1" customHeight="1" x14ac:dyDescent="0.2">
      <c r="A656" s="131" t="s">
        <v>494</v>
      </c>
      <c r="B656" s="24" t="s">
        <v>13</v>
      </c>
      <c r="C656" s="24" t="s">
        <v>493</v>
      </c>
      <c r="D656" s="24" t="s">
        <v>495</v>
      </c>
      <c r="E656" s="25"/>
      <c r="F656" s="22">
        <f>F657</f>
        <v>0</v>
      </c>
      <c r="G656" s="22">
        <f t="shared" ref="G656:G658" si="335">G657</f>
        <v>0</v>
      </c>
      <c r="H656" s="194" t="e">
        <f t="shared" si="304"/>
        <v>#DIV/0!</v>
      </c>
    </row>
    <row r="657" spans="1:8" s="36" customFormat="1" ht="46.9" hidden="1" customHeight="1" x14ac:dyDescent="0.2">
      <c r="A657" s="131" t="s">
        <v>496</v>
      </c>
      <c r="B657" s="24" t="s">
        <v>13</v>
      </c>
      <c r="C657" s="24" t="s">
        <v>493</v>
      </c>
      <c r="D657" s="24" t="s">
        <v>497</v>
      </c>
      <c r="E657" s="25"/>
      <c r="F657" s="22">
        <f>F658</f>
        <v>0</v>
      </c>
      <c r="G657" s="22">
        <f t="shared" si="335"/>
        <v>0</v>
      </c>
      <c r="H657" s="194" t="e">
        <f t="shared" si="304"/>
        <v>#DIV/0!</v>
      </c>
    </row>
    <row r="658" spans="1:8" s="21" customFormat="1" ht="16.5" hidden="1" customHeight="1" x14ac:dyDescent="0.2">
      <c r="A658" s="131" t="s">
        <v>32</v>
      </c>
      <c r="B658" s="24" t="s">
        <v>13</v>
      </c>
      <c r="C658" s="24" t="s">
        <v>493</v>
      </c>
      <c r="D658" s="24" t="s">
        <v>497</v>
      </c>
      <c r="E658" s="25">
        <v>300</v>
      </c>
      <c r="F658" s="22">
        <f>F659</f>
        <v>0</v>
      </c>
      <c r="G658" s="22">
        <f t="shared" si="335"/>
        <v>0</v>
      </c>
      <c r="H658" s="194" t="e">
        <f t="shared" si="304"/>
        <v>#DIV/0!</v>
      </c>
    </row>
    <row r="659" spans="1:8" s="21" customFormat="1" ht="17.25" hidden="1" customHeight="1" x14ac:dyDescent="0.2">
      <c r="A659" s="131" t="s">
        <v>498</v>
      </c>
      <c r="B659" s="24" t="s">
        <v>13</v>
      </c>
      <c r="C659" s="24" t="s">
        <v>493</v>
      </c>
      <c r="D659" s="24" t="s">
        <v>497</v>
      </c>
      <c r="E659" s="25">
        <v>310</v>
      </c>
      <c r="F659" s="22"/>
      <c r="G659" s="22"/>
      <c r="H659" s="194" t="e">
        <f t="shared" si="304"/>
        <v>#DIV/0!</v>
      </c>
    </row>
    <row r="660" spans="1:8" s="36" customFormat="1" ht="47.25" x14ac:dyDescent="0.2">
      <c r="A660" s="131" t="s">
        <v>103</v>
      </c>
      <c r="B660" s="24" t="s">
        <v>13</v>
      </c>
      <c r="C660" s="24" t="s">
        <v>493</v>
      </c>
      <c r="D660" s="24" t="s">
        <v>104</v>
      </c>
      <c r="E660" s="25"/>
      <c r="F660" s="22">
        <f>F661+F664+F667</f>
        <v>26078.199999999997</v>
      </c>
      <c r="G660" s="22">
        <f t="shared" ref="G660" si="336">G661+G664+G667</f>
        <v>13585.7</v>
      </c>
      <c r="H660" s="194">
        <f t="shared" si="304"/>
        <v>0.52096003558527826</v>
      </c>
    </row>
    <row r="661" spans="1:8" s="36" customFormat="1" ht="47.25" x14ac:dyDescent="0.2">
      <c r="A661" s="29" t="s">
        <v>499</v>
      </c>
      <c r="B661" s="24" t="s">
        <v>13</v>
      </c>
      <c r="C661" s="24" t="s">
        <v>493</v>
      </c>
      <c r="D661" s="25" t="s">
        <v>500</v>
      </c>
      <c r="E661" s="24"/>
      <c r="F661" s="53">
        <f>F662</f>
        <v>97.2</v>
      </c>
      <c r="G661" s="53">
        <f t="shared" ref="G661:G662" si="337">G662</f>
        <v>0</v>
      </c>
      <c r="H661" s="200">
        <f t="shared" ref="H661:H724" si="338">G661/F661</f>
        <v>0</v>
      </c>
    </row>
    <row r="662" spans="1:8" s="36" customFormat="1" x14ac:dyDescent="0.2">
      <c r="A662" s="29" t="s">
        <v>55</v>
      </c>
      <c r="B662" s="24" t="s">
        <v>13</v>
      </c>
      <c r="C662" s="24" t="s">
        <v>493</v>
      </c>
      <c r="D662" s="25" t="s">
        <v>500</v>
      </c>
      <c r="E662" s="24" t="s">
        <v>185</v>
      </c>
      <c r="F662" s="53">
        <f>F663</f>
        <v>97.2</v>
      </c>
      <c r="G662" s="53">
        <f t="shared" si="337"/>
        <v>0</v>
      </c>
      <c r="H662" s="200">
        <f t="shared" si="338"/>
        <v>0</v>
      </c>
    </row>
    <row r="663" spans="1:8" s="36" customFormat="1" ht="20.25" customHeight="1" x14ac:dyDescent="0.2">
      <c r="A663" s="29" t="s">
        <v>58</v>
      </c>
      <c r="B663" s="24" t="s">
        <v>13</v>
      </c>
      <c r="C663" s="24" t="s">
        <v>493</v>
      </c>
      <c r="D663" s="25" t="s">
        <v>500</v>
      </c>
      <c r="E663" s="24">
        <v>870</v>
      </c>
      <c r="F663" s="53">
        <v>97.2</v>
      </c>
      <c r="G663" s="53">
        <v>0</v>
      </c>
      <c r="H663" s="200">
        <f t="shared" si="338"/>
        <v>0</v>
      </c>
    </row>
    <row r="664" spans="1:8" s="36" customFormat="1" ht="110.25" x14ac:dyDescent="0.2">
      <c r="A664" s="131" t="s">
        <v>501</v>
      </c>
      <c r="B664" s="24" t="s">
        <v>13</v>
      </c>
      <c r="C664" s="24" t="s">
        <v>493</v>
      </c>
      <c r="D664" s="24" t="s">
        <v>502</v>
      </c>
      <c r="E664" s="25"/>
      <c r="F664" s="22">
        <f>F665</f>
        <v>2570.4</v>
      </c>
      <c r="G664" s="22">
        <f t="shared" ref="G664:G665" si="339">G665</f>
        <v>1096</v>
      </c>
      <c r="H664" s="194">
        <f t="shared" si="338"/>
        <v>0.42639277933395581</v>
      </c>
    </row>
    <row r="665" spans="1:8" s="36" customFormat="1" x14ac:dyDescent="0.2">
      <c r="A665" s="131" t="s">
        <v>32</v>
      </c>
      <c r="B665" s="24" t="s">
        <v>13</v>
      </c>
      <c r="C665" s="24" t="s">
        <v>493</v>
      </c>
      <c r="D665" s="24" t="s">
        <v>502</v>
      </c>
      <c r="E665" s="25">
        <v>300</v>
      </c>
      <c r="F665" s="22">
        <f>F666</f>
        <v>2570.4</v>
      </c>
      <c r="G665" s="22">
        <f t="shared" si="339"/>
        <v>1096</v>
      </c>
      <c r="H665" s="194">
        <f t="shared" si="338"/>
        <v>0.42639277933395581</v>
      </c>
    </row>
    <row r="666" spans="1:8" s="36" customFormat="1" ht="31.5" x14ac:dyDescent="0.2">
      <c r="A666" s="131" t="s">
        <v>174</v>
      </c>
      <c r="B666" s="24" t="s">
        <v>13</v>
      </c>
      <c r="C666" s="24" t="s">
        <v>493</v>
      </c>
      <c r="D666" s="24" t="s">
        <v>502</v>
      </c>
      <c r="E666" s="25">
        <v>320</v>
      </c>
      <c r="F666" s="22">
        <f>2074.8+495.6</f>
        <v>2570.4</v>
      </c>
      <c r="G666" s="22">
        <v>1096</v>
      </c>
      <c r="H666" s="194">
        <f t="shared" si="338"/>
        <v>0.42639277933395581</v>
      </c>
    </row>
    <row r="667" spans="1:8" s="36" customFormat="1" ht="63" x14ac:dyDescent="0.2">
      <c r="A667" s="131" t="s">
        <v>503</v>
      </c>
      <c r="B667" s="24" t="s">
        <v>13</v>
      </c>
      <c r="C667" s="24" t="s">
        <v>493</v>
      </c>
      <c r="D667" s="24" t="s">
        <v>504</v>
      </c>
      <c r="E667" s="25"/>
      <c r="F667" s="22">
        <f>F668</f>
        <v>23410.6</v>
      </c>
      <c r="G667" s="22">
        <f t="shared" ref="G667" si="340">G668</f>
        <v>12489.7</v>
      </c>
      <c r="H667" s="194">
        <f t="shared" si="338"/>
        <v>0.53350618950390005</v>
      </c>
    </row>
    <row r="668" spans="1:8" s="36" customFormat="1" x14ac:dyDescent="0.2">
      <c r="A668" s="131" t="s">
        <v>32</v>
      </c>
      <c r="B668" s="24" t="s">
        <v>13</v>
      </c>
      <c r="C668" s="24" t="s">
        <v>493</v>
      </c>
      <c r="D668" s="24" t="s">
        <v>504</v>
      </c>
      <c r="E668" s="25">
        <v>300</v>
      </c>
      <c r="F668" s="22">
        <f>F669+F670</f>
        <v>23410.6</v>
      </c>
      <c r="G668" s="22">
        <f t="shared" ref="G668" si="341">G669+G670</f>
        <v>12489.7</v>
      </c>
      <c r="H668" s="194">
        <f t="shared" si="338"/>
        <v>0.53350618950390005</v>
      </c>
    </row>
    <row r="669" spans="1:8" s="36" customFormat="1" ht="20.25" hidden="1" customHeight="1" x14ac:dyDescent="0.2">
      <c r="A669" s="131" t="s">
        <v>498</v>
      </c>
      <c r="B669" s="24" t="s">
        <v>13</v>
      </c>
      <c r="C669" s="24" t="s">
        <v>493</v>
      </c>
      <c r="D669" s="24" t="s">
        <v>504</v>
      </c>
      <c r="E669" s="25">
        <v>310</v>
      </c>
      <c r="F669" s="46"/>
      <c r="G669" s="46"/>
      <c r="H669" s="198" t="e">
        <f t="shared" si="338"/>
        <v>#DIV/0!</v>
      </c>
    </row>
    <row r="670" spans="1:8" s="36" customFormat="1" ht="31.5" x14ac:dyDescent="0.2">
      <c r="A670" s="131" t="s">
        <v>174</v>
      </c>
      <c r="B670" s="24" t="s">
        <v>13</v>
      </c>
      <c r="C670" s="24" t="s">
        <v>493</v>
      </c>
      <c r="D670" s="24" t="s">
        <v>504</v>
      </c>
      <c r="E670" s="25">
        <v>320</v>
      </c>
      <c r="F670" s="46">
        <f>13993.7+9416.9</f>
        <v>23410.6</v>
      </c>
      <c r="G670" s="46">
        <f>5805.2+6684.5</f>
        <v>12489.7</v>
      </c>
      <c r="H670" s="198">
        <f t="shared" si="338"/>
        <v>0.53350618950390005</v>
      </c>
    </row>
    <row r="671" spans="1:8" s="36" customFormat="1" ht="47.25" x14ac:dyDescent="0.2">
      <c r="A671" s="131" t="s">
        <v>494</v>
      </c>
      <c r="B671" s="24" t="s">
        <v>13</v>
      </c>
      <c r="C671" s="24" t="s">
        <v>493</v>
      </c>
      <c r="D671" s="24" t="s">
        <v>495</v>
      </c>
      <c r="E671" s="25"/>
      <c r="F671" s="22">
        <f>F672</f>
        <v>340.9</v>
      </c>
      <c r="G671" s="22">
        <f t="shared" ref="G671:G673" si="342">G672</f>
        <v>113.6</v>
      </c>
      <c r="H671" s="194">
        <f t="shared" si="338"/>
        <v>0.33323555294807861</v>
      </c>
    </row>
    <row r="672" spans="1:8" s="36" customFormat="1" ht="47.25" x14ac:dyDescent="0.2">
      <c r="A672" s="131" t="s">
        <v>496</v>
      </c>
      <c r="B672" s="24" t="s">
        <v>13</v>
      </c>
      <c r="C672" s="24" t="s">
        <v>493</v>
      </c>
      <c r="D672" s="24" t="s">
        <v>497</v>
      </c>
      <c r="E672" s="25"/>
      <c r="F672" s="22">
        <f>F673</f>
        <v>340.9</v>
      </c>
      <c r="G672" s="22">
        <f t="shared" si="342"/>
        <v>113.6</v>
      </c>
      <c r="H672" s="194">
        <f t="shared" si="338"/>
        <v>0.33323555294807861</v>
      </c>
    </row>
    <row r="673" spans="1:8" s="36" customFormat="1" ht="18.75" customHeight="1" x14ac:dyDescent="0.2">
      <c r="A673" s="131" t="s">
        <v>32</v>
      </c>
      <c r="B673" s="24" t="s">
        <v>13</v>
      </c>
      <c r="C673" s="24" t="s">
        <v>493</v>
      </c>
      <c r="D673" s="24" t="s">
        <v>497</v>
      </c>
      <c r="E673" s="25">
        <v>300</v>
      </c>
      <c r="F673" s="22">
        <f>F674</f>
        <v>340.9</v>
      </c>
      <c r="G673" s="22">
        <f t="shared" si="342"/>
        <v>113.6</v>
      </c>
      <c r="H673" s="194">
        <f t="shared" si="338"/>
        <v>0.33323555294807861</v>
      </c>
    </row>
    <row r="674" spans="1:8" s="36" customFormat="1" ht="17.25" customHeight="1" x14ac:dyDescent="0.2">
      <c r="A674" s="131" t="s">
        <v>498</v>
      </c>
      <c r="B674" s="24" t="s">
        <v>13</v>
      </c>
      <c r="C674" s="24" t="s">
        <v>493</v>
      </c>
      <c r="D674" s="24" t="s">
        <v>497</v>
      </c>
      <c r="E674" s="25">
        <v>310</v>
      </c>
      <c r="F674" s="22">
        <v>340.9</v>
      </c>
      <c r="G674" s="22">
        <v>113.6</v>
      </c>
      <c r="H674" s="194">
        <f t="shared" si="338"/>
        <v>0.33323555294807861</v>
      </c>
    </row>
    <row r="675" spans="1:8" s="36" customFormat="1" x14ac:dyDescent="0.2">
      <c r="A675" s="18" t="s">
        <v>505</v>
      </c>
      <c r="B675" s="11" t="s">
        <v>13</v>
      </c>
      <c r="C675" s="11" t="s">
        <v>506</v>
      </c>
      <c r="D675" s="11"/>
      <c r="E675" s="11"/>
      <c r="F675" s="20">
        <f>F676+F692+F728</f>
        <v>6014.7999999999993</v>
      </c>
      <c r="G675" s="20">
        <f t="shared" ref="G675" si="343">G676+G692+G728</f>
        <v>4260.01</v>
      </c>
      <c r="H675" s="193">
        <f t="shared" si="338"/>
        <v>0.70825463855822313</v>
      </c>
    </row>
    <row r="676" spans="1:8" s="36" customFormat="1" x14ac:dyDescent="0.2">
      <c r="A676" s="26" t="s">
        <v>507</v>
      </c>
      <c r="B676" s="27" t="s">
        <v>13</v>
      </c>
      <c r="C676" s="27" t="s">
        <v>508</v>
      </c>
      <c r="D676" s="27"/>
      <c r="E676" s="27"/>
      <c r="F676" s="28">
        <f>F684</f>
        <v>1997.1</v>
      </c>
      <c r="G676" s="28">
        <f t="shared" ref="G676" si="344">G684</f>
        <v>1578.6</v>
      </c>
      <c r="H676" s="195">
        <f t="shared" si="338"/>
        <v>0.79044614691302384</v>
      </c>
    </row>
    <row r="677" spans="1:8" s="36" customFormat="1" ht="18" hidden="1" customHeight="1" x14ac:dyDescent="0.2">
      <c r="A677" s="18" t="s">
        <v>35</v>
      </c>
      <c r="B677" s="11" t="s">
        <v>13</v>
      </c>
      <c r="C677" s="11" t="s">
        <v>508</v>
      </c>
      <c r="D677" s="11" t="s">
        <v>509</v>
      </c>
      <c r="E677" s="11"/>
      <c r="F677" s="20">
        <f>F678</f>
        <v>0</v>
      </c>
      <c r="G677" s="20">
        <f t="shared" ref="G677:G678" si="345">G678</f>
        <v>0</v>
      </c>
      <c r="H677" s="193" t="e">
        <f t="shared" si="338"/>
        <v>#DIV/0!</v>
      </c>
    </row>
    <row r="678" spans="1:8" s="36" customFormat="1" ht="15" hidden="1" customHeight="1" x14ac:dyDescent="0.2">
      <c r="A678" s="23" t="s">
        <v>264</v>
      </c>
      <c r="B678" s="24" t="s">
        <v>13</v>
      </c>
      <c r="C678" s="24" t="s">
        <v>508</v>
      </c>
      <c r="D678" s="24" t="s">
        <v>510</v>
      </c>
      <c r="E678" s="24"/>
      <c r="F678" s="22">
        <f>F679</f>
        <v>0</v>
      </c>
      <c r="G678" s="22">
        <f t="shared" si="345"/>
        <v>0</v>
      </c>
      <c r="H678" s="194" t="e">
        <f t="shared" si="338"/>
        <v>#DIV/0!</v>
      </c>
    </row>
    <row r="679" spans="1:8" s="62" customFormat="1" ht="31.5" hidden="1" customHeight="1" x14ac:dyDescent="0.2">
      <c r="A679" s="23" t="s">
        <v>511</v>
      </c>
      <c r="B679" s="24" t="s">
        <v>13</v>
      </c>
      <c r="C679" s="24" t="s">
        <v>508</v>
      </c>
      <c r="D679" s="24" t="s">
        <v>510</v>
      </c>
      <c r="E679" s="24" t="s">
        <v>455</v>
      </c>
      <c r="F679" s="22"/>
      <c r="G679" s="22"/>
      <c r="H679" s="194" t="e">
        <f t="shared" si="338"/>
        <v>#DIV/0!</v>
      </c>
    </row>
    <row r="680" spans="1:8" s="3" customFormat="1" ht="31.5" hidden="1" customHeight="1" x14ac:dyDescent="0.2">
      <c r="A680" s="23" t="s">
        <v>512</v>
      </c>
      <c r="B680" s="24" t="s">
        <v>13</v>
      </c>
      <c r="C680" s="24" t="s">
        <v>508</v>
      </c>
      <c r="D680" s="24" t="s">
        <v>513</v>
      </c>
      <c r="E680" s="24"/>
      <c r="F680" s="22"/>
      <c r="G680" s="22"/>
      <c r="H680" s="194" t="e">
        <f t="shared" si="338"/>
        <v>#DIV/0!</v>
      </c>
    </row>
    <row r="681" spans="1:8" s="3" customFormat="1" ht="15.75" hidden="1" customHeight="1" x14ac:dyDescent="0.2">
      <c r="A681" s="23" t="s">
        <v>512</v>
      </c>
      <c r="B681" s="24" t="s">
        <v>13</v>
      </c>
      <c r="C681" s="24" t="s">
        <v>508</v>
      </c>
      <c r="D681" s="24" t="s">
        <v>514</v>
      </c>
      <c r="E681" s="24"/>
      <c r="F681" s="22"/>
      <c r="G681" s="22"/>
      <c r="H681" s="194" t="e">
        <f t="shared" si="338"/>
        <v>#DIV/0!</v>
      </c>
    </row>
    <row r="682" spans="1:8" s="3" customFormat="1" ht="31.5" hidden="1" customHeight="1" x14ac:dyDescent="0.2">
      <c r="A682" s="23" t="s">
        <v>515</v>
      </c>
      <c r="B682" s="24" t="s">
        <v>13</v>
      </c>
      <c r="C682" s="24" t="s">
        <v>508</v>
      </c>
      <c r="D682" s="24" t="s">
        <v>516</v>
      </c>
      <c r="E682" s="24"/>
      <c r="F682" s="22"/>
      <c r="G682" s="22"/>
      <c r="H682" s="194" t="e">
        <f t="shared" si="338"/>
        <v>#DIV/0!</v>
      </c>
    </row>
    <row r="683" spans="1:8" s="3" customFormat="1" ht="31.5" hidden="1" customHeight="1" x14ac:dyDescent="0.2">
      <c r="A683" s="23" t="s">
        <v>511</v>
      </c>
      <c r="B683" s="24" t="s">
        <v>13</v>
      </c>
      <c r="C683" s="24" t="s">
        <v>508</v>
      </c>
      <c r="D683" s="24" t="s">
        <v>516</v>
      </c>
      <c r="E683" s="24" t="s">
        <v>455</v>
      </c>
      <c r="F683" s="22"/>
      <c r="G683" s="22"/>
      <c r="H683" s="194" t="e">
        <f t="shared" si="338"/>
        <v>#DIV/0!</v>
      </c>
    </row>
    <row r="684" spans="1:8" s="3" customFormat="1" ht="47.25" x14ac:dyDescent="0.2">
      <c r="A684" s="18" t="s">
        <v>517</v>
      </c>
      <c r="B684" s="11" t="s">
        <v>13</v>
      </c>
      <c r="C684" s="11" t="s">
        <v>508</v>
      </c>
      <c r="D684" s="19" t="s">
        <v>518</v>
      </c>
      <c r="E684" s="11"/>
      <c r="F684" s="20">
        <f>F685</f>
        <v>1997.1</v>
      </c>
      <c r="G684" s="20">
        <f t="shared" ref="G684:G688" si="346">G685</f>
        <v>1578.6</v>
      </c>
      <c r="H684" s="193">
        <f t="shared" si="338"/>
        <v>0.79044614691302384</v>
      </c>
    </row>
    <row r="685" spans="1:8" s="3" customFormat="1" ht="31.5" customHeight="1" x14ac:dyDescent="0.2">
      <c r="A685" s="23" t="s">
        <v>519</v>
      </c>
      <c r="B685" s="24" t="s">
        <v>13</v>
      </c>
      <c r="C685" s="24" t="s">
        <v>508</v>
      </c>
      <c r="D685" s="25" t="s">
        <v>520</v>
      </c>
      <c r="E685" s="24"/>
      <c r="F685" s="22">
        <f>F686</f>
        <v>1997.1</v>
      </c>
      <c r="G685" s="22">
        <f t="shared" si="346"/>
        <v>1578.6</v>
      </c>
      <c r="H685" s="194">
        <f t="shared" si="338"/>
        <v>0.79044614691302384</v>
      </c>
    </row>
    <row r="686" spans="1:8" s="3" customFormat="1" ht="31.5" customHeight="1" x14ac:dyDescent="0.2">
      <c r="A686" s="23" t="s">
        <v>521</v>
      </c>
      <c r="B686" s="24" t="s">
        <v>13</v>
      </c>
      <c r="C686" s="24" t="s">
        <v>508</v>
      </c>
      <c r="D686" s="25" t="s">
        <v>522</v>
      </c>
      <c r="E686" s="24"/>
      <c r="F686" s="22">
        <f>F687</f>
        <v>1997.1</v>
      </c>
      <c r="G686" s="22">
        <f t="shared" si="346"/>
        <v>1578.6</v>
      </c>
      <c r="H686" s="194">
        <f t="shared" si="338"/>
        <v>0.79044614691302384</v>
      </c>
    </row>
    <row r="687" spans="1:8" s="3" customFormat="1" ht="31.5" customHeight="1" x14ac:dyDescent="0.2">
      <c r="A687" s="23" t="s">
        <v>515</v>
      </c>
      <c r="B687" s="24" t="s">
        <v>13</v>
      </c>
      <c r="C687" s="24" t="s">
        <v>508</v>
      </c>
      <c r="D687" s="25" t="s">
        <v>523</v>
      </c>
      <c r="E687" s="24"/>
      <c r="F687" s="22">
        <f>F688</f>
        <v>1997.1</v>
      </c>
      <c r="G687" s="22">
        <f t="shared" si="346"/>
        <v>1578.6</v>
      </c>
      <c r="H687" s="194">
        <f t="shared" si="338"/>
        <v>0.79044614691302384</v>
      </c>
    </row>
    <row r="688" spans="1:8" s="21" customFormat="1" ht="31.5" x14ac:dyDescent="0.2">
      <c r="A688" s="58" t="s">
        <v>150</v>
      </c>
      <c r="B688" s="24" t="s">
        <v>13</v>
      </c>
      <c r="C688" s="24" t="s">
        <v>508</v>
      </c>
      <c r="D688" s="25" t="s">
        <v>523</v>
      </c>
      <c r="E688" s="24" t="s">
        <v>151</v>
      </c>
      <c r="F688" s="22">
        <f>F689</f>
        <v>1997.1</v>
      </c>
      <c r="G688" s="22">
        <f t="shared" si="346"/>
        <v>1578.6</v>
      </c>
      <c r="H688" s="194">
        <f t="shared" si="338"/>
        <v>0.79044614691302384</v>
      </c>
    </row>
    <row r="689" spans="1:8" s="3" customFormat="1" x14ac:dyDescent="0.2">
      <c r="A689" s="58" t="s">
        <v>181</v>
      </c>
      <c r="B689" s="24" t="s">
        <v>13</v>
      </c>
      <c r="C689" s="24" t="s">
        <v>508</v>
      </c>
      <c r="D689" s="25" t="s">
        <v>523</v>
      </c>
      <c r="E689" s="24" t="s">
        <v>182</v>
      </c>
      <c r="F689" s="22">
        <v>1997.1</v>
      </c>
      <c r="G689" s="22">
        <v>1578.6</v>
      </c>
      <c r="H689" s="194">
        <f t="shared" si="338"/>
        <v>0.79044614691302384</v>
      </c>
    </row>
    <row r="690" spans="1:8" s="3" customFormat="1" ht="32.450000000000003" hidden="1" customHeight="1" x14ac:dyDescent="0.2">
      <c r="A690" s="26" t="s">
        <v>524</v>
      </c>
      <c r="B690" s="27" t="s">
        <v>13</v>
      </c>
      <c r="C690" s="27" t="s">
        <v>508</v>
      </c>
      <c r="D690" s="27" t="s">
        <v>525</v>
      </c>
      <c r="E690" s="33"/>
      <c r="F690" s="28">
        <f>F691</f>
        <v>0</v>
      </c>
      <c r="G690" s="28">
        <f t="shared" ref="G690" si="347">G691</f>
        <v>0</v>
      </c>
      <c r="H690" s="195" t="e">
        <f t="shared" si="338"/>
        <v>#DIV/0!</v>
      </c>
    </row>
    <row r="691" spans="1:8" s="3" customFormat="1" ht="31.15" hidden="1" customHeight="1" x14ac:dyDescent="0.2">
      <c r="A691" s="30" t="s">
        <v>395</v>
      </c>
      <c r="B691" s="24" t="s">
        <v>13</v>
      </c>
      <c r="C691" s="24" t="s">
        <v>508</v>
      </c>
      <c r="D691" s="24" t="s">
        <v>525</v>
      </c>
      <c r="E691" s="25">
        <v>244</v>
      </c>
      <c r="F691" s="22"/>
      <c r="G691" s="22"/>
      <c r="H691" s="194" t="e">
        <f t="shared" si="338"/>
        <v>#DIV/0!</v>
      </c>
    </row>
    <row r="692" spans="1:8" s="3" customFormat="1" x14ac:dyDescent="0.2">
      <c r="A692" s="26" t="s">
        <v>526</v>
      </c>
      <c r="B692" s="27" t="s">
        <v>13</v>
      </c>
      <c r="C692" s="27" t="s">
        <v>527</v>
      </c>
      <c r="D692" s="27"/>
      <c r="E692" s="33"/>
      <c r="F692" s="28">
        <f>F693+F700+F706+F719+F723</f>
        <v>4017.7</v>
      </c>
      <c r="G692" s="28">
        <f>G693+G700+G706+G719+G723</f>
        <v>2681.4100000000003</v>
      </c>
      <c r="H692" s="195">
        <f t="shared" si="338"/>
        <v>0.66739925828210178</v>
      </c>
    </row>
    <row r="693" spans="1:8" s="3" customFormat="1" ht="15.6" customHeight="1" x14ac:dyDescent="0.2">
      <c r="A693" s="10" t="s">
        <v>35</v>
      </c>
      <c r="B693" s="11" t="s">
        <v>13</v>
      </c>
      <c r="C693" s="11" t="s">
        <v>527</v>
      </c>
      <c r="D693" s="11" t="s">
        <v>154</v>
      </c>
      <c r="E693" s="11" t="s">
        <v>9</v>
      </c>
      <c r="F693" s="85">
        <f>F694+F697</f>
        <v>13</v>
      </c>
      <c r="G693" s="85">
        <f t="shared" ref="G693" si="348">G694+G697</f>
        <v>13</v>
      </c>
      <c r="H693" s="208">
        <f t="shared" si="338"/>
        <v>1</v>
      </c>
    </row>
    <row r="694" spans="1:8" s="21" customFormat="1" ht="31.5" hidden="1" customHeight="1" x14ac:dyDescent="0.2">
      <c r="A694" s="29" t="s">
        <v>436</v>
      </c>
      <c r="B694" s="24" t="s">
        <v>13</v>
      </c>
      <c r="C694" s="24" t="s">
        <v>527</v>
      </c>
      <c r="D694" s="24" t="s">
        <v>437</v>
      </c>
      <c r="E694" s="25"/>
      <c r="F694" s="22">
        <f>F695+F696</f>
        <v>0</v>
      </c>
      <c r="G694" s="22">
        <f t="shared" ref="G694" si="349">G695+G696</f>
        <v>0</v>
      </c>
      <c r="H694" s="194" t="e">
        <f t="shared" si="338"/>
        <v>#DIV/0!</v>
      </c>
    </row>
    <row r="695" spans="1:8" s="3" customFormat="1" ht="31.5" hidden="1" customHeight="1" x14ac:dyDescent="0.2">
      <c r="A695" s="23" t="s">
        <v>528</v>
      </c>
      <c r="B695" s="24" t="s">
        <v>13</v>
      </c>
      <c r="C695" s="24" t="s">
        <v>527</v>
      </c>
      <c r="D695" s="24" t="s">
        <v>437</v>
      </c>
      <c r="E695" s="25">
        <v>500</v>
      </c>
      <c r="F695" s="22">
        <v>0</v>
      </c>
      <c r="G695" s="22">
        <v>0</v>
      </c>
      <c r="H695" s="194" t="e">
        <f t="shared" si="338"/>
        <v>#DIV/0!</v>
      </c>
    </row>
    <row r="696" spans="1:8" s="36" customFormat="1" ht="15.75" hidden="1" customHeight="1" x14ac:dyDescent="0.2">
      <c r="A696" s="23" t="s">
        <v>360</v>
      </c>
      <c r="B696" s="24" t="s">
        <v>13</v>
      </c>
      <c r="C696" s="24" t="s">
        <v>527</v>
      </c>
      <c r="D696" s="24" t="s">
        <v>437</v>
      </c>
      <c r="E696" s="24" t="s">
        <v>529</v>
      </c>
      <c r="F696" s="22">
        <v>0</v>
      </c>
      <c r="G696" s="22">
        <v>0</v>
      </c>
      <c r="H696" s="194" t="e">
        <f t="shared" si="338"/>
        <v>#DIV/0!</v>
      </c>
    </row>
    <row r="697" spans="1:8" s="36" customFormat="1" ht="15.6" customHeight="1" x14ac:dyDescent="0.2">
      <c r="A697" s="29" t="s">
        <v>37</v>
      </c>
      <c r="B697" s="24" t="s">
        <v>13</v>
      </c>
      <c r="C697" s="24" t="s">
        <v>527</v>
      </c>
      <c r="D697" s="24" t="s">
        <v>155</v>
      </c>
      <c r="E697" s="24" t="s">
        <v>9</v>
      </c>
      <c r="F697" s="57">
        <f>F698</f>
        <v>13</v>
      </c>
      <c r="G697" s="57">
        <f t="shared" ref="G697:G698" si="350">G698</f>
        <v>13</v>
      </c>
      <c r="H697" s="203">
        <f t="shared" si="338"/>
        <v>1</v>
      </c>
    </row>
    <row r="698" spans="1:8" s="3" customFormat="1" ht="21.75" customHeight="1" x14ac:dyDescent="0.2">
      <c r="A698" s="58" t="s">
        <v>150</v>
      </c>
      <c r="B698" s="24" t="s">
        <v>13</v>
      </c>
      <c r="C698" s="24" t="s">
        <v>527</v>
      </c>
      <c r="D698" s="24" t="s">
        <v>157</v>
      </c>
      <c r="E698" s="24" t="s">
        <v>151</v>
      </c>
      <c r="F698" s="57">
        <f>F699</f>
        <v>13</v>
      </c>
      <c r="G698" s="57">
        <f t="shared" si="350"/>
        <v>13</v>
      </c>
      <c r="H698" s="203">
        <f t="shared" si="338"/>
        <v>1</v>
      </c>
    </row>
    <row r="699" spans="1:8" s="3" customFormat="1" ht="15.6" customHeight="1" x14ac:dyDescent="0.2">
      <c r="A699" s="58" t="s">
        <v>181</v>
      </c>
      <c r="B699" s="24" t="s">
        <v>13</v>
      </c>
      <c r="C699" s="24" t="s">
        <v>527</v>
      </c>
      <c r="D699" s="24" t="s">
        <v>157</v>
      </c>
      <c r="E699" s="24" t="s">
        <v>182</v>
      </c>
      <c r="F699" s="57">
        <v>13</v>
      </c>
      <c r="G699" s="57">
        <v>13</v>
      </c>
      <c r="H699" s="203">
        <f t="shared" si="338"/>
        <v>1</v>
      </c>
    </row>
    <row r="700" spans="1:8" s="42" customFormat="1" ht="46.9" hidden="1" customHeight="1" x14ac:dyDescent="0.2">
      <c r="A700" s="61" t="s">
        <v>517</v>
      </c>
      <c r="B700" s="39" t="s">
        <v>13</v>
      </c>
      <c r="C700" s="39" t="s">
        <v>527</v>
      </c>
      <c r="D700" s="24" t="s">
        <v>835</v>
      </c>
      <c r="E700" s="44"/>
      <c r="F700" s="93">
        <f>F701</f>
        <v>0</v>
      </c>
      <c r="G700" s="93">
        <f t="shared" ref="G700:G704" si="351">G701</f>
        <v>0</v>
      </c>
      <c r="H700" s="211" t="e">
        <f t="shared" si="338"/>
        <v>#DIV/0!</v>
      </c>
    </row>
    <row r="701" spans="1:8" s="3" customFormat="1" ht="31.15" hidden="1" customHeight="1" x14ac:dyDescent="0.2">
      <c r="A701" s="23" t="s">
        <v>519</v>
      </c>
      <c r="B701" s="24" t="s">
        <v>13</v>
      </c>
      <c r="C701" s="24" t="s">
        <v>527</v>
      </c>
      <c r="D701" s="24" t="s">
        <v>836</v>
      </c>
      <c r="E701" s="24"/>
      <c r="F701" s="57">
        <f>F702</f>
        <v>0</v>
      </c>
      <c r="G701" s="57">
        <f t="shared" si="351"/>
        <v>0</v>
      </c>
      <c r="H701" s="203" t="e">
        <f t="shared" si="338"/>
        <v>#DIV/0!</v>
      </c>
    </row>
    <row r="702" spans="1:8" s="3" customFormat="1" ht="46.9" hidden="1" customHeight="1" x14ac:dyDescent="0.2">
      <c r="A702" s="23" t="s">
        <v>521</v>
      </c>
      <c r="B702" s="24" t="s">
        <v>13</v>
      </c>
      <c r="C702" s="24" t="s">
        <v>527</v>
      </c>
      <c r="D702" s="24" t="s">
        <v>837</v>
      </c>
      <c r="E702" s="24"/>
      <c r="F702" s="57">
        <f>F703</f>
        <v>0</v>
      </c>
      <c r="G702" s="57">
        <f t="shared" si="351"/>
        <v>0</v>
      </c>
      <c r="H702" s="203" t="e">
        <f t="shared" si="338"/>
        <v>#DIV/0!</v>
      </c>
    </row>
    <row r="703" spans="1:8" s="3" customFormat="1" ht="97.15" hidden="1" customHeight="1" x14ac:dyDescent="0.2">
      <c r="A703" s="134" t="s">
        <v>530</v>
      </c>
      <c r="B703" s="24" t="s">
        <v>13</v>
      </c>
      <c r="C703" s="24" t="s">
        <v>527</v>
      </c>
      <c r="D703" s="24" t="s">
        <v>838</v>
      </c>
      <c r="E703" s="24"/>
      <c r="F703" s="22">
        <f>F704</f>
        <v>0</v>
      </c>
      <c r="G703" s="22">
        <f t="shared" si="351"/>
        <v>0</v>
      </c>
      <c r="H703" s="194" t="e">
        <f t="shared" si="338"/>
        <v>#DIV/0!</v>
      </c>
    </row>
    <row r="704" spans="1:8" s="3" customFormat="1" ht="15.6" hidden="1" customHeight="1" x14ac:dyDescent="0.2">
      <c r="A704" s="59" t="s">
        <v>55</v>
      </c>
      <c r="B704" s="24" t="s">
        <v>13</v>
      </c>
      <c r="C704" s="24" t="s">
        <v>527</v>
      </c>
      <c r="D704" s="24" t="s">
        <v>839</v>
      </c>
      <c r="E704" s="24" t="s">
        <v>185</v>
      </c>
      <c r="F704" s="57">
        <f>F705</f>
        <v>0</v>
      </c>
      <c r="G704" s="57">
        <f t="shared" si="351"/>
        <v>0</v>
      </c>
      <c r="H704" s="203" t="e">
        <f t="shared" si="338"/>
        <v>#DIV/0!</v>
      </c>
    </row>
    <row r="705" spans="1:8" s="3" customFormat="1" ht="15.6" hidden="1" customHeight="1" x14ac:dyDescent="0.2">
      <c r="A705" s="59" t="s">
        <v>58</v>
      </c>
      <c r="B705" s="24" t="s">
        <v>13</v>
      </c>
      <c r="C705" s="24" t="s">
        <v>527</v>
      </c>
      <c r="D705" s="24" t="s">
        <v>840</v>
      </c>
      <c r="E705" s="24" t="s">
        <v>261</v>
      </c>
      <c r="F705" s="57"/>
      <c r="G705" s="57"/>
      <c r="H705" s="203" t="e">
        <f t="shared" si="338"/>
        <v>#DIV/0!</v>
      </c>
    </row>
    <row r="706" spans="1:8" s="3" customFormat="1" ht="31.5" x14ac:dyDescent="0.2">
      <c r="A706" s="18" t="s">
        <v>512</v>
      </c>
      <c r="B706" s="11" t="s">
        <v>13</v>
      </c>
      <c r="C706" s="11" t="s">
        <v>527</v>
      </c>
      <c r="D706" s="11" t="s">
        <v>531</v>
      </c>
      <c r="E706" s="11"/>
      <c r="F706" s="20">
        <f>F707+F716+F713</f>
        <v>4004.7</v>
      </c>
      <c r="G706" s="20">
        <f t="shared" ref="G706" si="352">G707+G716+G713</f>
        <v>2668.4100000000003</v>
      </c>
      <c r="H706" s="193">
        <f t="shared" si="338"/>
        <v>0.6663195744999626</v>
      </c>
    </row>
    <row r="707" spans="1:8" s="3" customFormat="1" ht="31.5" x14ac:dyDescent="0.2">
      <c r="A707" s="23" t="s">
        <v>512</v>
      </c>
      <c r="B707" s="24" t="s">
        <v>13</v>
      </c>
      <c r="C707" s="24" t="s">
        <v>527</v>
      </c>
      <c r="D707" s="25" t="s">
        <v>532</v>
      </c>
      <c r="E707" s="24"/>
      <c r="F707" s="22">
        <f>F710</f>
        <v>3899.5899999999997</v>
      </c>
      <c r="G707" s="22">
        <f t="shared" ref="G707" si="353">G710</f>
        <v>2563.3000000000002</v>
      </c>
      <c r="H707" s="194">
        <f t="shared" si="338"/>
        <v>0.65732551370785142</v>
      </c>
    </row>
    <row r="708" spans="1:8" s="3" customFormat="1" ht="31.15" hidden="1" customHeight="1" x14ac:dyDescent="0.2">
      <c r="A708" s="59" t="s">
        <v>30</v>
      </c>
      <c r="B708" s="24" t="s">
        <v>13</v>
      </c>
      <c r="C708" s="24" t="s">
        <v>527</v>
      </c>
      <c r="D708" s="25" t="s">
        <v>514</v>
      </c>
      <c r="E708" s="24" t="s">
        <v>40</v>
      </c>
      <c r="F708" s="22">
        <f>F709</f>
        <v>0</v>
      </c>
      <c r="G708" s="22">
        <f t="shared" ref="G708" si="354">G709</f>
        <v>0</v>
      </c>
      <c r="H708" s="194" t="e">
        <f t="shared" si="338"/>
        <v>#DIV/0!</v>
      </c>
    </row>
    <row r="709" spans="1:8" s="21" customFormat="1" ht="31.15" hidden="1" customHeight="1" x14ac:dyDescent="0.2">
      <c r="A709" s="59" t="s">
        <v>31</v>
      </c>
      <c r="B709" s="24" t="s">
        <v>13</v>
      </c>
      <c r="C709" s="24" t="s">
        <v>527</v>
      </c>
      <c r="D709" s="25" t="s">
        <v>514</v>
      </c>
      <c r="E709" s="24" t="s">
        <v>41</v>
      </c>
      <c r="F709" s="22"/>
      <c r="G709" s="22"/>
      <c r="H709" s="194" t="e">
        <f t="shared" si="338"/>
        <v>#DIV/0!</v>
      </c>
    </row>
    <row r="710" spans="1:8" s="3" customFormat="1" ht="31.5" x14ac:dyDescent="0.2">
      <c r="A710" s="58" t="s">
        <v>150</v>
      </c>
      <c r="B710" s="24" t="s">
        <v>13</v>
      </c>
      <c r="C710" s="24" t="s">
        <v>527</v>
      </c>
      <c r="D710" s="25" t="s">
        <v>532</v>
      </c>
      <c r="E710" s="24" t="s">
        <v>151</v>
      </c>
      <c r="F710" s="22">
        <f>F711</f>
        <v>3899.5899999999997</v>
      </c>
      <c r="G710" s="22">
        <f t="shared" ref="G710" si="355">G711</f>
        <v>2563.3000000000002</v>
      </c>
      <c r="H710" s="194">
        <f t="shared" si="338"/>
        <v>0.65732551370785142</v>
      </c>
    </row>
    <row r="711" spans="1:8" s="3" customFormat="1" x14ac:dyDescent="0.2">
      <c r="A711" s="58" t="s">
        <v>181</v>
      </c>
      <c r="B711" s="24" t="s">
        <v>13</v>
      </c>
      <c r="C711" s="24" t="s">
        <v>527</v>
      </c>
      <c r="D711" s="25" t="s">
        <v>532</v>
      </c>
      <c r="E711" s="24" t="s">
        <v>182</v>
      </c>
      <c r="F711" s="22">
        <f>4004.7-105.11</f>
        <v>3899.5899999999997</v>
      </c>
      <c r="G711" s="22">
        <v>2563.3000000000002</v>
      </c>
      <c r="H711" s="194">
        <f t="shared" si="338"/>
        <v>0.65732551370785142</v>
      </c>
    </row>
    <row r="712" spans="1:8" s="3" customFormat="1" ht="15.6" hidden="1" customHeight="1" x14ac:dyDescent="0.2">
      <c r="A712" s="58" t="s">
        <v>431</v>
      </c>
      <c r="B712" s="24" t="s">
        <v>13</v>
      </c>
      <c r="C712" s="24" t="s">
        <v>527</v>
      </c>
      <c r="D712" s="25" t="s">
        <v>532</v>
      </c>
      <c r="E712" s="24"/>
      <c r="F712" s="22"/>
      <c r="G712" s="22"/>
      <c r="H712" s="194" t="e">
        <f t="shared" si="338"/>
        <v>#DIV/0!</v>
      </c>
    </row>
    <row r="713" spans="1:8" s="3" customFormat="1" ht="47.25" x14ac:dyDescent="0.2">
      <c r="A713" s="58" t="s">
        <v>533</v>
      </c>
      <c r="B713" s="24" t="s">
        <v>13</v>
      </c>
      <c r="C713" s="24" t="s">
        <v>527</v>
      </c>
      <c r="D713" s="25" t="s">
        <v>534</v>
      </c>
      <c r="E713" s="24"/>
      <c r="F713" s="22">
        <f>F714</f>
        <v>105.11</v>
      </c>
      <c r="G713" s="22">
        <f t="shared" ref="G713:G714" si="356">G714</f>
        <v>105.11</v>
      </c>
      <c r="H713" s="194">
        <f t="shared" si="338"/>
        <v>1</v>
      </c>
    </row>
    <row r="714" spans="1:8" s="3" customFormat="1" ht="31.5" x14ac:dyDescent="0.2">
      <c r="A714" s="58" t="s">
        <v>150</v>
      </c>
      <c r="B714" s="24" t="s">
        <v>13</v>
      </c>
      <c r="C714" s="24" t="s">
        <v>527</v>
      </c>
      <c r="D714" s="25" t="s">
        <v>534</v>
      </c>
      <c r="E714" s="24" t="s">
        <v>151</v>
      </c>
      <c r="F714" s="22">
        <f>F715</f>
        <v>105.11</v>
      </c>
      <c r="G714" s="22">
        <f t="shared" si="356"/>
        <v>105.11</v>
      </c>
      <c r="H714" s="194">
        <f t="shared" si="338"/>
        <v>1</v>
      </c>
    </row>
    <row r="715" spans="1:8" s="3" customFormat="1" ht="15.75" customHeight="1" x14ac:dyDescent="0.2">
      <c r="A715" s="58" t="s">
        <v>181</v>
      </c>
      <c r="B715" s="24" t="s">
        <v>13</v>
      </c>
      <c r="C715" s="24" t="s">
        <v>527</v>
      </c>
      <c r="D715" s="25" t="s">
        <v>534</v>
      </c>
      <c r="E715" s="24" t="s">
        <v>182</v>
      </c>
      <c r="F715" s="22">
        <v>105.11</v>
      </c>
      <c r="G715" s="22">
        <v>105.11</v>
      </c>
      <c r="H715" s="194">
        <f t="shared" si="338"/>
        <v>1</v>
      </c>
    </row>
    <row r="716" spans="1:8" s="3" customFormat="1" ht="46.9" hidden="1" customHeight="1" x14ac:dyDescent="0.2">
      <c r="A716" s="58" t="s">
        <v>535</v>
      </c>
      <c r="B716" s="24" t="s">
        <v>13</v>
      </c>
      <c r="C716" s="24" t="s">
        <v>527</v>
      </c>
      <c r="D716" s="25" t="s">
        <v>536</v>
      </c>
      <c r="E716" s="24"/>
      <c r="F716" s="22">
        <f>F717</f>
        <v>0</v>
      </c>
      <c r="G716" s="22">
        <f t="shared" ref="G716:G717" si="357">G717</f>
        <v>0</v>
      </c>
      <c r="H716" s="194" t="e">
        <f t="shared" si="338"/>
        <v>#DIV/0!</v>
      </c>
    </row>
    <row r="717" spans="1:8" s="3" customFormat="1" ht="15.75" hidden="1" customHeight="1" x14ac:dyDescent="0.2">
      <c r="A717" s="59" t="s">
        <v>55</v>
      </c>
      <c r="B717" s="24" t="s">
        <v>13</v>
      </c>
      <c r="C717" s="24" t="s">
        <v>527</v>
      </c>
      <c r="D717" s="25" t="s">
        <v>536</v>
      </c>
      <c r="E717" s="24" t="s">
        <v>185</v>
      </c>
      <c r="F717" s="22">
        <f>F718</f>
        <v>0</v>
      </c>
      <c r="G717" s="22">
        <f t="shared" si="357"/>
        <v>0</v>
      </c>
      <c r="H717" s="194" t="e">
        <f t="shared" si="338"/>
        <v>#DIV/0!</v>
      </c>
    </row>
    <row r="718" spans="1:8" s="3" customFormat="1" ht="15.75" hidden="1" customHeight="1" x14ac:dyDescent="0.2">
      <c r="A718" s="59" t="s">
        <v>58</v>
      </c>
      <c r="B718" s="24" t="s">
        <v>13</v>
      </c>
      <c r="C718" s="24" t="s">
        <v>527</v>
      </c>
      <c r="D718" s="25" t="s">
        <v>536</v>
      </c>
      <c r="E718" s="24" t="s">
        <v>261</v>
      </c>
      <c r="F718" s="22"/>
      <c r="G718" s="22"/>
      <c r="H718" s="194" t="e">
        <f t="shared" si="338"/>
        <v>#DIV/0!</v>
      </c>
    </row>
    <row r="719" spans="1:8" s="36" customFormat="1" ht="15.6" hidden="1" customHeight="1" x14ac:dyDescent="0.2">
      <c r="A719" s="10" t="s">
        <v>187</v>
      </c>
      <c r="B719" s="11" t="s">
        <v>13</v>
      </c>
      <c r="C719" s="11" t="s">
        <v>527</v>
      </c>
      <c r="D719" s="11" t="s">
        <v>188</v>
      </c>
      <c r="E719" s="19"/>
      <c r="F719" s="12">
        <f>F720</f>
        <v>0</v>
      </c>
      <c r="G719" s="12">
        <f t="shared" ref="G719:G721" si="358">G720</f>
        <v>0</v>
      </c>
      <c r="H719" s="191" t="e">
        <f t="shared" si="338"/>
        <v>#DIV/0!</v>
      </c>
    </row>
    <row r="720" spans="1:8" s="36" customFormat="1" ht="46.9" hidden="1" customHeight="1" x14ac:dyDescent="0.2">
      <c r="A720" s="55" t="s">
        <v>537</v>
      </c>
      <c r="B720" s="32" t="s">
        <v>13</v>
      </c>
      <c r="C720" s="32" t="s">
        <v>527</v>
      </c>
      <c r="D720" s="51" t="s">
        <v>386</v>
      </c>
      <c r="E720" s="51"/>
      <c r="F720" s="52">
        <f>F721</f>
        <v>0</v>
      </c>
      <c r="G720" s="52">
        <f t="shared" si="358"/>
        <v>0</v>
      </c>
      <c r="H720" s="199" t="e">
        <f t="shared" si="338"/>
        <v>#DIV/0!</v>
      </c>
    </row>
    <row r="721" spans="1:8" s="36" customFormat="1" ht="15.6" hidden="1" customHeight="1" x14ac:dyDescent="0.2">
      <c r="A721" s="58" t="s">
        <v>55</v>
      </c>
      <c r="B721" s="24" t="s">
        <v>13</v>
      </c>
      <c r="C721" s="24" t="s">
        <v>527</v>
      </c>
      <c r="D721" s="25" t="s">
        <v>386</v>
      </c>
      <c r="E721" s="25">
        <v>800</v>
      </c>
      <c r="F721" s="22">
        <f>F722</f>
        <v>0</v>
      </c>
      <c r="G721" s="22">
        <f t="shared" si="358"/>
        <v>0</v>
      </c>
      <c r="H721" s="194" t="e">
        <f t="shared" si="338"/>
        <v>#DIV/0!</v>
      </c>
    </row>
    <row r="722" spans="1:8" s="21" customFormat="1" ht="15.6" hidden="1" customHeight="1" x14ac:dyDescent="0.2">
      <c r="A722" s="58" t="s">
        <v>58</v>
      </c>
      <c r="B722" s="24" t="s">
        <v>13</v>
      </c>
      <c r="C722" s="24" t="s">
        <v>527</v>
      </c>
      <c r="D722" s="25" t="s">
        <v>386</v>
      </c>
      <c r="E722" s="25">
        <v>870</v>
      </c>
      <c r="F722" s="22">
        <f>739.7-739.7</f>
        <v>0</v>
      </c>
      <c r="G722" s="22">
        <f t="shared" ref="G722" si="359">739.7-739.7</f>
        <v>0</v>
      </c>
      <c r="H722" s="194" t="e">
        <f t="shared" si="338"/>
        <v>#DIV/0!</v>
      </c>
    </row>
    <row r="723" spans="1:8" s="21" customFormat="1" ht="15.6" hidden="1" customHeight="1" x14ac:dyDescent="0.2">
      <c r="A723" s="49" t="s">
        <v>129</v>
      </c>
      <c r="B723" s="11" t="s">
        <v>13</v>
      </c>
      <c r="C723" s="11" t="s">
        <v>527</v>
      </c>
      <c r="D723" s="11" t="s">
        <v>130</v>
      </c>
      <c r="E723" s="19"/>
      <c r="F723" s="85">
        <f>F724</f>
        <v>0</v>
      </c>
      <c r="G723" s="85">
        <f t="shared" ref="G723:G726" si="360">G724</f>
        <v>0</v>
      </c>
      <c r="H723" s="208" t="e">
        <f t="shared" si="338"/>
        <v>#DIV/0!</v>
      </c>
    </row>
    <row r="724" spans="1:8" s="21" customFormat="1" ht="31.15" hidden="1" customHeight="1" x14ac:dyDescent="0.2">
      <c r="A724" s="35" t="s">
        <v>472</v>
      </c>
      <c r="B724" s="24" t="s">
        <v>13</v>
      </c>
      <c r="C724" s="24" t="s">
        <v>527</v>
      </c>
      <c r="D724" s="24" t="s">
        <v>473</v>
      </c>
      <c r="E724" s="25"/>
      <c r="F724" s="60">
        <f>F725</f>
        <v>0</v>
      </c>
      <c r="G724" s="60">
        <f t="shared" si="360"/>
        <v>0</v>
      </c>
      <c r="H724" s="204" t="e">
        <f t="shared" si="338"/>
        <v>#DIV/0!</v>
      </c>
    </row>
    <row r="725" spans="1:8" s="21" customFormat="1" ht="31.15" hidden="1" customHeight="1" x14ac:dyDescent="0.2">
      <c r="A725" s="35" t="s">
        <v>474</v>
      </c>
      <c r="B725" s="24" t="s">
        <v>13</v>
      </c>
      <c r="C725" s="24" t="s">
        <v>527</v>
      </c>
      <c r="D725" s="24" t="s">
        <v>473</v>
      </c>
      <c r="E725" s="25"/>
      <c r="F725" s="60">
        <f>F726</f>
        <v>0</v>
      </c>
      <c r="G725" s="60">
        <f t="shared" si="360"/>
        <v>0</v>
      </c>
      <c r="H725" s="204" t="e">
        <f t="shared" ref="H725:H788" si="361">G725/F725</f>
        <v>#DIV/0!</v>
      </c>
    </row>
    <row r="726" spans="1:8" s="21" customFormat="1" ht="31.15" hidden="1" customHeight="1" x14ac:dyDescent="0.2">
      <c r="A726" s="58" t="s">
        <v>150</v>
      </c>
      <c r="B726" s="24" t="s">
        <v>13</v>
      </c>
      <c r="C726" s="24" t="s">
        <v>527</v>
      </c>
      <c r="D726" s="24" t="s">
        <v>473</v>
      </c>
      <c r="E726" s="25">
        <v>600</v>
      </c>
      <c r="F726" s="60">
        <f>F727</f>
        <v>0</v>
      </c>
      <c r="G726" s="60">
        <f t="shared" si="360"/>
        <v>0</v>
      </c>
      <c r="H726" s="204" t="e">
        <f t="shared" si="361"/>
        <v>#DIV/0!</v>
      </c>
    </row>
    <row r="727" spans="1:8" s="21" customFormat="1" ht="15.6" hidden="1" customHeight="1" x14ac:dyDescent="0.2">
      <c r="A727" s="58" t="s">
        <v>181</v>
      </c>
      <c r="B727" s="24" t="s">
        <v>13</v>
      </c>
      <c r="C727" s="24" t="s">
        <v>527</v>
      </c>
      <c r="D727" s="24" t="s">
        <v>473</v>
      </c>
      <c r="E727" s="25">
        <v>620</v>
      </c>
      <c r="F727" s="60"/>
      <c r="G727" s="60"/>
      <c r="H727" s="204" t="e">
        <f t="shared" si="361"/>
        <v>#DIV/0!</v>
      </c>
    </row>
    <row r="728" spans="1:8" s="21" customFormat="1" ht="16.149999999999999" hidden="1" customHeight="1" x14ac:dyDescent="0.2">
      <c r="A728" s="111" t="s">
        <v>538</v>
      </c>
      <c r="B728" s="88" t="s">
        <v>13</v>
      </c>
      <c r="C728" s="88" t="s">
        <v>539</v>
      </c>
      <c r="D728" s="88"/>
      <c r="E728" s="25"/>
      <c r="F728" s="54">
        <f>F729+F735</f>
        <v>0</v>
      </c>
      <c r="G728" s="54">
        <f t="shared" ref="G728" si="362">G729+G735</f>
        <v>0</v>
      </c>
      <c r="H728" s="201" t="e">
        <f t="shared" si="361"/>
        <v>#DIV/0!</v>
      </c>
    </row>
    <row r="729" spans="1:8" s="47" customFormat="1" ht="46.9" hidden="1" customHeight="1" x14ac:dyDescent="0.2">
      <c r="A729" s="61" t="s">
        <v>517</v>
      </c>
      <c r="B729" s="39" t="s">
        <v>13</v>
      </c>
      <c r="C729" s="39" t="s">
        <v>539</v>
      </c>
      <c r="D729" s="40" t="s">
        <v>518</v>
      </c>
      <c r="E729" s="39"/>
      <c r="F729" s="84">
        <f>F730</f>
        <v>0</v>
      </c>
      <c r="G729" s="84">
        <f t="shared" ref="G729:G733" si="363">G730</f>
        <v>0</v>
      </c>
      <c r="H729" s="207" t="e">
        <f t="shared" si="361"/>
        <v>#DIV/0!</v>
      </c>
    </row>
    <row r="730" spans="1:8" s="47" customFormat="1" ht="31.15" hidden="1" customHeight="1" x14ac:dyDescent="0.2">
      <c r="A730" s="74" t="s">
        <v>540</v>
      </c>
      <c r="B730" s="44" t="s">
        <v>13</v>
      </c>
      <c r="C730" s="44" t="s">
        <v>539</v>
      </c>
      <c r="D730" s="45" t="s">
        <v>541</v>
      </c>
      <c r="E730" s="44"/>
      <c r="F730" s="104">
        <f>F731</f>
        <v>0</v>
      </c>
      <c r="G730" s="104">
        <f t="shared" si="363"/>
        <v>0</v>
      </c>
      <c r="H730" s="214" t="e">
        <f t="shared" si="361"/>
        <v>#DIV/0!</v>
      </c>
    </row>
    <row r="731" spans="1:8" s="47" customFormat="1" ht="62.45" hidden="1" customHeight="1" x14ac:dyDescent="0.2">
      <c r="A731" s="74" t="s">
        <v>542</v>
      </c>
      <c r="B731" s="44" t="s">
        <v>13</v>
      </c>
      <c r="C731" s="44" t="s">
        <v>539</v>
      </c>
      <c r="D731" s="45" t="s">
        <v>543</v>
      </c>
      <c r="E731" s="44"/>
      <c r="F731" s="104">
        <f>F732</f>
        <v>0</v>
      </c>
      <c r="G731" s="104">
        <f t="shared" si="363"/>
        <v>0</v>
      </c>
      <c r="H731" s="214" t="e">
        <f t="shared" si="361"/>
        <v>#DIV/0!</v>
      </c>
    </row>
    <row r="732" spans="1:8" s="47" customFormat="1" ht="156" hidden="1" customHeight="1" x14ac:dyDescent="0.2">
      <c r="A732" s="132" t="s">
        <v>544</v>
      </c>
      <c r="B732" s="44" t="s">
        <v>13</v>
      </c>
      <c r="C732" s="44" t="s">
        <v>539</v>
      </c>
      <c r="D732" s="45" t="s">
        <v>545</v>
      </c>
      <c r="E732" s="44"/>
      <c r="F732" s="104">
        <f>F733</f>
        <v>0</v>
      </c>
      <c r="G732" s="104">
        <f t="shared" si="363"/>
        <v>0</v>
      </c>
      <c r="H732" s="214" t="e">
        <f t="shared" si="361"/>
        <v>#DIV/0!</v>
      </c>
    </row>
    <row r="733" spans="1:8" s="47" customFormat="1" ht="31.15" hidden="1" customHeight="1" x14ac:dyDescent="0.2">
      <c r="A733" s="126" t="s">
        <v>150</v>
      </c>
      <c r="B733" s="44" t="s">
        <v>13</v>
      </c>
      <c r="C733" s="44" t="s">
        <v>539</v>
      </c>
      <c r="D733" s="45" t="s">
        <v>545</v>
      </c>
      <c r="E733" s="44" t="s">
        <v>151</v>
      </c>
      <c r="F733" s="104">
        <f>F734</f>
        <v>0</v>
      </c>
      <c r="G733" s="104">
        <f t="shared" si="363"/>
        <v>0</v>
      </c>
      <c r="H733" s="214" t="e">
        <f t="shared" si="361"/>
        <v>#DIV/0!</v>
      </c>
    </row>
    <row r="734" spans="1:8" s="47" customFormat="1" ht="15.6" hidden="1" customHeight="1" x14ac:dyDescent="0.2">
      <c r="A734" s="126" t="s">
        <v>181</v>
      </c>
      <c r="B734" s="44" t="s">
        <v>13</v>
      </c>
      <c r="C734" s="44" t="s">
        <v>539</v>
      </c>
      <c r="D734" s="45" t="s">
        <v>545</v>
      </c>
      <c r="E734" s="44" t="s">
        <v>182</v>
      </c>
      <c r="F734" s="104">
        <f>50-50</f>
        <v>0</v>
      </c>
      <c r="G734" s="104">
        <f t="shared" ref="G734" si="364">50-50</f>
        <v>0</v>
      </c>
      <c r="H734" s="214" t="e">
        <f t="shared" si="361"/>
        <v>#DIV/0!</v>
      </c>
    </row>
    <row r="735" spans="1:8" s="123" customFormat="1" ht="62.45" hidden="1" customHeight="1" x14ac:dyDescent="0.2">
      <c r="A735" s="114" t="s">
        <v>546</v>
      </c>
      <c r="B735" s="44" t="s">
        <v>13</v>
      </c>
      <c r="C735" s="44" t="s">
        <v>539</v>
      </c>
      <c r="D735" s="45" t="s">
        <v>547</v>
      </c>
      <c r="E735" s="44"/>
      <c r="F735" s="104">
        <f>F736</f>
        <v>0</v>
      </c>
      <c r="G735" s="104">
        <f t="shared" ref="G735:G736" si="365">G736</f>
        <v>0</v>
      </c>
      <c r="H735" s="214" t="e">
        <f t="shared" si="361"/>
        <v>#DIV/0!</v>
      </c>
    </row>
    <row r="736" spans="1:8" s="47" customFormat="1" ht="31.15" hidden="1" customHeight="1" x14ac:dyDescent="0.2">
      <c r="A736" s="126" t="s">
        <v>150</v>
      </c>
      <c r="B736" s="44" t="s">
        <v>13</v>
      </c>
      <c r="C736" s="44" t="s">
        <v>539</v>
      </c>
      <c r="D736" s="25" t="s">
        <v>547</v>
      </c>
      <c r="E736" s="44" t="s">
        <v>151</v>
      </c>
      <c r="F736" s="104">
        <f>F737</f>
        <v>0</v>
      </c>
      <c r="G736" s="104">
        <f t="shared" si="365"/>
        <v>0</v>
      </c>
      <c r="H736" s="214" t="e">
        <f t="shared" si="361"/>
        <v>#DIV/0!</v>
      </c>
    </row>
    <row r="737" spans="1:8" s="47" customFormat="1" ht="15.6" hidden="1" customHeight="1" x14ac:dyDescent="0.2">
      <c r="A737" s="126" t="s">
        <v>181</v>
      </c>
      <c r="B737" s="44" t="s">
        <v>13</v>
      </c>
      <c r="C737" s="44" t="s">
        <v>539</v>
      </c>
      <c r="D737" s="25" t="s">
        <v>547</v>
      </c>
      <c r="E737" s="44" t="s">
        <v>182</v>
      </c>
      <c r="F737" s="104">
        <f>2.6-2.6</f>
        <v>0</v>
      </c>
      <c r="G737" s="104">
        <f t="shared" ref="G737" si="366">2.6-2.6</f>
        <v>0</v>
      </c>
      <c r="H737" s="214" t="e">
        <f t="shared" si="361"/>
        <v>#DIV/0!</v>
      </c>
    </row>
    <row r="738" spans="1:8" s="138" customFormat="1" ht="31.5" x14ac:dyDescent="0.2">
      <c r="A738" s="135" t="s">
        <v>548</v>
      </c>
      <c r="B738" s="15" t="s">
        <v>549</v>
      </c>
      <c r="C738" s="136"/>
      <c r="D738" s="136"/>
      <c r="E738" s="136"/>
      <c r="F738" s="137">
        <f>F739+F760+F780+F1161+0.1</f>
        <v>332266.62999999995</v>
      </c>
      <c r="G738" s="137">
        <f>G739+G760+G780+G1161-0.1</f>
        <v>213994.78</v>
      </c>
      <c r="H738" s="222">
        <f t="shared" si="361"/>
        <v>0.64404535598413848</v>
      </c>
    </row>
    <row r="739" spans="1:8" s="21" customFormat="1" x14ac:dyDescent="0.2">
      <c r="A739" s="18" t="s">
        <v>133</v>
      </c>
      <c r="B739" s="11" t="s">
        <v>549</v>
      </c>
      <c r="C739" s="11" t="s">
        <v>134</v>
      </c>
      <c r="D739" s="19"/>
      <c r="E739" s="19"/>
      <c r="F739" s="85">
        <f>F740+F743+F748</f>
        <v>989.6</v>
      </c>
      <c r="G739" s="85">
        <f t="shared" ref="G739" si="367">G740+G743+G748</f>
        <v>892.1</v>
      </c>
      <c r="H739" s="208">
        <f t="shared" si="361"/>
        <v>0.90147534357316084</v>
      </c>
    </row>
    <row r="740" spans="1:8" s="21" customFormat="1" ht="15.6" hidden="1" customHeight="1" x14ac:dyDescent="0.2">
      <c r="A740" s="23" t="s">
        <v>26</v>
      </c>
      <c r="B740" s="24" t="s">
        <v>13</v>
      </c>
      <c r="C740" s="24" t="s">
        <v>134</v>
      </c>
      <c r="D740" s="24" t="s">
        <v>27</v>
      </c>
      <c r="E740" s="25"/>
      <c r="F740" s="60">
        <f>F741</f>
        <v>0</v>
      </c>
      <c r="G740" s="60">
        <f t="shared" ref="G740:G741" si="368">G741</f>
        <v>0</v>
      </c>
      <c r="H740" s="204" t="e">
        <f t="shared" si="361"/>
        <v>#DIV/0!</v>
      </c>
    </row>
    <row r="741" spans="1:8" s="21" customFormat="1" ht="15.6" hidden="1" customHeight="1" x14ac:dyDescent="0.2">
      <c r="A741" s="58" t="s">
        <v>55</v>
      </c>
      <c r="B741" s="24" t="s">
        <v>13</v>
      </c>
      <c r="C741" s="24" t="s">
        <v>134</v>
      </c>
      <c r="D741" s="24" t="s">
        <v>27</v>
      </c>
      <c r="E741" s="25">
        <v>800</v>
      </c>
      <c r="F741" s="60">
        <f>F742</f>
        <v>0</v>
      </c>
      <c r="G741" s="60">
        <f t="shared" si="368"/>
        <v>0</v>
      </c>
      <c r="H741" s="204" t="e">
        <f t="shared" si="361"/>
        <v>#DIV/0!</v>
      </c>
    </row>
    <row r="742" spans="1:8" s="21" customFormat="1" ht="15.6" hidden="1" customHeight="1" x14ac:dyDescent="0.2">
      <c r="A742" s="58" t="s">
        <v>57</v>
      </c>
      <c r="B742" s="24" t="s">
        <v>13</v>
      </c>
      <c r="C742" s="24" t="s">
        <v>134</v>
      </c>
      <c r="D742" s="24" t="s">
        <v>27</v>
      </c>
      <c r="E742" s="25">
        <v>850</v>
      </c>
      <c r="F742" s="60">
        <v>0</v>
      </c>
      <c r="G742" s="60">
        <v>0</v>
      </c>
      <c r="H742" s="204" t="e">
        <f t="shared" si="361"/>
        <v>#DIV/0!</v>
      </c>
    </row>
    <row r="743" spans="1:8" s="36" customFormat="1" ht="16.149999999999999" hidden="1" customHeight="1" x14ac:dyDescent="0.2">
      <c r="A743" s="26" t="s">
        <v>35</v>
      </c>
      <c r="B743" s="27" t="s">
        <v>549</v>
      </c>
      <c r="C743" s="27" t="s">
        <v>134</v>
      </c>
      <c r="D743" s="27" t="s">
        <v>154</v>
      </c>
      <c r="E743" s="33"/>
      <c r="F743" s="54">
        <f>F744</f>
        <v>0</v>
      </c>
      <c r="G743" s="54">
        <f t="shared" ref="G743:G746" si="369">G744</f>
        <v>0</v>
      </c>
      <c r="H743" s="201" t="e">
        <f t="shared" si="361"/>
        <v>#DIV/0!</v>
      </c>
    </row>
    <row r="744" spans="1:8" s="21" customFormat="1" ht="15.6" hidden="1" customHeight="1" x14ac:dyDescent="0.2">
      <c r="A744" s="23" t="s">
        <v>37</v>
      </c>
      <c r="B744" s="24" t="s">
        <v>549</v>
      </c>
      <c r="C744" s="24" t="s">
        <v>134</v>
      </c>
      <c r="D744" s="24" t="s">
        <v>155</v>
      </c>
      <c r="E744" s="19"/>
      <c r="F744" s="60">
        <f>F745</f>
        <v>0</v>
      </c>
      <c r="G744" s="60">
        <f t="shared" si="369"/>
        <v>0</v>
      </c>
      <c r="H744" s="204" t="e">
        <f t="shared" si="361"/>
        <v>#DIV/0!</v>
      </c>
    </row>
    <row r="745" spans="1:8" s="21" customFormat="1" ht="31.15" hidden="1" customHeight="1" x14ac:dyDescent="0.2">
      <c r="A745" s="59" t="s">
        <v>156</v>
      </c>
      <c r="B745" s="24" t="s">
        <v>549</v>
      </c>
      <c r="C745" s="24" t="s">
        <v>134</v>
      </c>
      <c r="D745" s="24" t="s">
        <v>157</v>
      </c>
      <c r="E745" s="19"/>
      <c r="F745" s="60">
        <f>F746</f>
        <v>0</v>
      </c>
      <c r="G745" s="60">
        <f t="shared" si="369"/>
        <v>0</v>
      </c>
      <c r="H745" s="204" t="e">
        <f t="shared" si="361"/>
        <v>#DIV/0!</v>
      </c>
    </row>
    <row r="746" spans="1:8" s="21" customFormat="1" ht="31.15" hidden="1" customHeight="1" x14ac:dyDescent="0.2">
      <c r="A746" s="35" t="s">
        <v>30</v>
      </c>
      <c r="B746" s="24" t="s">
        <v>549</v>
      </c>
      <c r="C746" s="24" t="s">
        <v>134</v>
      </c>
      <c r="D746" s="24" t="s">
        <v>157</v>
      </c>
      <c r="E746" s="25">
        <v>200</v>
      </c>
      <c r="F746" s="60">
        <f>F747</f>
        <v>0</v>
      </c>
      <c r="G746" s="60">
        <f t="shared" si="369"/>
        <v>0</v>
      </c>
      <c r="H746" s="204" t="e">
        <f t="shared" si="361"/>
        <v>#DIV/0!</v>
      </c>
    </row>
    <row r="747" spans="1:8" s="21" customFormat="1" ht="31.15" hidden="1" customHeight="1" x14ac:dyDescent="0.2">
      <c r="A747" s="35" t="s">
        <v>31</v>
      </c>
      <c r="B747" s="24" t="s">
        <v>549</v>
      </c>
      <c r="C747" s="24" t="s">
        <v>134</v>
      </c>
      <c r="D747" s="24" t="s">
        <v>157</v>
      </c>
      <c r="E747" s="25">
        <v>240</v>
      </c>
      <c r="F747" s="60"/>
      <c r="G747" s="60"/>
      <c r="H747" s="204" t="e">
        <f t="shared" si="361"/>
        <v>#DIV/0!</v>
      </c>
    </row>
    <row r="748" spans="1:8" s="64" customFormat="1" ht="31.5" x14ac:dyDescent="0.2">
      <c r="A748" s="87" t="s">
        <v>160</v>
      </c>
      <c r="B748" s="88" t="s">
        <v>549</v>
      </c>
      <c r="C748" s="88" t="s">
        <v>134</v>
      </c>
      <c r="D748" s="88" t="s">
        <v>161</v>
      </c>
      <c r="E748" s="112"/>
      <c r="F748" s="113">
        <f>F749</f>
        <v>989.6</v>
      </c>
      <c r="G748" s="113">
        <f t="shared" ref="G748" si="370">G749</f>
        <v>892.1</v>
      </c>
      <c r="H748" s="216">
        <f t="shared" si="361"/>
        <v>0.90147534357316084</v>
      </c>
    </row>
    <row r="749" spans="1:8" s="21" customFormat="1" x14ac:dyDescent="0.2">
      <c r="A749" s="23" t="s">
        <v>162</v>
      </c>
      <c r="B749" s="24" t="s">
        <v>549</v>
      </c>
      <c r="C749" s="24" t="s">
        <v>134</v>
      </c>
      <c r="D749" s="24" t="s">
        <v>163</v>
      </c>
      <c r="E749" s="25"/>
      <c r="F749" s="60">
        <f>F750+F757</f>
        <v>989.6</v>
      </c>
      <c r="G749" s="60">
        <f t="shared" ref="G749" si="371">G750+G757</f>
        <v>892.1</v>
      </c>
      <c r="H749" s="204">
        <f t="shared" si="361"/>
        <v>0.90147534357316084</v>
      </c>
    </row>
    <row r="750" spans="1:8" s="21" customFormat="1" x14ac:dyDescent="0.2">
      <c r="A750" s="23" t="s">
        <v>164</v>
      </c>
      <c r="B750" s="24" t="s">
        <v>549</v>
      </c>
      <c r="C750" s="24" t="s">
        <v>134</v>
      </c>
      <c r="D750" s="24" t="s">
        <v>165</v>
      </c>
      <c r="E750" s="25"/>
      <c r="F750" s="60">
        <f>F751</f>
        <v>989.5</v>
      </c>
      <c r="G750" s="60">
        <f t="shared" ref="G750:G752" si="372">G751</f>
        <v>892</v>
      </c>
      <c r="H750" s="204">
        <f t="shared" si="361"/>
        <v>0.9014653865588681</v>
      </c>
    </row>
    <row r="751" spans="1:8" s="36" customFormat="1" ht="49.9" customHeight="1" x14ac:dyDescent="0.2">
      <c r="A751" s="23" t="s">
        <v>177</v>
      </c>
      <c r="B751" s="24" t="s">
        <v>549</v>
      </c>
      <c r="C751" s="24" t="s">
        <v>134</v>
      </c>
      <c r="D751" s="24" t="s">
        <v>178</v>
      </c>
      <c r="E751" s="25"/>
      <c r="F751" s="22">
        <f>F752</f>
        <v>989.5</v>
      </c>
      <c r="G751" s="22">
        <f t="shared" si="372"/>
        <v>892</v>
      </c>
      <c r="H751" s="194">
        <f t="shared" si="361"/>
        <v>0.9014653865588681</v>
      </c>
    </row>
    <row r="752" spans="1:8" s="36" customFormat="1" x14ac:dyDescent="0.2">
      <c r="A752" s="30" t="s">
        <v>55</v>
      </c>
      <c r="B752" s="24" t="s">
        <v>549</v>
      </c>
      <c r="C752" s="24" t="s">
        <v>134</v>
      </c>
      <c r="D752" s="24" t="s">
        <v>178</v>
      </c>
      <c r="E752" s="25">
        <v>800</v>
      </c>
      <c r="F752" s="22">
        <f>F753</f>
        <v>989.5</v>
      </c>
      <c r="G752" s="22">
        <f t="shared" si="372"/>
        <v>892</v>
      </c>
      <c r="H752" s="194">
        <f t="shared" si="361"/>
        <v>0.9014653865588681</v>
      </c>
    </row>
    <row r="753" spans="1:8" s="36" customFormat="1" x14ac:dyDescent="0.2">
      <c r="A753" s="23" t="s">
        <v>56</v>
      </c>
      <c r="B753" s="24" t="s">
        <v>549</v>
      </c>
      <c r="C753" s="24" t="s">
        <v>134</v>
      </c>
      <c r="D753" s="24" t="s">
        <v>178</v>
      </c>
      <c r="E753" s="25">
        <v>830</v>
      </c>
      <c r="F753" s="22">
        <f>892+97.5</f>
        <v>989.5</v>
      </c>
      <c r="G753" s="22">
        <v>892</v>
      </c>
      <c r="H753" s="194">
        <f t="shared" si="361"/>
        <v>0.9014653865588681</v>
      </c>
    </row>
    <row r="754" spans="1:8" s="21" customFormat="1" ht="46.9" hidden="1" customHeight="1" x14ac:dyDescent="0.2">
      <c r="A754" s="23" t="s">
        <v>550</v>
      </c>
      <c r="B754" s="24" t="s">
        <v>549</v>
      </c>
      <c r="C754" s="24" t="s">
        <v>134</v>
      </c>
      <c r="D754" s="24" t="s">
        <v>551</v>
      </c>
      <c r="E754" s="25"/>
      <c r="F754" s="60">
        <f>F755</f>
        <v>0</v>
      </c>
      <c r="G754" s="60">
        <f t="shared" ref="G754:G755" si="373">G755</f>
        <v>0</v>
      </c>
      <c r="H754" s="204" t="e">
        <f t="shared" si="361"/>
        <v>#DIV/0!</v>
      </c>
    </row>
    <row r="755" spans="1:8" s="21" customFormat="1" ht="15.6" hidden="1" customHeight="1" x14ac:dyDescent="0.2">
      <c r="A755" s="35" t="s">
        <v>55</v>
      </c>
      <c r="B755" s="24" t="s">
        <v>549</v>
      </c>
      <c r="C755" s="24" t="s">
        <v>134</v>
      </c>
      <c r="D755" s="24" t="s">
        <v>551</v>
      </c>
      <c r="E755" s="25">
        <v>800</v>
      </c>
      <c r="F755" s="60">
        <f>F756</f>
        <v>0</v>
      </c>
      <c r="G755" s="60">
        <f t="shared" si="373"/>
        <v>0</v>
      </c>
      <c r="H755" s="204" t="e">
        <f t="shared" si="361"/>
        <v>#DIV/0!</v>
      </c>
    </row>
    <row r="756" spans="1:8" s="21" customFormat="1" ht="18.75" hidden="1" customHeight="1" x14ac:dyDescent="0.2">
      <c r="A756" s="35" t="s">
        <v>57</v>
      </c>
      <c r="B756" s="24" t="s">
        <v>549</v>
      </c>
      <c r="C756" s="24" t="s">
        <v>134</v>
      </c>
      <c r="D756" s="24" t="s">
        <v>551</v>
      </c>
      <c r="E756" s="25">
        <v>850</v>
      </c>
      <c r="F756" s="60"/>
      <c r="G756" s="60"/>
      <c r="H756" s="204" t="e">
        <f t="shared" si="361"/>
        <v>#DIV/0!</v>
      </c>
    </row>
    <row r="757" spans="1:8" s="69" customFormat="1" x14ac:dyDescent="0.2">
      <c r="A757" s="65" t="s">
        <v>179</v>
      </c>
      <c r="B757" s="66" t="s">
        <v>549</v>
      </c>
      <c r="C757" s="66" t="s">
        <v>134</v>
      </c>
      <c r="D757" s="66" t="s">
        <v>180</v>
      </c>
      <c r="E757" s="67"/>
      <c r="F757" s="68">
        <f>F758</f>
        <v>0.1</v>
      </c>
      <c r="G757" s="68">
        <f t="shared" ref="G757:G758" si="374">G758</f>
        <v>0.1</v>
      </c>
      <c r="H757" s="205">
        <f t="shared" si="361"/>
        <v>1</v>
      </c>
    </row>
    <row r="758" spans="1:8" s="36" customFormat="1" x14ac:dyDescent="0.2">
      <c r="A758" s="23" t="s">
        <v>55</v>
      </c>
      <c r="B758" s="24" t="s">
        <v>549</v>
      </c>
      <c r="C758" s="24" t="s">
        <v>134</v>
      </c>
      <c r="D758" s="24" t="s">
        <v>180</v>
      </c>
      <c r="E758" s="24" t="s">
        <v>185</v>
      </c>
      <c r="F758" s="22">
        <f>F759</f>
        <v>0.1</v>
      </c>
      <c r="G758" s="22">
        <f t="shared" si="374"/>
        <v>0.1</v>
      </c>
      <c r="H758" s="194">
        <f t="shared" si="361"/>
        <v>1</v>
      </c>
    </row>
    <row r="759" spans="1:8" s="36" customFormat="1" x14ac:dyDescent="0.2">
      <c r="A759" s="23" t="s">
        <v>57</v>
      </c>
      <c r="B759" s="24" t="s">
        <v>549</v>
      </c>
      <c r="C759" s="24" t="s">
        <v>134</v>
      </c>
      <c r="D759" s="24" t="s">
        <v>180</v>
      </c>
      <c r="E759" s="24" t="s">
        <v>186</v>
      </c>
      <c r="F759" s="22">
        <v>0.1</v>
      </c>
      <c r="G759" s="22">
        <v>0.1</v>
      </c>
      <c r="H759" s="194">
        <f t="shared" si="361"/>
        <v>1</v>
      </c>
    </row>
    <row r="760" spans="1:8" s="21" customFormat="1" x14ac:dyDescent="0.2">
      <c r="A760" s="139" t="s">
        <v>224</v>
      </c>
      <c r="B760" s="11" t="s">
        <v>549</v>
      </c>
      <c r="C760" s="11" t="s">
        <v>225</v>
      </c>
      <c r="D760" s="19"/>
      <c r="E760" s="19"/>
      <c r="F760" s="85">
        <f>F761</f>
        <v>53.4</v>
      </c>
      <c r="G760" s="85">
        <f t="shared" ref="G760" si="375">G761</f>
        <v>53.4</v>
      </c>
      <c r="H760" s="208">
        <f t="shared" si="361"/>
        <v>1</v>
      </c>
    </row>
    <row r="761" spans="1:8" s="21" customFormat="1" x14ac:dyDescent="0.2">
      <c r="A761" s="139" t="s">
        <v>294</v>
      </c>
      <c r="B761" s="27" t="s">
        <v>549</v>
      </c>
      <c r="C761" s="27" t="s">
        <v>295</v>
      </c>
      <c r="D761" s="19"/>
      <c r="E761" s="19"/>
      <c r="F761" s="85">
        <f>F762+F770</f>
        <v>53.4</v>
      </c>
      <c r="G761" s="85">
        <f t="shared" ref="G761" si="376">G762+G770</f>
        <v>53.4</v>
      </c>
      <c r="H761" s="208">
        <f t="shared" si="361"/>
        <v>1</v>
      </c>
    </row>
    <row r="762" spans="1:8" s="21" customFormat="1" ht="31.5" x14ac:dyDescent="0.2">
      <c r="A762" s="83" t="s">
        <v>77</v>
      </c>
      <c r="B762" s="27" t="s">
        <v>549</v>
      </c>
      <c r="C762" s="27" t="s">
        <v>295</v>
      </c>
      <c r="D762" s="27" t="s">
        <v>78</v>
      </c>
      <c r="E762" s="27"/>
      <c r="F762" s="54">
        <f>F763</f>
        <v>49.6</v>
      </c>
      <c r="G762" s="54">
        <f t="shared" ref="G762:G764" si="377">G763</f>
        <v>49.6</v>
      </c>
      <c r="H762" s="201">
        <f t="shared" si="361"/>
        <v>1</v>
      </c>
    </row>
    <row r="763" spans="1:8" s="21" customFormat="1" ht="31.5" x14ac:dyDescent="0.2">
      <c r="A763" s="35" t="s">
        <v>296</v>
      </c>
      <c r="B763" s="24" t="s">
        <v>549</v>
      </c>
      <c r="C763" s="24" t="s">
        <v>295</v>
      </c>
      <c r="D763" s="24" t="s">
        <v>297</v>
      </c>
      <c r="E763" s="24"/>
      <c r="F763" s="60">
        <f>F764</f>
        <v>49.6</v>
      </c>
      <c r="G763" s="60">
        <f t="shared" si="377"/>
        <v>49.6</v>
      </c>
      <c r="H763" s="204">
        <f t="shared" si="361"/>
        <v>1</v>
      </c>
    </row>
    <row r="764" spans="1:8" s="21" customFormat="1" ht="47.25" x14ac:dyDescent="0.2">
      <c r="A764" s="35" t="s">
        <v>298</v>
      </c>
      <c r="B764" s="24" t="s">
        <v>549</v>
      </c>
      <c r="C764" s="24" t="s">
        <v>295</v>
      </c>
      <c r="D764" s="24" t="s">
        <v>299</v>
      </c>
      <c r="E764" s="24"/>
      <c r="F764" s="60">
        <f>F765</f>
        <v>49.6</v>
      </c>
      <c r="G764" s="60">
        <f t="shared" si="377"/>
        <v>49.6</v>
      </c>
      <c r="H764" s="204">
        <f t="shared" si="361"/>
        <v>1</v>
      </c>
    </row>
    <row r="765" spans="1:8" s="21" customFormat="1" ht="31.5" x14ac:dyDescent="0.2">
      <c r="A765" s="35" t="s">
        <v>300</v>
      </c>
      <c r="B765" s="24" t="s">
        <v>549</v>
      </c>
      <c r="C765" s="24" t="s">
        <v>295</v>
      </c>
      <c r="D765" s="24" t="s">
        <v>301</v>
      </c>
      <c r="E765" s="24"/>
      <c r="F765" s="60">
        <f>F766+F768</f>
        <v>49.6</v>
      </c>
      <c r="G765" s="60">
        <f t="shared" ref="G765" si="378">G766+G768</f>
        <v>49.6</v>
      </c>
      <c r="H765" s="204">
        <f t="shared" si="361"/>
        <v>1</v>
      </c>
    </row>
    <row r="766" spans="1:8" s="21" customFormat="1" ht="31.5" x14ac:dyDescent="0.2">
      <c r="A766" s="35" t="s">
        <v>30</v>
      </c>
      <c r="B766" s="24" t="s">
        <v>549</v>
      </c>
      <c r="C766" s="24" t="s">
        <v>295</v>
      </c>
      <c r="D766" s="24" t="s">
        <v>301</v>
      </c>
      <c r="E766" s="24" t="s">
        <v>40</v>
      </c>
      <c r="F766" s="60">
        <f>F767</f>
        <v>49.6</v>
      </c>
      <c r="G766" s="60">
        <f t="shared" ref="G766" si="379">G767</f>
        <v>49.6</v>
      </c>
      <c r="H766" s="204">
        <f t="shared" si="361"/>
        <v>1</v>
      </c>
    </row>
    <row r="767" spans="1:8" s="21" customFormat="1" ht="31.5" x14ac:dyDescent="0.2">
      <c r="A767" s="35" t="s">
        <v>31</v>
      </c>
      <c r="B767" s="24" t="s">
        <v>549</v>
      </c>
      <c r="C767" s="24" t="s">
        <v>295</v>
      </c>
      <c r="D767" s="24" t="s">
        <v>301</v>
      </c>
      <c r="E767" s="24" t="s">
        <v>41</v>
      </c>
      <c r="F767" s="60">
        <v>49.6</v>
      </c>
      <c r="G767" s="60">
        <v>49.6</v>
      </c>
      <c r="H767" s="204">
        <f t="shared" si="361"/>
        <v>1</v>
      </c>
    </row>
    <row r="768" spans="1:8" s="21" customFormat="1" ht="15.6" hidden="1" customHeight="1" x14ac:dyDescent="0.2">
      <c r="A768" s="35" t="s">
        <v>32</v>
      </c>
      <c r="B768" s="24" t="s">
        <v>549</v>
      </c>
      <c r="C768" s="24" t="s">
        <v>295</v>
      </c>
      <c r="D768" s="24" t="s">
        <v>311</v>
      </c>
      <c r="E768" s="24" t="s">
        <v>158</v>
      </c>
      <c r="F768" s="60">
        <f>F769</f>
        <v>0</v>
      </c>
      <c r="G768" s="60">
        <f t="shared" ref="G768" si="380">G769</f>
        <v>0</v>
      </c>
      <c r="H768" s="204" t="e">
        <f t="shared" si="361"/>
        <v>#DIV/0!</v>
      </c>
    </row>
    <row r="769" spans="1:8" s="21" customFormat="1" ht="15.6" hidden="1" customHeight="1" x14ac:dyDescent="0.2">
      <c r="A769" s="35" t="s">
        <v>34</v>
      </c>
      <c r="B769" s="24" t="s">
        <v>549</v>
      </c>
      <c r="C769" s="24" t="s">
        <v>295</v>
      </c>
      <c r="D769" s="24" t="s">
        <v>311</v>
      </c>
      <c r="E769" s="24" t="s">
        <v>159</v>
      </c>
      <c r="F769" s="60"/>
      <c r="G769" s="60"/>
      <c r="H769" s="204" t="e">
        <f t="shared" si="361"/>
        <v>#DIV/0!</v>
      </c>
    </row>
    <row r="770" spans="1:8" s="21" customFormat="1" x14ac:dyDescent="0.2">
      <c r="A770" s="10" t="s">
        <v>187</v>
      </c>
      <c r="B770" s="11" t="s">
        <v>549</v>
      </c>
      <c r="C770" s="11" t="s">
        <v>295</v>
      </c>
      <c r="D770" s="11" t="s">
        <v>188</v>
      </c>
      <c r="E770" s="11"/>
      <c r="F770" s="85">
        <f>F771</f>
        <v>3.8</v>
      </c>
      <c r="G770" s="85">
        <f t="shared" ref="G770:G773" si="381">G771</f>
        <v>3.8</v>
      </c>
      <c r="H770" s="208">
        <f t="shared" si="361"/>
        <v>1</v>
      </c>
    </row>
    <row r="771" spans="1:8" s="21" customFormat="1" ht="31.5" x14ac:dyDescent="0.2">
      <c r="A771" s="55" t="s">
        <v>335</v>
      </c>
      <c r="B771" s="24" t="s">
        <v>549</v>
      </c>
      <c r="C771" s="24" t="s">
        <v>295</v>
      </c>
      <c r="D771" s="24" t="s">
        <v>336</v>
      </c>
      <c r="E771" s="24"/>
      <c r="F771" s="60">
        <f>F772</f>
        <v>3.8</v>
      </c>
      <c r="G771" s="60">
        <f t="shared" si="381"/>
        <v>3.8</v>
      </c>
      <c r="H771" s="204">
        <f t="shared" si="361"/>
        <v>1</v>
      </c>
    </row>
    <row r="772" spans="1:8" s="21" customFormat="1" ht="49.15" customHeight="1" x14ac:dyDescent="0.2">
      <c r="A772" s="29" t="s">
        <v>202</v>
      </c>
      <c r="B772" s="24" t="s">
        <v>549</v>
      </c>
      <c r="C772" s="24" t="s">
        <v>295</v>
      </c>
      <c r="D772" s="24" t="s">
        <v>203</v>
      </c>
      <c r="E772" s="24"/>
      <c r="F772" s="60">
        <f>F773</f>
        <v>3.8</v>
      </c>
      <c r="G772" s="60">
        <f t="shared" si="381"/>
        <v>3.8</v>
      </c>
      <c r="H772" s="204">
        <f t="shared" si="361"/>
        <v>1</v>
      </c>
    </row>
    <row r="773" spans="1:8" s="21" customFormat="1" ht="31.5" x14ac:dyDescent="0.2">
      <c r="A773" s="35" t="s">
        <v>30</v>
      </c>
      <c r="B773" s="24" t="s">
        <v>549</v>
      </c>
      <c r="C773" s="24" t="s">
        <v>295</v>
      </c>
      <c r="D773" s="24" t="s">
        <v>203</v>
      </c>
      <c r="E773" s="24" t="s">
        <v>40</v>
      </c>
      <c r="F773" s="60">
        <f>F774</f>
        <v>3.8</v>
      </c>
      <c r="G773" s="60">
        <f t="shared" si="381"/>
        <v>3.8</v>
      </c>
      <c r="H773" s="204">
        <f t="shared" si="361"/>
        <v>1</v>
      </c>
    </row>
    <row r="774" spans="1:8" s="21" customFormat="1" ht="31.5" x14ac:dyDescent="0.2">
      <c r="A774" s="35" t="s">
        <v>31</v>
      </c>
      <c r="B774" s="24" t="s">
        <v>549</v>
      </c>
      <c r="C774" s="24" t="s">
        <v>295</v>
      </c>
      <c r="D774" s="24" t="s">
        <v>203</v>
      </c>
      <c r="E774" s="24" t="s">
        <v>41</v>
      </c>
      <c r="F774" s="60">
        <v>3.8</v>
      </c>
      <c r="G774" s="60">
        <v>3.8</v>
      </c>
      <c r="H774" s="204">
        <f t="shared" si="361"/>
        <v>1</v>
      </c>
    </row>
    <row r="775" spans="1:8" s="21" customFormat="1" ht="31.15" hidden="1" customHeight="1" x14ac:dyDescent="0.2">
      <c r="A775" s="10" t="s">
        <v>552</v>
      </c>
      <c r="B775" s="11" t="s">
        <v>549</v>
      </c>
      <c r="C775" s="11" t="s">
        <v>295</v>
      </c>
      <c r="D775" s="19" t="s">
        <v>553</v>
      </c>
      <c r="E775" s="24"/>
      <c r="F775" s="60">
        <f>F776</f>
        <v>0</v>
      </c>
      <c r="G775" s="60">
        <f t="shared" ref="G775:G777" si="382">G776</f>
        <v>0</v>
      </c>
      <c r="H775" s="204" t="e">
        <f t="shared" si="361"/>
        <v>#DIV/0!</v>
      </c>
    </row>
    <row r="776" spans="1:8" s="21" customFormat="1" ht="31.15" hidden="1" customHeight="1" x14ac:dyDescent="0.2">
      <c r="A776" s="29" t="s">
        <v>138</v>
      </c>
      <c r="B776" s="24" t="s">
        <v>549</v>
      </c>
      <c r="C776" s="24" t="s">
        <v>295</v>
      </c>
      <c r="D776" s="25" t="s">
        <v>554</v>
      </c>
      <c r="E776" s="24"/>
      <c r="F776" s="60">
        <f>F777</f>
        <v>0</v>
      </c>
      <c r="G776" s="60">
        <f t="shared" si="382"/>
        <v>0</v>
      </c>
      <c r="H776" s="204" t="e">
        <f t="shared" si="361"/>
        <v>#DIV/0!</v>
      </c>
    </row>
    <row r="777" spans="1:8" s="21" customFormat="1" ht="15.6" hidden="1" customHeight="1" x14ac:dyDescent="0.2">
      <c r="A777" s="35" t="s">
        <v>55</v>
      </c>
      <c r="B777" s="24" t="s">
        <v>549</v>
      </c>
      <c r="C777" s="24" t="s">
        <v>295</v>
      </c>
      <c r="D777" s="25" t="s">
        <v>554</v>
      </c>
      <c r="E777" s="24" t="s">
        <v>185</v>
      </c>
      <c r="F777" s="60">
        <f>F778</f>
        <v>0</v>
      </c>
      <c r="G777" s="60">
        <f t="shared" si="382"/>
        <v>0</v>
      </c>
      <c r="H777" s="204" t="e">
        <f t="shared" si="361"/>
        <v>#DIV/0!</v>
      </c>
    </row>
    <row r="778" spans="1:8" s="21" customFormat="1" ht="15.6" hidden="1" customHeight="1" x14ac:dyDescent="0.2">
      <c r="A778" s="35" t="s">
        <v>58</v>
      </c>
      <c r="B778" s="24" t="s">
        <v>549</v>
      </c>
      <c r="C778" s="24" t="s">
        <v>295</v>
      </c>
      <c r="D778" s="25" t="s">
        <v>554</v>
      </c>
      <c r="E778" s="24" t="s">
        <v>261</v>
      </c>
      <c r="F778" s="60"/>
      <c r="G778" s="60"/>
      <c r="H778" s="204" t="e">
        <f t="shared" si="361"/>
        <v>#DIV/0!</v>
      </c>
    </row>
    <row r="779" spans="1:8" s="21" customFormat="1" ht="15.6" hidden="1" customHeight="1" x14ac:dyDescent="0.2">
      <c r="A779" s="35"/>
      <c r="B779" s="24" t="s">
        <v>13</v>
      </c>
      <c r="C779" s="24" t="s">
        <v>134</v>
      </c>
      <c r="D779" s="24" t="s">
        <v>178</v>
      </c>
      <c r="E779" s="24"/>
      <c r="F779" s="60"/>
      <c r="G779" s="60"/>
      <c r="H779" s="204" t="e">
        <f t="shared" si="361"/>
        <v>#DIV/0!</v>
      </c>
    </row>
    <row r="780" spans="1:8" s="36" customFormat="1" x14ac:dyDescent="0.2">
      <c r="A780" s="140" t="s">
        <v>408</v>
      </c>
      <c r="B780" s="11" t="s">
        <v>549</v>
      </c>
      <c r="C780" s="11" t="s">
        <v>409</v>
      </c>
      <c r="D780" s="11"/>
      <c r="E780" s="19"/>
      <c r="F780" s="85">
        <f>F781+F855+F1029+F1097+F1130</f>
        <v>330196.49999999994</v>
      </c>
      <c r="G780" s="85">
        <f>G781+G855+G1029+G1097+G1130</f>
        <v>212127.75</v>
      </c>
      <c r="H780" s="208">
        <f t="shared" si="361"/>
        <v>0.64242882647151023</v>
      </c>
    </row>
    <row r="781" spans="1:8" s="36" customFormat="1" x14ac:dyDescent="0.2">
      <c r="A781" s="26" t="s">
        <v>555</v>
      </c>
      <c r="B781" s="27" t="s">
        <v>549</v>
      </c>
      <c r="C781" s="27" t="s">
        <v>411</v>
      </c>
      <c r="D781" s="27"/>
      <c r="E781" s="33"/>
      <c r="F781" s="28">
        <f>F783+F786+F824+F828+F839+F848</f>
        <v>50725.2</v>
      </c>
      <c r="G781" s="28">
        <f t="shared" ref="G781" si="383">G783+G786+G824+G828+G839+G848</f>
        <v>32991.4</v>
      </c>
      <c r="H781" s="195">
        <f t="shared" si="361"/>
        <v>0.65039467562473885</v>
      </c>
    </row>
    <row r="782" spans="1:8" s="69" customFormat="1" x14ac:dyDescent="0.2">
      <c r="A782" s="105" t="s">
        <v>35</v>
      </c>
      <c r="B782" s="106" t="s">
        <v>549</v>
      </c>
      <c r="C782" s="106" t="s">
        <v>411</v>
      </c>
      <c r="D782" s="106" t="s">
        <v>154</v>
      </c>
      <c r="E782" s="188"/>
      <c r="F782" s="107">
        <f>F783</f>
        <v>170</v>
      </c>
      <c r="G782" s="107">
        <f t="shared" ref="G782:G784" si="384">G783</f>
        <v>166.9</v>
      </c>
      <c r="H782" s="215">
        <f t="shared" si="361"/>
        <v>0.98176470588235298</v>
      </c>
    </row>
    <row r="783" spans="1:8" s="69" customFormat="1" ht="31.5" x14ac:dyDescent="0.2">
      <c r="A783" s="189" t="s">
        <v>156</v>
      </c>
      <c r="B783" s="66" t="s">
        <v>549</v>
      </c>
      <c r="C783" s="66" t="s">
        <v>411</v>
      </c>
      <c r="D783" s="66" t="s">
        <v>157</v>
      </c>
      <c r="E783" s="190"/>
      <c r="F783" s="68">
        <f>F784</f>
        <v>170</v>
      </c>
      <c r="G783" s="68">
        <f t="shared" si="384"/>
        <v>166.9</v>
      </c>
      <c r="H783" s="205">
        <f t="shared" si="361"/>
        <v>0.98176470588235298</v>
      </c>
    </row>
    <row r="784" spans="1:8" s="69" customFormat="1" ht="31.5" x14ac:dyDescent="0.2">
      <c r="A784" s="109" t="s">
        <v>30</v>
      </c>
      <c r="B784" s="66" t="s">
        <v>549</v>
      </c>
      <c r="C784" s="66" t="s">
        <v>411</v>
      </c>
      <c r="D784" s="66" t="s">
        <v>157</v>
      </c>
      <c r="E784" s="66" t="s">
        <v>40</v>
      </c>
      <c r="F784" s="68">
        <f>F785</f>
        <v>170</v>
      </c>
      <c r="G784" s="68">
        <f t="shared" si="384"/>
        <v>166.9</v>
      </c>
      <c r="H784" s="205">
        <f t="shared" si="361"/>
        <v>0.98176470588235298</v>
      </c>
    </row>
    <row r="785" spans="1:8" s="69" customFormat="1" ht="31.5" x14ac:dyDescent="0.2">
      <c r="A785" s="109" t="s">
        <v>31</v>
      </c>
      <c r="B785" s="66" t="s">
        <v>549</v>
      </c>
      <c r="C785" s="66" t="s">
        <v>411</v>
      </c>
      <c r="D785" s="66" t="s">
        <v>157</v>
      </c>
      <c r="E785" s="66" t="s">
        <v>41</v>
      </c>
      <c r="F785" s="68">
        <v>170</v>
      </c>
      <c r="G785" s="68">
        <v>166.9</v>
      </c>
      <c r="H785" s="205">
        <f t="shared" si="361"/>
        <v>0.98176470588235298</v>
      </c>
    </row>
    <row r="786" spans="1:8" s="75" customFormat="1" ht="31.5" x14ac:dyDescent="0.2">
      <c r="A786" s="61" t="s">
        <v>556</v>
      </c>
      <c r="B786" s="39" t="s">
        <v>549</v>
      </c>
      <c r="C786" s="39" t="s">
        <v>411</v>
      </c>
      <c r="D786" s="40" t="s">
        <v>557</v>
      </c>
      <c r="E786" s="39"/>
      <c r="F786" s="41">
        <f>F787</f>
        <v>27565.4</v>
      </c>
      <c r="G786" s="41">
        <f t="shared" ref="G786" si="385">G787</f>
        <v>18105.700000000004</v>
      </c>
      <c r="H786" s="197">
        <f t="shared" si="361"/>
        <v>0.65682703679250087</v>
      </c>
    </row>
    <row r="787" spans="1:8" s="64" customFormat="1" ht="31.5" x14ac:dyDescent="0.2">
      <c r="A787" s="87" t="s">
        <v>558</v>
      </c>
      <c r="B787" s="88" t="s">
        <v>549</v>
      </c>
      <c r="C787" s="88" t="s">
        <v>411</v>
      </c>
      <c r="D787" s="112" t="s">
        <v>559</v>
      </c>
      <c r="E787" s="88"/>
      <c r="F787" s="141">
        <f>F788+F820</f>
        <v>27565.4</v>
      </c>
      <c r="G787" s="141">
        <f t="shared" ref="G787" si="386">G788+G820</f>
        <v>18105.700000000004</v>
      </c>
      <c r="H787" s="223">
        <f t="shared" si="361"/>
        <v>0.65682703679250087</v>
      </c>
    </row>
    <row r="788" spans="1:8" s="42" customFormat="1" ht="127.15" customHeight="1" x14ac:dyDescent="0.2">
      <c r="A788" s="132" t="s">
        <v>560</v>
      </c>
      <c r="B788" s="44" t="s">
        <v>549</v>
      </c>
      <c r="C788" s="44" t="s">
        <v>411</v>
      </c>
      <c r="D788" s="45" t="s">
        <v>561</v>
      </c>
      <c r="E788" s="44"/>
      <c r="F788" s="46">
        <f>F789+F794+F804+F811+F814+F817</f>
        <v>27504.5</v>
      </c>
      <c r="G788" s="46">
        <f t="shared" ref="G788" si="387">G789+G794+G804+G811+G814+G817</f>
        <v>18082.000000000004</v>
      </c>
      <c r="H788" s="198">
        <f t="shared" si="361"/>
        <v>0.65741969495900687</v>
      </c>
    </row>
    <row r="789" spans="1:8" s="42" customFormat="1" ht="110.25" x14ac:dyDescent="0.2">
      <c r="A789" s="132" t="s">
        <v>562</v>
      </c>
      <c r="B789" s="24" t="s">
        <v>549</v>
      </c>
      <c r="C789" s="24" t="s">
        <v>411</v>
      </c>
      <c r="D789" s="25" t="s">
        <v>563</v>
      </c>
      <c r="E789" s="44"/>
      <c r="F789" s="46">
        <f>F790+F792</f>
        <v>583.79999999999995</v>
      </c>
      <c r="G789" s="46">
        <f t="shared" ref="G789" si="388">G790+G792</f>
        <v>0</v>
      </c>
      <c r="H789" s="198">
        <f t="shared" ref="H789:H852" si="389">G789/F789</f>
        <v>0</v>
      </c>
    </row>
    <row r="790" spans="1:8" s="42" customFormat="1" ht="78.75" x14ac:dyDescent="0.2">
      <c r="A790" s="43" t="s">
        <v>28</v>
      </c>
      <c r="B790" s="24" t="s">
        <v>549</v>
      </c>
      <c r="C790" s="24" t="s">
        <v>411</v>
      </c>
      <c r="D790" s="25" t="s">
        <v>563</v>
      </c>
      <c r="E790" s="44" t="s">
        <v>47</v>
      </c>
      <c r="F790" s="46">
        <f>F791</f>
        <v>125.3</v>
      </c>
      <c r="G790" s="46">
        <f t="shared" ref="G790" si="390">G791</f>
        <v>0</v>
      </c>
      <c r="H790" s="198">
        <f t="shared" si="389"/>
        <v>0</v>
      </c>
    </row>
    <row r="791" spans="1:8" s="42" customFormat="1" x14ac:dyDescent="0.2">
      <c r="A791" s="35" t="s">
        <v>142</v>
      </c>
      <c r="B791" s="24" t="s">
        <v>549</v>
      </c>
      <c r="C791" s="24" t="s">
        <v>411</v>
      </c>
      <c r="D791" s="25" t="s">
        <v>563</v>
      </c>
      <c r="E791" s="44" t="s">
        <v>143</v>
      </c>
      <c r="F791" s="46">
        <v>125.3</v>
      </c>
      <c r="G791" s="46">
        <v>0</v>
      </c>
      <c r="H791" s="198">
        <f t="shared" si="389"/>
        <v>0</v>
      </c>
    </row>
    <row r="792" spans="1:8" s="42" customFormat="1" x14ac:dyDescent="0.2">
      <c r="A792" s="59" t="s">
        <v>55</v>
      </c>
      <c r="B792" s="24" t="s">
        <v>549</v>
      </c>
      <c r="C792" s="24" t="s">
        <v>411</v>
      </c>
      <c r="D792" s="25" t="s">
        <v>563</v>
      </c>
      <c r="E792" s="44" t="s">
        <v>185</v>
      </c>
      <c r="F792" s="46">
        <f>F793</f>
        <v>458.5</v>
      </c>
      <c r="G792" s="46">
        <f t="shared" ref="G792" si="391">G793</f>
        <v>0</v>
      </c>
      <c r="H792" s="198">
        <f t="shared" si="389"/>
        <v>0</v>
      </c>
    </row>
    <row r="793" spans="1:8" s="42" customFormat="1" x14ac:dyDescent="0.2">
      <c r="A793" s="59" t="s">
        <v>58</v>
      </c>
      <c r="B793" s="24" t="s">
        <v>549</v>
      </c>
      <c r="C793" s="24" t="s">
        <v>411</v>
      </c>
      <c r="D793" s="25" t="s">
        <v>563</v>
      </c>
      <c r="E793" s="44" t="s">
        <v>261</v>
      </c>
      <c r="F793" s="46">
        <v>458.5</v>
      </c>
      <c r="G793" s="46">
        <v>0</v>
      </c>
      <c r="H793" s="198">
        <f t="shared" si="389"/>
        <v>0</v>
      </c>
    </row>
    <row r="794" spans="1:8" s="3" customFormat="1" ht="63" x14ac:dyDescent="0.2">
      <c r="A794" s="23" t="s">
        <v>564</v>
      </c>
      <c r="B794" s="24" t="s">
        <v>549</v>
      </c>
      <c r="C794" s="24" t="s">
        <v>411</v>
      </c>
      <c r="D794" s="25" t="s">
        <v>565</v>
      </c>
      <c r="E794" s="24"/>
      <c r="F794" s="22">
        <f>F795+F797+F799+F801</f>
        <v>25638</v>
      </c>
      <c r="G794" s="22">
        <f t="shared" ref="G794" si="392">G795+G797+G799+G801</f>
        <v>17191.700000000004</v>
      </c>
      <c r="H794" s="194">
        <f t="shared" si="389"/>
        <v>0.67055542554021397</v>
      </c>
    </row>
    <row r="795" spans="1:8" s="42" customFormat="1" ht="78.75" x14ac:dyDescent="0.2">
      <c r="A795" s="43" t="s">
        <v>28</v>
      </c>
      <c r="B795" s="44" t="s">
        <v>549</v>
      </c>
      <c r="C795" s="44" t="s">
        <v>411</v>
      </c>
      <c r="D795" s="45" t="s">
        <v>565</v>
      </c>
      <c r="E795" s="44" t="s">
        <v>47</v>
      </c>
      <c r="F795" s="46">
        <f>F796</f>
        <v>24403.5</v>
      </c>
      <c r="G795" s="46">
        <f t="shared" ref="G795" si="393">G796</f>
        <v>16434.300000000003</v>
      </c>
      <c r="H795" s="198">
        <f t="shared" si="389"/>
        <v>0.67344028520499122</v>
      </c>
    </row>
    <row r="796" spans="1:8" s="3" customFormat="1" x14ac:dyDescent="0.2">
      <c r="A796" s="35" t="s">
        <v>142</v>
      </c>
      <c r="B796" s="24" t="s">
        <v>549</v>
      </c>
      <c r="C796" s="24" t="s">
        <v>411</v>
      </c>
      <c r="D796" s="25" t="s">
        <v>565</v>
      </c>
      <c r="E796" s="24" t="s">
        <v>143</v>
      </c>
      <c r="F796" s="22">
        <v>24403.5</v>
      </c>
      <c r="G796" s="22">
        <f>12511.2+2.6+3920.5</f>
        <v>16434.300000000003</v>
      </c>
      <c r="H796" s="194">
        <f t="shared" si="389"/>
        <v>0.67344028520499122</v>
      </c>
    </row>
    <row r="797" spans="1:8" s="3" customFormat="1" ht="31.5" x14ac:dyDescent="0.2">
      <c r="A797" s="35" t="s">
        <v>30</v>
      </c>
      <c r="B797" s="24" t="s">
        <v>549</v>
      </c>
      <c r="C797" s="24" t="s">
        <v>411</v>
      </c>
      <c r="D797" s="25" t="s">
        <v>565</v>
      </c>
      <c r="E797" s="24" t="s">
        <v>40</v>
      </c>
      <c r="F797" s="22">
        <f>F798</f>
        <v>1234.5</v>
      </c>
      <c r="G797" s="22">
        <f t="shared" ref="G797" si="394">G798</f>
        <v>757.4</v>
      </c>
      <c r="H797" s="194">
        <f t="shared" si="389"/>
        <v>0.61352774402592136</v>
      </c>
    </row>
    <row r="798" spans="1:8" s="3" customFormat="1" ht="31.5" x14ac:dyDescent="0.2">
      <c r="A798" s="35" t="s">
        <v>31</v>
      </c>
      <c r="B798" s="24" t="s">
        <v>549</v>
      </c>
      <c r="C798" s="24" t="s">
        <v>411</v>
      </c>
      <c r="D798" s="25" t="s">
        <v>565</v>
      </c>
      <c r="E798" s="24" t="s">
        <v>41</v>
      </c>
      <c r="F798" s="22">
        <v>1234.5</v>
      </c>
      <c r="G798" s="22">
        <v>757.4</v>
      </c>
      <c r="H798" s="194">
        <f t="shared" si="389"/>
        <v>0.61352774402592136</v>
      </c>
    </row>
    <row r="799" spans="1:8" s="3" customFormat="1" ht="31.15" hidden="1" customHeight="1" x14ac:dyDescent="0.2">
      <c r="A799" s="23" t="s">
        <v>150</v>
      </c>
      <c r="B799" s="24" t="s">
        <v>549</v>
      </c>
      <c r="C799" s="24" t="s">
        <v>411</v>
      </c>
      <c r="D799" s="25" t="s">
        <v>565</v>
      </c>
      <c r="E799" s="24" t="s">
        <v>151</v>
      </c>
      <c r="F799" s="22">
        <f>F800</f>
        <v>0</v>
      </c>
      <c r="G799" s="22">
        <f t="shared" ref="G799" si="395">G800</f>
        <v>0</v>
      </c>
      <c r="H799" s="194" t="e">
        <f t="shared" si="389"/>
        <v>#DIV/0!</v>
      </c>
    </row>
    <row r="800" spans="1:8" s="3" customFormat="1" ht="15.6" hidden="1" customHeight="1" x14ac:dyDescent="0.2">
      <c r="A800" s="23" t="s">
        <v>152</v>
      </c>
      <c r="B800" s="24" t="s">
        <v>549</v>
      </c>
      <c r="C800" s="24" t="s">
        <v>411</v>
      </c>
      <c r="D800" s="25" t="s">
        <v>565</v>
      </c>
      <c r="E800" s="24" t="s">
        <v>153</v>
      </c>
      <c r="F800" s="22"/>
      <c r="G800" s="22"/>
      <c r="H800" s="194" t="e">
        <f t="shared" si="389"/>
        <v>#DIV/0!</v>
      </c>
    </row>
    <row r="801" spans="1:8" s="3" customFormat="1" ht="15.6" hidden="1" customHeight="1" x14ac:dyDescent="0.2">
      <c r="A801" s="59" t="s">
        <v>55</v>
      </c>
      <c r="B801" s="24" t="s">
        <v>549</v>
      </c>
      <c r="C801" s="24" t="s">
        <v>411</v>
      </c>
      <c r="D801" s="25" t="s">
        <v>565</v>
      </c>
      <c r="E801" s="24" t="s">
        <v>185</v>
      </c>
      <c r="F801" s="22">
        <f>F802+F803</f>
        <v>0</v>
      </c>
      <c r="G801" s="22">
        <f t="shared" ref="G801" si="396">G802+G803</f>
        <v>0</v>
      </c>
      <c r="H801" s="194" t="e">
        <f t="shared" si="389"/>
        <v>#DIV/0!</v>
      </c>
    </row>
    <row r="802" spans="1:8" s="3" customFormat="1" ht="15.6" hidden="1" customHeight="1" x14ac:dyDescent="0.2">
      <c r="A802" s="59" t="s">
        <v>57</v>
      </c>
      <c r="B802" s="24" t="s">
        <v>549</v>
      </c>
      <c r="C802" s="24" t="s">
        <v>411</v>
      </c>
      <c r="D802" s="25" t="s">
        <v>565</v>
      </c>
      <c r="E802" s="24" t="s">
        <v>186</v>
      </c>
      <c r="F802" s="22"/>
      <c r="G802" s="22"/>
      <c r="H802" s="194" t="e">
        <f t="shared" si="389"/>
        <v>#DIV/0!</v>
      </c>
    </row>
    <row r="803" spans="1:8" s="3" customFormat="1" ht="15.6" hidden="1" customHeight="1" x14ac:dyDescent="0.2">
      <c r="A803" s="59" t="s">
        <v>58</v>
      </c>
      <c r="B803" s="24" t="s">
        <v>549</v>
      </c>
      <c r="C803" s="24" t="s">
        <v>411</v>
      </c>
      <c r="D803" s="25" t="s">
        <v>565</v>
      </c>
      <c r="E803" s="24" t="s">
        <v>261</v>
      </c>
      <c r="F803" s="22">
        <f>7362.4-7362.4</f>
        <v>0</v>
      </c>
      <c r="G803" s="22">
        <f t="shared" ref="G803" si="397">7362.4-7362.4</f>
        <v>0</v>
      </c>
      <c r="H803" s="194" t="e">
        <f t="shared" si="389"/>
        <v>#DIV/0!</v>
      </c>
    </row>
    <row r="804" spans="1:8" s="3" customFormat="1" ht="173.25" x14ac:dyDescent="0.2">
      <c r="A804" s="142" t="s">
        <v>566</v>
      </c>
      <c r="B804" s="24" t="s">
        <v>549</v>
      </c>
      <c r="C804" s="24" t="s">
        <v>411</v>
      </c>
      <c r="D804" s="25" t="s">
        <v>567</v>
      </c>
      <c r="E804" s="24"/>
      <c r="F804" s="22">
        <f>F805+F807+F809</f>
        <v>305.70000000000005</v>
      </c>
      <c r="G804" s="22">
        <f t="shared" ref="G804" si="398">G805+G807+G809</f>
        <v>223.4</v>
      </c>
      <c r="H804" s="194">
        <f t="shared" si="389"/>
        <v>0.73078181223421645</v>
      </c>
    </row>
    <row r="805" spans="1:8" s="3" customFormat="1" ht="78.75" x14ac:dyDescent="0.2">
      <c r="A805" s="35" t="s">
        <v>28</v>
      </c>
      <c r="B805" s="24" t="s">
        <v>549</v>
      </c>
      <c r="C805" s="24" t="s">
        <v>411</v>
      </c>
      <c r="D805" s="25" t="s">
        <v>567</v>
      </c>
      <c r="E805" s="24" t="s">
        <v>47</v>
      </c>
      <c r="F805" s="22">
        <f>F806</f>
        <v>293.60000000000002</v>
      </c>
      <c r="G805" s="22">
        <f t="shared" ref="G805" si="399">G806</f>
        <v>223.4</v>
      </c>
      <c r="H805" s="194">
        <f t="shared" si="389"/>
        <v>0.76089918256130784</v>
      </c>
    </row>
    <row r="806" spans="1:8" s="3" customFormat="1" x14ac:dyDescent="0.2">
      <c r="A806" s="35" t="s">
        <v>142</v>
      </c>
      <c r="B806" s="24" t="s">
        <v>549</v>
      </c>
      <c r="C806" s="24" t="s">
        <v>411</v>
      </c>
      <c r="D806" s="25" t="s">
        <v>567</v>
      </c>
      <c r="E806" s="24" t="s">
        <v>143</v>
      </c>
      <c r="F806" s="22">
        <v>293.60000000000002</v>
      </c>
      <c r="G806" s="22">
        <f>173+50.4</f>
        <v>223.4</v>
      </c>
      <c r="H806" s="194">
        <f t="shared" si="389"/>
        <v>0.76089918256130784</v>
      </c>
    </row>
    <row r="807" spans="1:8" s="3" customFormat="1" ht="31.5" x14ac:dyDescent="0.2">
      <c r="A807" s="35" t="s">
        <v>30</v>
      </c>
      <c r="B807" s="24" t="s">
        <v>549</v>
      </c>
      <c r="C807" s="24" t="s">
        <v>411</v>
      </c>
      <c r="D807" s="25" t="s">
        <v>567</v>
      </c>
      <c r="E807" s="24" t="s">
        <v>40</v>
      </c>
      <c r="F807" s="22">
        <f>F808</f>
        <v>12.1</v>
      </c>
      <c r="G807" s="22">
        <f t="shared" ref="G807" si="400">G808</f>
        <v>0</v>
      </c>
      <c r="H807" s="194">
        <f t="shared" si="389"/>
        <v>0</v>
      </c>
    </row>
    <row r="808" spans="1:8" s="3" customFormat="1" ht="31.5" x14ac:dyDescent="0.2">
      <c r="A808" s="35" t="s">
        <v>31</v>
      </c>
      <c r="B808" s="24" t="s">
        <v>549</v>
      </c>
      <c r="C808" s="24" t="s">
        <v>411</v>
      </c>
      <c r="D808" s="25" t="s">
        <v>567</v>
      </c>
      <c r="E808" s="24" t="s">
        <v>41</v>
      </c>
      <c r="F808" s="22">
        <v>12.1</v>
      </c>
      <c r="G808" s="22">
        <v>0</v>
      </c>
      <c r="H808" s="194">
        <f t="shared" si="389"/>
        <v>0</v>
      </c>
    </row>
    <row r="809" spans="1:8" s="3" customFormat="1" ht="31.15" hidden="1" customHeight="1" x14ac:dyDescent="0.2">
      <c r="A809" s="23" t="s">
        <v>150</v>
      </c>
      <c r="B809" s="24" t="s">
        <v>549</v>
      </c>
      <c r="C809" s="24" t="s">
        <v>411</v>
      </c>
      <c r="D809" s="25" t="s">
        <v>567</v>
      </c>
      <c r="E809" s="24" t="s">
        <v>151</v>
      </c>
      <c r="F809" s="22">
        <f>F810</f>
        <v>0</v>
      </c>
      <c r="G809" s="22">
        <f t="shared" ref="G809" si="401">G810</f>
        <v>0</v>
      </c>
      <c r="H809" s="194" t="e">
        <f t="shared" si="389"/>
        <v>#DIV/0!</v>
      </c>
    </row>
    <row r="810" spans="1:8" s="3" customFormat="1" ht="15.6" hidden="1" customHeight="1" x14ac:dyDescent="0.2">
      <c r="A810" s="23" t="s">
        <v>152</v>
      </c>
      <c r="B810" s="24" t="s">
        <v>549</v>
      </c>
      <c r="C810" s="24" t="s">
        <v>411</v>
      </c>
      <c r="D810" s="25" t="s">
        <v>567</v>
      </c>
      <c r="E810" s="24" t="s">
        <v>153</v>
      </c>
      <c r="F810" s="22"/>
      <c r="G810" s="22"/>
      <c r="H810" s="194" t="e">
        <f t="shared" si="389"/>
        <v>#DIV/0!</v>
      </c>
    </row>
    <row r="811" spans="1:8" s="3" customFormat="1" ht="78.75" x14ac:dyDescent="0.2">
      <c r="A811" s="23" t="s">
        <v>568</v>
      </c>
      <c r="B811" s="24" t="s">
        <v>549</v>
      </c>
      <c r="C811" s="24" t="s">
        <v>411</v>
      </c>
      <c r="D811" s="25" t="s">
        <v>569</v>
      </c>
      <c r="E811" s="24"/>
      <c r="F811" s="22">
        <f>F812</f>
        <v>797</v>
      </c>
      <c r="G811" s="22">
        <f t="shared" ref="G811:G812" si="402">G812</f>
        <v>621.59999999999991</v>
      </c>
      <c r="H811" s="194">
        <f t="shared" si="389"/>
        <v>0.77992471769134242</v>
      </c>
    </row>
    <row r="812" spans="1:8" s="3" customFormat="1" ht="78.75" x14ac:dyDescent="0.2">
      <c r="A812" s="35" t="s">
        <v>28</v>
      </c>
      <c r="B812" s="24" t="s">
        <v>549</v>
      </c>
      <c r="C812" s="24" t="s">
        <v>411</v>
      </c>
      <c r="D812" s="25" t="s">
        <v>569</v>
      </c>
      <c r="E812" s="24" t="s">
        <v>47</v>
      </c>
      <c r="F812" s="22">
        <f>F813</f>
        <v>797</v>
      </c>
      <c r="G812" s="22">
        <f t="shared" si="402"/>
        <v>621.59999999999991</v>
      </c>
      <c r="H812" s="194">
        <f t="shared" si="389"/>
        <v>0.77992471769134242</v>
      </c>
    </row>
    <row r="813" spans="1:8" s="3" customFormat="1" x14ac:dyDescent="0.2">
      <c r="A813" s="35" t="s">
        <v>142</v>
      </c>
      <c r="B813" s="24" t="s">
        <v>549</v>
      </c>
      <c r="C813" s="24" t="s">
        <v>411</v>
      </c>
      <c r="D813" s="25" t="s">
        <v>569</v>
      </c>
      <c r="E813" s="24" t="s">
        <v>143</v>
      </c>
      <c r="F813" s="22">
        <v>797</v>
      </c>
      <c r="G813" s="22">
        <f>477.4+144.2</f>
        <v>621.59999999999991</v>
      </c>
      <c r="H813" s="194">
        <f t="shared" si="389"/>
        <v>0.77992471769134242</v>
      </c>
    </row>
    <row r="814" spans="1:8" s="3" customFormat="1" ht="188.45" customHeight="1" x14ac:dyDescent="0.2">
      <c r="A814" s="131" t="s">
        <v>570</v>
      </c>
      <c r="B814" s="24" t="s">
        <v>549</v>
      </c>
      <c r="C814" s="24" t="s">
        <v>411</v>
      </c>
      <c r="D814" s="25" t="s">
        <v>571</v>
      </c>
      <c r="E814" s="24"/>
      <c r="F814" s="60">
        <f>F815</f>
        <v>180</v>
      </c>
      <c r="G814" s="60">
        <f t="shared" ref="G814:G815" si="403">G815</f>
        <v>45.3</v>
      </c>
      <c r="H814" s="204">
        <f t="shared" si="389"/>
        <v>0.25166666666666665</v>
      </c>
    </row>
    <row r="815" spans="1:8" s="36" customFormat="1" ht="31.5" x14ac:dyDescent="0.2">
      <c r="A815" s="35" t="s">
        <v>30</v>
      </c>
      <c r="B815" s="24" t="s">
        <v>549</v>
      </c>
      <c r="C815" s="24" t="s">
        <v>411</v>
      </c>
      <c r="D815" s="25" t="s">
        <v>571</v>
      </c>
      <c r="E815" s="24" t="s">
        <v>40</v>
      </c>
      <c r="F815" s="60">
        <f>F816</f>
        <v>180</v>
      </c>
      <c r="G815" s="60">
        <f t="shared" si="403"/>
        <v>45.3</v>
      </c>
      <c r="H815" s="204">
        <f t="shared" si="389"/>
        <v>0.25166666666666665</v>
      </c>
    </row>
    <row r="816" spans="1:8" s="36" customFormat="1" ht="31.5" x14ac:dyDescent="0.2">
      <c r="A816" s="35" t="s">
        <v>31</v>
      </c>
      <c r="B816" s="24" t="s">
        <v>549</v>
      </c>
      <c r="C816" s="24" t="s">
        <v>411</v>
      </c>
      <c r="D816" s="25" t="s">
        <v>571</v>
      </c>
      <c r="E816" s="24" t="s">
        <v>41</v>
      </c>
      <c r="F816" s="60">
        <v>180</v>
      </c>
      <c r="G816" s="60">
        <v>45.3</v>
      </c>
      <c r="H816" s="204">
        <f t="shared" si="389"/>
        <v>0.25166666666666665</v>
      </c>
    </row>
    <row r="817" spans="1:8" s="36" customFormat="1" ht="109.15" hidden="1" customHeight="1" x14ac:dyDescent="0.2">
      <c r="A817" s="143" t="s">
        <v>562</v>
      </c>
      <c r="B817" s="24" t="s">
        <v>549</v>
      </c>
      <c r="C817" s="24" t="s">
        <v>411</v>
      </c>
      <c r="D817" s="25" t="s">
        <v>572</v>
      </c>
      <c r="E817" s="24"/>
      <c r="F817" s="60">
        <f>F818</f>
        <v>0</v>
      </c>
      <c r="G817" s="60">
        <f t="shared" ref="G817:G818" si="404">G818</f>
        <v>0</v>
      </c>
      <c r="H817" s="204" t="e">
        <f t="shared" si="389"/>
        <v>#DIV/0!</v>
      </c>
    </row>
    <row r="818" spans="1:8" s="36" customFormat="1" ht="78" hidden="1" customHeight="1" x14ac:dyDescent="0.2">
      <c r="A818" s="59" t="s">
        <v>28</v>
      </c>
      <c r="B818" s="24" t="s">
        <v>549</v>
      </c>
      <c r="C818" s="24" t="s">
        <v>411</v>
      </c>
      <c r="D818" s="25" t="s">
        <v>572</v>
      </c>
      <c r="E818" s="24" t="s">
        <v>47</v>
      </c>
      <c r="F818" s="60">
        <f>F819</f>
        <v>0</v>
      </c>
      <c r="G818" s="60">
        <f t="shared" si="404"/>
        <v>0</v>
      </c>
      <c r="H818" s="204" t="e">
        <f t="shared" si="389"/>
        <v>#DIV/0!</v>
      </c>
    </row>
    <row r="819" spans="1:8" s="36" customFormat="1" ht="15.6" hidden="1" customHeight="1" x14ac:dyDescent="0.2">
      <c r="A819" s="59" t="s">
        <v>142</v>
      </c>
      <c r="B819" s="24" t="s">
        <v>549</v>
      </c>
      <c r="C819" s="24" t="s">
        <v>411</v>
      </c>
      <c r="D819" s="25" t="s">
        <v>572</v>
      </c>
      <c r="E819" s="24" t="s">
        <v>143</v>
      </c>
      <c r="F819" s="60"/>
      <c r="G819" s="60"/>
      <c r="H819" s="204" t="e">
        <f t="shared" si="389"/>
        <v>#DIV/0!</v>
      </c>
    </row>
    <row r="820" spans="1:8" s="64" customFormat="1" ht="94.5" x14ac:dyDescent="0.2">
      <c r="A820" s="144" t="s">
        <v>573</v>
      </c>
      <c r="B820" s="71" t="s">
        <v>549</v>
      </c>
      <c r="C820" s="44" t="s">
        <v>411</v>
      </c>
      <c r="D820" s="72" t="s">
        <v>574</v>
      </c>
      <c r="E820" s="71"/>
      <c r="F820" s="122">
        <f>F821</f>
        <v>60.9</v>
      </c>
      <c r="G820" s="122">
        <f t="shared" ref="G820:G822" si="405">G821</f>
        <v>23.7</v>
      </c>
      <c r="H820" s="219">
        <f t="shared" si="389"/>
        <v>0.3891625615763547</v>
      </c>
    </row>
    <row r="821" spans="1:8" s="64" customFormat="1" ht="49.15" customHeight="1" x14ac:dyDescent="0.2">
      <c r="A821" s="74" t="s">
        <v>575</v>
      </c>
      <c r="B821" s="44" t="s">
        <v>549</v>
      </c>
      <c r="C821" s="44" t="s">
        <v>411</v>
      </c>
      <c r="D821" s="45" t="s">
        <v>576</v>
      </c>
      <c r="E821" s="44"/>
      <c r="F821" s="104">
        <f>F822</f>
        <v>60.9</v>
      </c>
      <c r="G821" s="104">
        <f t="shared" si="405"/>
        <v>23.7</v>
      </c>
      <c r="H821" s="214">
        <f t="shared" si="389"/>
        <v>0.3891625615763547</v>
      </c>
    </row>
    <row r="822" spans="1:8" s="64" customFormat="1" ht="65.45" customHeight="1" x14ac:dyDescent="0.2">
      <c r="A822" s="114" t="s">
        <v>28</v>
      </c>
      <c r="B822" s="44" t="s">
        <v>549</v>
      </c>
      <c r="C822" s="44" t="s">
        <v>411</v>
      </c>
      <c r="D822" s="45" t="s">
        <v>576</v>
      </c>
      <c r="E822" s="44" t="s">
        <v>47</v>
      </c>
      <c r="F822" s="104">
        <f>F823</f>
        <v>60.9</v>
      </c>
      <c r="G822" s="104">
        <f t="shared" si="405"/>
        <v>23.7</v>
      </c>
      <c r="H822" s="214">
        <f t="shared" si="389"/>
        <v>0.3891625615763547</v>
      </c>
    </row>
    <row r="823" spans="1:8" s="64" customFormat="1" x14ac:dyDescent="0.2">
      <c r="A823" s="114" t="s">
        <v>142</v>
      </c>
      <c r="B823" s="44" t="s">
        <v>549</v>
      </c>
      <c r="C823" s="44" t="s">
        <v>411</v>
      </c>
      <c r="D823" s="45" t="s">
        <v>576</v>
      </c>
      <c r="E823" s="44" t="s">
        <v>143</v>
      </c>
      <c r="F823" s="104">
        <v>60.9</v>
      </c>
      <c r="G823" s="104">
        <f>18.2+5.5</f>
        <v>23.7</v>
      </c>
      <c r="H823" s="214">
        <f t="shared" si="389"/>
        <v>0.3891625615763547</v>
      </c>
    </row>
    <row r="824" spans="1:8" s="36" customFormat="1" ht="46.9" hidden="1" customHeight="1" x14ac:dyDescent="0.2">
      <c r="A824" s="145" t="s">
        <v>218</v>
      </c>
      <c r="B824" s="11" t="s">
        <v>549</v>
      </c>
      <c r="C824" s="11" t="s">
        <v>411</v>
      </c>
      <c r="D824" s="19" t="s">
        <v>219</v>
      </c>
      <c r="E824" s="11"/>
      <c r="F824" s="85">
        <f>F825</f>
        <v>0</v>
      </c>
      <c r="G824" s="85">
        <f t="shared" ref="G824:G826" si="406">G825</f>
        <v>0</v>
      </c>
      <c r="H824" s="208" t="e">
        <f t="shared" si="389"/>
        <v>#DIV/0!</v>
      </c>
    </row>
    <row r="825" spans="1:8" s="36" customFormat="1" ht="46.9" hidden="1" customHeight="1" x14ac:dyDescent="0.2">
      <c r="A825" s="59" t="s">
        <v>220</v>
      </c>
      <c r="B825" s="24" t="s">
        <v>549</v>
      </c>
      <c r="C825" s="24" t="s">
        <v>411</v>
      </c>
      <c r="D825" s="25" t="s">
        <v>221</v>
      </c>
      <c r="E825" s="24"/>
      <c r="F825" s="60">
        <f>F826</f>
        <v>0</v>
      </c>
      <c r="G825" s="60">
        <f t="shared" si="406"/>
        <v>0</v>
      </c>
      <c r="H825" s="204" t="e">
        <f t="shared" si="389"/>
        <v>#DIV/0!</v>
      </c>
    </row>
    <row r="826" spans="1:8" s="36" customFormat="1" ht="31.15" hidden="1" customHeight="1" x14ac:dyDescent="0.2">
      <c r="A826" s="35" t="s">
        <v>30</v>
      </c>
      <c r="B826" s="24" t="s">
        <v>549</v>
      </c>
      <c r="C826" s="24" t="s">
        <v>411</v>
      </c>
      <c r="D826" s="25" t="s">
        <v>221</v>
      </c>
      <c r="E826" s="24" t="s">
        <v>40</v>
      </c>
      <c r="F826" s="60">
        <f>F827</f>
        <v>0</v>
      </c>
      <c r="G826" s="60">
        <f t="shared" si="406"/>
        <v>0</v>
      </c>
      <c r="H826" s="204" t="e">
        <f t="shared" si="389"/>
        <v>#DIV/0!</v>
      </c>
    </row>
    <row r="827" spans="1:8" s="36" customFormat="1" ht="31.15" hidden="1" customHeight="1" x14ac:dyDescent="0.2">
      <c r="A827" s="35" t="s">
        <v>31</v>
      </c>
      <c r="B827" s="24" t="s">
        <v>549</v>
      </c>
      <c r="C827" s="24" t="s">
        <v>411</v>
      </c>
      <c r="D827" s="25" t="s">
        <v>221</v>
      </c>
      <c r="E827" s="24" t="s">
        <v>41</v>
      </c>
      <c r="F827" s="60"/>
      <c r="G827" s="60"/>
      <c r="H827" s="204" t="e">
        <f t="shared" si="389"/>
        <v>#DIV/0!</v>
      </c>
    </row>
    <row r="828" spans="1:8" s="36" customFormat="1" ht="15.75" customHeight="1" x14ac:dyDescent="0.2">
      <c r="A828" s="139" t="s">
        <v>577</v>
      </c>
      <c r="B828" s="11" t="s">
        <v>549</v>
      </c>
      <c r="C828" s="11" t="s">
        <v>411</v>
      </c>
      <c r="D828" s="19" t="s">
        <v>578</v>
      </c>
      <c r="E828" s="24"/>
      <c r="F828" s="85">
        <f>F829</f>
        <v>22516.1</v>
      </c>
      <c r="G828" s="85">
        <f t="shared" ref="G828" si="407">G829</f>
        <v>14255.1</v>
      </c>
      <c r="H828" s="208">
        <f t="shared" si="389"/>
        <v>0.63310697678550021</v>
      </c>
    </row>
    <row r="829" spans="1:8" s="3" customFormat="1" ht="31.5" x14ac:dyDescent="0.2">
      <c r="A829" s="146" t="s">
        <v>138</v>
      </c>
      <c r="B829" s="24" t="s">
        <v>549</v>
      </c>
      <c r="C829" s="24" t="s">
        <v>411</v>
      </c>
      <c r="D829" s="25" t="s">
        <v>579</v>
      </c>
      <c r="E829" s="24"/>
      <c r="F829" s="85">
        <f>F830+F832+F834+F836+0.1</f>
        <v>22516.1</v>
      </c>
      <c r="G829" s="85">
        <f t="shared" ref="G829" si="408">G830+G832+G834+G836</f>
        <v>14255.1</v>
      </c>
      <c r="H829" s="208">
        <f t="shared" si="389"/>
        <v>0.63310697678550021</v>
      </c>
    </row>
    <row r="830" spans="1:8" s="3" customFormat="1" ht="67.150000000000006" customHeight="1" x14ac:dyDescent="0.2">
      <c r="A830" s="35" t="s">
        <v>28</v>
      </c>
      <c r="B830" s="24" t="s">
        <v>549</v>
      </c>
      <c r="C830" s="24" t="s">
        <v>411</v>
      </c>
      <c r="D830" s="25" t="s">
        <v>579</v>
      </c>
      <c r="E830" s="24" t="s">
        <v>47</v>
      </c>
      <c r="F830" s="60">
        <f>F831</f>
        <v>8129.5</v>
      </c>
      <c r="G830" s="60">
        <f t="shared" ref="G830" si="409">G831</f>
        <v>6148.7999999999993</v>
      </c>
      <c r="H830" s="204">
        <f t="shared" si="389"/>
        <v>0.75635647948828333</v>
      </c>
    </row>
    <row r="831" spans="1:8" s="3" customFormat="1" x14ac:dyDescent="0.2">
      <c r="A831" s="35" t="s">
        <v>142</v>
      </c>
      <c r="B831" s="24" t="s">
        <v>549</v>
      </c>
      <c r="C831" s="24" t="s">
        <v>411</v>
      </c>
      <c r="D831" s="25" t="s">
        <v>579</v>
      </c>
      <c r="E831" s="24" t="s">
        <v>143</v>
      </c>
      <c r="F831" s="104">
        <v>8129.5</v>
      </c>
      <c r="G831" s="104">
        <f>4765.9+1382.9</f>
        <v>6148.7999999999993</v>
      </c>
      <c r="H831" s="214">
        <f t="shared" si="389"/>
        <v>0.75635647948828333</v>
      </c>
    </row>
    <row r="832" spans="1:8" s="3" customFormat="1" ht="31.5" x14ac:dyDescent="0.2">
      <c r="A832" s="35" t="s">
        <v>30</v>
      </c>
      <c r="B832" s="24" t="s">
        <v>549</v>
      </c>
      <c r="C832" s="24" t="s">
        <v>411</v>
      </c>
      <c r="D832" s="25" t="s">
        <v>579</v>
      </c>
      <c r="E832" s="24" t="s">
        <v>40</v>
      </c>
      <c r="F832" s="60">
        <f>F833</f>
        <v>14308.2</v>
      </c>
      <c r="G832" s="60">
        <f t="shared" ref="G832" si="410">G833</f>
        <v>8048.1</v>
      </c>
      <c r="H832" s="204">
        <f t="shared" si="389"/>
        <v>0.56248165387679794</v>
      </c>
    </row>
    <row r="833" spans="1:8" s="3" customFormat="1" ht="31.5" x14ac:dyDescent="0.2">
      <c r="A833" s="35" t="s">
        <v>31</v>
      </c>
      <c r="B833" s="24" t="s">
        <v>549</v>
      </c>
      <c r="C833" s="24" t="s">
        <v>411</v>
      </c>
      <c r="D833" s="25" t="s">
        <v>579</v>
      </c>
      <c r="E833" s="24" t="s">
        <v>41</v>
      </c>
      <c r="F833" s="60">
        <f>14363.2-50-5</f>
        <v>14308.2</v>
      </c>
      <c r="G833" s="60">
        <v>8048.1</v>
      </c>
      <c r="H833" s="204">
        <f t="shared" si="389"/>
        <v>0.56248165387679794</v>
      </c>
    </row>
    <row r="834" spans="1:8" s="3" customFormat="1" ht="31.15" hidden="1" customHeight="1" x14ac:dyDescent="0.2">
      <c r="A834" s="23" t="s">
        <v>150</v>
      </c>
      <c r="B834" s="24" t="s">
        <v>549</v>
      </c>
      <c r="C834" s="24" t="s">
        <v>411</v>
      </c>
      <c r="D834" s="25" t="s">
        <v>579</v>
      </c>
      <c r="E834" s="24" t="s">
        <v>151</v>
      </c>
      <c r="F834" s="22">
        <f>F835</f>
        <v>0</v>
      </c>
      <c r="G834" s="22">
        <f t="shared" ref="G834" si="411">G835</f>
        <v>0</v>
      </c>
      <c r="H834" s="194" t="e">
        <f t="shared" si="389"/>
        <v>#DIV/0!</v>
      </c>
    </row>
    <row r="835" spans="1:8" s="3" customFormat="1" ht="15.6" hidden="1" customHeight="1" x14ac:dyDescent="0.2">
      <c r="A835" s="23" t="s">
        <v>152</v>
      </c>
      <c r="B835" s="24" t="s">
        <v>549</v>
      </c>
      <c r="C835" s="24" t="s">
        <v>411</v>
      </c>
      <c r="D835" s="25" t="s">
        <v>579</v>
      </c>
      <c r="E835" s="24" t="s">
        <v>153</v>
      </c>
      <c r="F835" s="22"/>
      <c r="G835" s="22"/>
      <c r="H835" s="194" t="e">
        <f t="shared" si="389"/>
        <v>#DIV/0!</v>
      </c>
    </row>
    <row r="836" spans="1:8" s="3" customFormat="1" x14ac:dyDescent="0.2">
      <c r="A836" s="59" t="s">
        <v>55</v>
      </c>
      <c r="B836" s="24" t="s">
        <v>549</v>
      </c>
      <c r="C836" s="24" t="s">
        <v>411</v>
      </c>
      <c r="D836" s="25" t="s">
        <v>579</v>
      </c>
      <c r="E836" s="24" t="s">
        <v>185</v>
      </c>
      <c r="F836" s="60">
        <f>F837+F838</f>
        <v>78.3</v>
      </c>
      <c r="G836" s="60">
        <f t="shared" ref="G836" si="412">G837+G838</f>
        <v>58.2</v>
      </c>
      <c r="H836" s="204">
        <f t="shared" si="389"/>
        <v>0.74329501915708818</v>
      </c>
    </row>
    <row r="837" spans="1:8" s="3" customFormat="1" x14ac:dyDescent="0.2">
      <c r="A837" s="59" t="s">
        <v>57</v>
      </c>
      <c r="B837" s="24" t="s">
        <v>549</v>
      </c>
      <c r="C837" s="24" t="s">
        <v>411</v>
      </c>
      <c r="D837" s="25" t="s">
        <v>579</v>
      </c>
      <c r="E837" s="24" t="s">
        <v>186</v>
      </c>
      <c r="F837" s="60">
        <v>78.3</v>
      </c>
      <c r="G837" s="60">
        <v>58.2</v>
      </c>
      <c r="H837" s="204">
        <f t="shared" si="389"/>
        <v>0.74329501915708818</v>
      </c>
    </row>
    <row r="838" spans="1:8" s="3" customFormat="1" ht="15.6" hidden="1" customHeight="1" x14ac:dyDescent="0.2">
      <c r="A838" s="59" t="s">
        <v>58</v>
      </c>
      <c r="B838" s="24" t="s">
        <v>549</v>
      </c>
      <c r="C838" s="24" t="s">
        <v>411</v>
      </c>
      <c r="D838" s="25" t="s">
        <v>579</v>
      </c>
      <c r="E838" s="24" t="s">
        <v>261</v>
      </c>
      <c r="F838" s="60">
        <f>7047.5-4588.9-2458.6</f>
        <v>0</v>
      </c>
      <c r="G838" s="60">
        <f t="shared" ref="G838" si="413">7047.5-4588.9-2458.6</f>
        <v>0</v>
      </c>
      <c r="H838" s="204" t="e">
        <f t="shared" si="389"/>
        <v>#DIV/0!</v>
      </c>
    </row>
    <row r="839" spans="1:8" s="36" customFormat="1" x14ac:dyDescent="0.2">
      <c r="A839" s="145" t="s">
        <v>187</v>
      </c>
      <c r="B839" s="11" t="s">
        <v>549</v>
      </c>
      <c r="C839" s="11" t="s">
        <v>411</v>
      </c>
      <c r="D839" s="19" t="s">
        <v>188</v>
      </c>
      <c r="E839" s="11"/>
      <c r="F839" s="85">
        <f>F840+F845</f>
        <v>393.7</v>
      </c>
      <c r="G839" s="85">
        <f t="shared" ref="G839" si="414">G840+G845</f>
        <v>383.7</v>
      </c>
      <c r="H839" s="208">
        <f t="shared" si="389"/>
        <v>0.97459994919989845</v>
      </c>
    </row>
    <row r="840" spans="1:8" s="62" customFormat="1" ht="31.5" x14ac:dyDescent="0.2">
      <c r="A840" s="147" t="s">
        <v>419</v>
      </c>
      <c r="B840" s="32" t="s">
        <v>549</v>
      </c>
      <c r="C840" s="24" t="s">
        <v>411</v>
      </c>
      <c r="D840" s="51" t="s">
        <v>580</v>
      </c>
      <c r="E840" s="24"/>
      <c r="F840" s="60">
        <f>F841+F843</f>
        <v>383.7</v>
      </c>
      <c r="G840" s="60">
        <f t="shared" ref="G840" si="415">G841+G843</f>
        <v>383.7</v>
      </c>
      <c r="H840" s="204">
        <f t="shared" si="389"/>
        <v>1</v>
      </c>
    </row>
    <row r="841" spans="1:8" s="62" customFormat="1" ht="31.15" hidden="1" customHeight="1" x14ac:dyDescent="0.2">
      <c r="A841" s="35" t="s">
        <v>30</v>
      </c>
      <c r="B841" s="24" t="s">
        <v>549</v>
      </c>
      <c r="C841" s="24" t="s">
        <v>411</v>
      </c>
      <c r="D841" s="25" t="s">
        <v>580</v>
      </c>
      <c r="E841" s="24" t="s">
        <v>40</v>
      </c>
      <c r="F841" s="60">
        <f>F842</f>
        <v>0</v>
      </c>
      <c r="G841" s="60">
        <f t="shared" ref="G841" si="416">G842</f>
        <v>0</v>
      </c>
      <c r="H841" s="204" t="e">
        <f t="shared" si="389"/>
        <v>#DIV/0!</v>
      </c>
    </row>
    <row r="842" spans="1:8" s="62" customFormat="1" ht="31.15" hidden="1" customHeight="1" x14ac:dyDescent="0.2">
      <c r="A842" s="35" t="s">
        <v>31</v>
      </c>
      <c r="B842" s="24" t="s">
        <v>549</v>
      </c>
      <c r="C842" s="24" t="s">
        <v>411</v>
      </c>
      <c r="D842" s="25" t="s">
        <v>580</v>
      </c>
      <c r="E842" s="24" t="s">
        <v>41</v>
      </c>
      <c r="F842" s="60"/>
      <c r="G842" s="60"/>
      <c r="H842" s="204" t="e">
        <f t="shared" si="389"/>
        <v>#DIV/0!</v>
      </c>
    </row>
    <row r="843" spans="1:8" s="62" customFormat="1" ht="31.5" x14ac:dyDescent="0.2">
      <c r="A843" s="35" t="s">
        <v>30</v>
      </c>
      <c r="B843" s="24" t="s">
        <v>549</v>
      </c>
      <c r="C843" s="24" t="s">
        <v>411</v>
      </c>
      <c r="D843" s="25" t="s">
        <v>580</v>
      </c>
      <c r="E843" s="24" t="s">
        <v>40</v>
      </c>
      <c r="F843" s="60">
        <f>F844</f>
        <v>383.7</v>
      </c>
      <c r="G843" s="60">
        <f t="shared" ref="G843" si="417">G844</f>
        <v>383.7</v>
      </c>
      <c r="H843" s="204">
        <f t="shared" si="389"/>
        <v>1</v>
      </c>
    </row>
    <row r="844" spans="1:8" s="62" customFormat="1" ht="31.5" x14ac:dyDescent="0.2">
      <c r="A844" s="35" t="s">
        <v>31</v>
      </c>
      <c r="B844" s="24" t="s">
        <v>549</v>
      </c>
      <c r="C844" s="24" t="s">
        <v>411</v>
      </c>
      <c r="D844" s="25" t="s">
        <v>580</v>
      </c>
      <c r="E844" s="24" t="s">
        <v>41</v>
      </c>
      <c r="F844" s="148">
        <f>385.9-2.2</f>
        <v>383.7</v>
      </c>
      <c r="G844" s="148">
        <f t="shared" ref="G844" si="418">385.9-2.2</f>
        <v>383.7</v>
      </c>
      <c r="H844" s="224">
        <f t="shared" si="389"/>
        <v>1</v>
      </c>
    </row>
    <row r="845" spans="1:8" s="75" customFormat="1" ht="47.25" x14ac:dyDescent="0.2">
      <c r="A845" s="76" t="s">
        <v>200</v>
      </c>
      <c r="B845" s="71" t="s">
        <v>549</v>
      </c>
      <c r="C845" s="71" t="s">
        <v>411</v>
      </c>
      <c r="D845" s="71" t="s">
        <v>201</v>
      </c>
      <c r="E845" s="72"/>
      <c r="F845" s="73">
        <f>F846</f>
        <v>10</v>
      </c>
      <c r="G845" s="73">
        <f t="shared" ref="G845:G846" si="419">G846</f>
        <v>0</v>
      </c>
      <c r="H845" s="206">
        <f t="shared" si="389"/>
        <v>0</v>
      </c>
    </row>
    <row r="846" spans="1:8" s="75" customFormat="1" ht="31.5" x14ac:dyDescent="0.2">
      <c r="A846" s="35" t="s">
        <v>30</v>
      </c>
      <c r="B846" s="44" t="s">
        <v>549</v>
      </c>
      <c r="C846" s="24" t="s">
        <v>411</v>
      </c>
      <c r="D846" s="44" t="s">
        <v>201</v>
      </c>
      <c r="E846" s="45">
        <v>200</v>
      </c>
      <c r="F846" s="46">
        <f>F847</f>
        <v>10</v>
      </c>
      <c r="G846" s="46">
        <f t="shared" si="419"/>
        <v>0</v>
      </c>
      <c r="H846" s="198">
        <f t="shared" si="389"/>
        <v>0</v>
      </c>
    </row>
    <row r="847" spans="1:8" s="75" customFormat="1" ht="31.5" x14ac:dyDescent="0.2">
      <c r="A847" s="35" t="s">
        <v>31</v>
      </c>
      <c r="B847" s="44" t="s">
        <v>549</v>
      </c>
      <c r="C847" s="24" t="s">
        <v>411</v>
      </c>
      <c r="D847" s="44" t="s">
        <v>201</v>
      </c>
      <c r="E847" s="45">
        <v>240</v>
      </c>
      <c r="F847" s="46">
        <v>10</v>
      </c>
      <c r="G847" s="46">
        <v>0</v>
      </c>
      <c r="H847" s="198">
        <f t="shared" si="389"/>
        <v>0</v>
      </c>
    </row>
    <row r="848" spans="1:8" s="21" customFormat="1" x14ac:dyDescent="0.2">
      <c r="A848" s="49" t="s">
        <v>129</v>
      </c>
      <c r="B848" s="11" t="s">
        <v>549</v>
      </c>
      <c r="C848" s="11" t="s">
        <v>411</v>
      </c>
      <c r="D848" s="11" t="s">
        <v>130</v>
      </c>
      <c r="E848" s="19"/>
      <c r="F848" s="85">
        <f>F849</f>
        <v>80</v>
      </c>
      <c r="G848" s="85">
        <f t="shared" ref="G848" si="420">G849</f>
        <v>80</v>
      </c>
      <c r="H848" s="208">
        <f t="shared" si="389"/>
        <v>1</v>
      </c>
    </row>
    <row r="849" spans="1:8" s="21" customFormat="1" ht="31.5" x14ac:dyDescent="0.2">
      <c r="A849" s="35" t="s">
        <v>472</v>
      </c>
      <c r="B849" s="24" t="s">
        <v>549</v>
      </c>
      <c r="C849" s="24" t="s">
        <v>411</v>
      </c>
      <c r="D849" s="24" t="s">
        <v>473</v>
      </c>
      <c r="E849" s="25"/>
      <c r="F849" s="60">
        <f>F850+F852</f>
        <v>80</v>
      </c>
      <c r="G849" s="60">
        <f t="shared" ref="G849" si="421">G850+G852</f>
        <v>80</v>
      </c>
      <c r="H849" s="204">
        <f t="shared" si="389"/>
        <v>1</v>
      </c>
    </row>
    <row r="850" spans="1:8" s="21" customFormat="1" ht="31.5" x14ac:dyDescent="0.2">
      <c r="A850" s="35" t="s">
        <v>30</v>
      </c>
      <c r="B850" s="24" t="s">
        <v>549</v>
      </c>
      <c r="C850" s="24" t="s">
        <v>411</v>
      </c>
      <c r="D850" s="24" t="s">
        <v>473</v>
      </c>
      <c r="E850" s="25">
        <v>200</v>
      </c>
      <c r="F850" s="60">
        <f>F851</f>
        <v>80</v>
      </c>
      <c r="G850" s="60">
        <f t="shared" ref="G850" si="422">G851</f>
        <v>80</v>
      </c>
      <c r="H850" s="204">
        <f t="shared" si="389"/>
        <v>1</v>
      </c>
    </row>
    <row r="851" spans="1:8" s="21" customFormat="1" ht="31.5" x14ac:dyDescent="0.2">
      <c r="A851" s="35" t="s">
        <v>31</v>
      </c>
      <c r="B851" s="24" t="s">
        <v>549</v>
      </c>
      <c r="C851" s="24" t="s">
        <v>411</v>
      </c>
      <c r="D851" s="24" t="s">
        <v>473</v>
      </c>
      <c r="E851" s="25">
        <v>240</v>
      </c>
      <c r="F851" s="60">
        <v>80</v>
      </c>
      <c r="G851" s="60">
        <v>80</v>
      </c>
      <c r="H851" s="204">
        <f t="shared" si="389"/>
        <v>1</v>
      </c>
    </row>
    <row r="852" spans="1:8" s="21" customFormat="1" ht="31.15" hidden="1" customHeight="1" x14ac:dyDescent="0.2">
      <c r="A852" s="35" t="s">
        <v>474</v>
      </c>
      <c r="B852" s="24" t="s">
        <v>549</v>
      </c>
      <c r="C852" s="24" t="s">
        <v>411</v>
      </c>
      <c r="D852" s="24" t="s">
        <v>475</v>
      </c>
      <c r="E852" s="25"/>
      <c r="F852" s="60">
        <f>F853</f>
        <v>0</v>
      </c>
      <c r="G852" s="60">
        <f t="shared" ref="G852:G853" si="423">G853</f>
        <v>0</v>
      </c>
      <c r="H852" s="204" t="e">
        <f t="shared" si="389"/>
        <v>#DIV/0!</v>
      </c>
    </row>
    <row r="853" spans="1:8" s="21" customFormat="1" ht="31.15" hidden="1" customHeight="1" x14ac:dyDescent="0.2">
      <c r="A853" s="35" t="s">
        <v>30</v>
      </c>
      <c r="B853" s="24" t="s">
        <v>549</v>
      </c>
      <c r="C853" s="24" t="s">
        <v>411</v>
      </c>
      <c r="D853" s="24" t="s">
        <v>475</v>
      </c>
      <c r="E853" s="25">
        <v>200</v>
      </c>
      <c r="F853" s="60">
        <f>F854</f>
        <v>0</v>
      </c>
      <c r="G853" s="60">
        <f t="shared" si="423"/>
        <v>0</v>
      </c>
      <c r="H853" s="204" t="e">
        <f t="shared" ref="H853:H916" si="424">G853/F853</f>
        <v>#DIV/0!</v>
      </c>
    </row>
    <row r="854" spans="1:8" s="21" customFormat="1" ht="31.15" hidden="1" customHeight="1" x14ac:dyDescent="0.2">
      <c r="A854" s="35" t="s">
        <v>31</v>
      </c>
      <c r="B854" s="24" t="s">
        <v>549</v>
      </c>
      <c r="C854" s="24" t="s">
        <v>411</v>
      </c>
      <c r="D854" s="24" t="s">
        <v>475</v>
      </c>
      <c r="E854" s="25">
        <v>240</v>
      </c>
      <c r="F854" s="60"/>
      <c r="G854" s="60"/>
      <c r="H854" s="204" t="e">
        <f t="shared" si="424"/>
        <v>#DIV/0!</v>
      </c>
    </row>
    <row r="855" spans="1:8" s="3" customFormat="1" x14ac:dyDescent="0.2">
      <c r="A855" s="26" t="s">
        <v>581</v>
      </c>
      <c r="B855" s="27" t="s">
        <v>549</v>
      </c>
      <c r="C855" s="27" t="s">
        <v>582</v>
      </c>
      <c r="D855" s="27"/>
      <c r="E855" s="33"/>
      <c r="F855" s="28">
        <f>F856+F863+F957+F966+F970+F984+F1022-0.1</f>
        <v>240149.19999999995</v>
      </c>
      <c r="G855" s="28">
        <f>G856+G863+G957+G966+G970+G984+G1022</f>
        <v>151937.75</v>
      </c>
      <c r="H855" s="195">
        <f t="shared" si="424"/>
        <v>0.63268064186763906</v>
      </c>
    </row>
    <row r="856" spans="1:8" s="3" customFormat="1" x14ac:dyDescent="0.2">
      <c r="A856" s="18" t="s">
        <v>35</v>
      </c>
      <c r="B856" s="11" t="s">
        <v>549</v>
      </c>
      <c r="C856" s="11" t="s">
        <v>582</v>
      </c>
      <c r="D856" s="11" t="s">
        <v>154</v>
      </c>
      <c r="E856" s="19" t="s">
        <v>9</v>
      </c>
      <c r="F856" s="20">
        <f>F857</f>
        <v>140.1</v>
      </c>
      <c r="G856" s="20">
        <f t="shared" ref="G856:G857" si="425">G857</f>
        <v>140.1</v>
      </c>
      <c r="H856" s="193">
        <f t="shared" si="424"/>
        <v>1</v>
      </c>
    </row>
    <row r="857" spans="1:8" s="3" customFormat="1" x14ac:dyDescent="0.2">
      <c r="A857" s="23" t="s">
        <v>37</v>
      </c>
      <c r="B857" s="24" t="s">
        <v>549</v>
      </c>
      <c r="C857" s="24" t="s">
        <v>582</v>
      </c>
      <c r="D857" s="24" t="s">
        <v>155</v>
      </c>
      <c r="E857" s="19"/>
      <c r="F857" s="20">
        <f>F858</f>
        <v>140.1</v>
      </c>
      <c r="G857" s="20">
        <f t="shared" si="425"/>
        <v>140.1</v>
      </c>
      <c r="H857" s="193">
        <f t="shared" si="424"/>
        <v>1</v>
      </c>
    </row>
    <row r="858" spans="1:8" s="3" customFormat="1" ht="31.5" x14ac:dyDescent="0.2">
      <c r="A858" s="59" t="s">
        <v>156</v>
      </c>
      <c r="B858" s="24" t="s">
        <v>549</v>
      </c>
      <c r="C858" s="24" t="s">
        <v>582</v>
      </c>
      <c r="D858" s="24" t="s">
        <v>157</v>
      </c>
      <c r="E858" s="24" t="s">
        <v>9</v>
      </c>
      <c r="F858" s="60">
        <f>F859+F861</f>
        <v>140.1</v>
      </c>
      <c r="G858" s="60">
        <f t="shared" ref="G858" si="426">G859+G861</f>
        <v>140.1</v>
      </c>
      <c r="H858" s="204">
        <f t="shared" si="424"/>
        <v>1</v>
      </c>
    </row>
    <row r="859" spans="1:8" s="3" customFormat="1" ht="78.75" x14ac:dyDescent="0.2">
      <c r="A859" s="35" t="s">
        <v>28</v>
      </c>
      <c r="B859" s="24" t="s">
        <v>549</v>
      </c>
      <c r="C859" s="24" t="s">
        <v>582</v>
      </c>
      <c r="D859" s="24" t="s">
        <v>157</v>
      </c>
      <c r="E859" s="24" t="s">
        <v>47</v>
      </c>
      <c r="F859" s="60">
        <f>F860</f>
        <v>25.2</v>
      </c>
      <c r="G859" s="60">
        <f t="shared" ref="G859" si="427">G860</f>
        <v>25.2</v>
      </c>
      <c r="H859" s="204">
        <f t="shared" si="424"/>
        <v>1</v>
      </c>
    </row>
    <row r="860" spans="1:8" s="3" customFormat="1" x14ac:dyDescent="0.2">
      <c r="A860" s="35" t="s">
        <v>142</v>
      </c>
      <c r="B860" s="24" t="s">
        <v>549</v>
      </c>
      <c r="C860" s="24" t="s">
        <v>582</v>
      </c>
      <c r="D860" s="24" t="s">
        <v>157</v>
      </c>
      <c r="E860" s="24" t="s">
        <v>143</v>
      </c>
      <c r="F860" s="60">
        <v>25.2</v>
      </c>
      <c r="G860" s="60">
        <v>25.2</v>
      </c>
      <c r="H860" s="204">
        <f t="shared" si="424"/>
        <v>1</v>
      </c>
    </row>
    <row r="861" spans="1:8" s="3" customFormat="1" ht="31.5" x14ac:dyDescent="0.2">
      <c r="A861" s="35" t="s">
        <v>30</v>
      </c>
      <c r="B861" s="24" t="s">
        <v>549</v>
      </c>
      <c r="C861" s="24" t="s">
        <v>582</v>
      </c>
      <c r="D861" s="24" t="s">
        <v>157</v>
      </c>
      <c r="E861" s="24" t="s">
        <v>40</v>
      </c>
      <c r="F861" s="60">
        <f>F862</f>
        <v>114.9</v>
      </c>
      <c r="G861" s="60">
        <f t="shared" ref="G861" si="428">G862</f>
        <v>114.9</v>
      </c>
      <c r="H861" s="204">
        <f t="shared" si="424"/>
        <v>1</v>
      </c>
    </row>
    <row r="862" spans="1:8" s="3" customFormat="1" ht="31.5" x14ac:dyDescent="0.2">
      <c r="A862" s="35" t="s">
        <v>31</v>
      </c>
      <c r="B862" s="24" t="s">
        <v>549</v>
      </c>
      <c r="C862" s="24" t="s">
        <v>582</v>
      </c>
      <c r="D862" s="24" t="s">
        <v>157</v>
      </c>
      <c r="E862" s="24" t="s">
        <v>41</v>
      </c>
      <c r="F862" s="60">
        <v>114.9</v>
      </c>
      <c r="G862" s="60">
        <v>114.9</v>
      </c>
      <c r="H862" s="204">
        <f t="shared" si="424"/>
        <v>1</v>
      </c>
    </row>
    <row r="863" spans="1:8" s="62" customFormat="1" ht="31.5" x14ac:dyDescent="0.2">
      <c r="A863" s="18" t="s">
        <v>556</v>
      </c>
      <c r="B863" s="11" t="s">
        <v>549</v>
      </c>
      <c r="C863" s="11" t="s">
        <v>582</v>
      </c>
      <c r="D863" s="19" t="s">
        <v>557</v>
      </c>
      <c r="E863" s="11"/>
      <c r="F863" s="20">
        <f>F864+F939</f>
        <v>181512.59999999998</v>
      </c>
      <c r="G863" s="20">
        <f t="shared" ref="G863" si="429">G864+G939</f>
        <v>118191.44999999998</v>
      </c>
      <c r="H863" s="193">
        <f t="shared" si="424"/>
        <v>0.65114735836520443</v>
      </c>
    </row>
    <row r="864" spans="1:8" s="36" customFormat="1" ht="31.5" x14ac:dyDescent="0.2">
      <c r="A864" s="26" t="s">
        <v>558</v>
      </c>
      <c r="B864" s="27" t="s">
        <v>549</v>
      </c>
      <c r="C864" s="27" t="s">
        <v>582</v>
      </c>
      <c r="D864" s="33" t="s">
        <v>559</v>
      </c>
      <c r="E864" s="27"/>
      <c r="F864" s="28">
        <f>F865+F908+F928+F932</f>
        <v>181282.19999999998</v>
      </c>
      <c r="G864" s="28">
        <f>G865+G908+G928+G932-0.1</f>
        <v>117961.04999999999</v>
      </c>
      <c r="H864" s="195">
        <f t="shared" si="424"/>
        <v>0.65070398527820161</v>
      </c>
    </row>
    <row r="865" spans="1:8" s="3" customFormat="1" ht="126" customHeight="1" x14ac:dyDescent="0.2">
      <c r="A865" s="131" t="s">
        <v>560</v>
      </c>
      <c r="B865" s="24" t="s">
        <v>549</v>
      </c>
      <c r="C865" s="24" t="s">
        <v>582</v>
      </c>
      <c r="D865" s="25" t="s">
        <v>561</v>
      </c>
      <c r="E865" s="24"/>
      <c r="F865" s="22">
        <f>F869+F881+F888+F893+F896+F905</f>
        <v>174890</v>
      </c>
      <c r="G865" s="22">
        <f t="shared" ref="G865" si="430">G869+G881+G888+G893+G896+G905</f>
        <v>116596.74999999999</v>
      </c>
      <c r="H865" s="194">
        <f t="shared" si="424"/>
        <v>0.66668620275601798</v>
      </c>
    </row>
    <row r="866" spans="1:8" s="36" customFormat="1" ht="78" hidden="1" customHeight="1" x14ac:dyDescent="0.2">
      <c r="A866" s="142" t="s">
        <v>584</v>
      </c>
      <c r="B866" s="24" t="s">
        <v>549</v>
      </c>
      <c r="C866" s="24" t="s">
        <v>582</v>
      </c>
      <c r="D866" s="25" t="s">
        <v>585</v>
      </c>
      <c r="E866" s="24"/>
      <c r="F866" s="60">
        <f>F867</f>
        <v>0</v>
      </c>
      <c r="G866" s="60">
        <f t="shared" ref="G866:G867" si="431">G867</f>
        <v>0</v>
      </c>
      <c r="H866" s="204" t="e">
        <f t="shared" si="424"/>
        <v>#DIV/0!</v>
      </c>
    </row>
    <row r="867" spans="1:8" s="21" customFormat="1" ht="15.6" hidden="1" customHeight="1" x14ac:dyDescent="0.2">
      <c r="A867" s="59" t="s">
        <v>55</v>
      </c>
      <c r="B867" s="24" t="s">
        <v>549</v>
      </c>
      <c r="C867" s="24" t="s">
        <v>582</v>
      </c>
      <c r="D867" s="25" t="s">
        <v>585</v>
      </c>
      <c r="E867" s="24" t="s">
        <v>185</v>
      </c>
      <c r="F867" s="60">
        <f>F868</f>
        <v>0</v>
      </c>
      <c r="G867" s="60">
        <f t="shared" si="431"/>
        <v>0</v>
      </c>
      <c r="H867" s="204" t="e">
        <f t="shared" si="424"/>
        <v>#DIV/0!</v>
      </c>
    </row>
    <row r="868" spans="1:8" s="21" customFormat="1" ht="15.6" hidden="1" customHeight="1" x14ac:dyDescent="0.2">
      <c r="A868" s="59" t="s">
        <v>58</v>
      </c>
      <c r="B868" s="24" t="s">
        <v>549</v>
      </c>
      <c r="C868" s="24" t="s">
        <v>582</v>
      </c>
      <c r="D868" s="25" t="s">
        <v>585</v>
      </c>
      <c r="E868" s="24" t="s">
        <v>261</v>
      </c>
      <c r="F868" s="60"/>
      <c r="G868" s="60"/>
      <c r="H868" s="204" t="e">
        <f t="shared" si="424"/>
        <v>#DIV/0!</v>
      </c>
    </row>
    <row r="869" spans="1:8" s="21" customFormat="1" ht="126" x14ac:dyDescent="0.2">
      <c r="A869" s="131" t="s">
        <v>586</v>
      </c>
      <c r="B869" s="24" t="s">
        <v>549</v>
      </c>
      <c r="C869" s="24" t="s">
        <v>582</v>
      </c>
      <c r="D869" s="25" t="s">
        <v>587</v>
      </c>
      <c r="E869" s="24"/>
      <c r="F869" s="60">
        <f>F870+F872+F874+F876+F878</f>
        <v>166434.29999999999</v>
      </c>
      <c r="G869" s="60">
        <f t="shared" ref="G869" si="432">G870+G872+G874+G876+G878</f>
        <v>114258.44999999998</v>
      </c>
      <c r="H869" s="204">
        <f t="shared" si="424"/>
        <v>0.68650782921549214</v>
      </c>
    </row>
    <row r="870" spans="1:8" s="21" customFormat="1" ht="63.6" customHeight="1" x14ac:dyDescent="0.2">
      <c r="A870" s="59" t="s">
        <v>28</v>
      </c>
      <c r="B870" s="24" t="s">
        <v>549</v>
      </c>
      <c r="C870" s="24" t="s">
        <v>582</v>
      </c>
      <c r="D870" s="25" t="s">
        <v>587</v>
      </c>
      <c r="E870" s="24" t="s">
        <v>47</v>
      </c>
      <c r="F870" s="60">
        <f>F871</f>
        <v>157474.59999999998</v>
      </c>
      <c r="G870" s="60">
        <f t="shared" ref="G870" si="433">G871</f>
        <v>108261.2</v>
      </c>
      <c r="H870" s="204">
        <f t="shared" si="424"/>
        <v>0.68748356877871108</v>
      </c>
    </row>
    <row r="871" spans="1:8" s="21" customFormat="1" x14ac:dyDescent="0.2">
      <c r="A871" s="59" t="s">
        <v>142</v>
      </c>
      <c r="B871" s="24" t="s">
        <v>549</v>
      </c>
      <c r="C871" s="24" t="s">
        <v>582</v>
      </c>
      <c r="D871" s="25" t="s">
        <v>587</v>
      </c>
      <c r="E871" s="24" t="s">
        <v>143</v>
      </c>
      <c r="F871" s="60">
        <f>156360.3+1114.3</f>
        <v>157474.59999999998</v>
      </c>
      <c r="G871" s="60">
        <f>83463.4+12.6+24785.2</f>
        <v>108261.2</v>
      </c>
      <c r="H871" s="204">
        <f t="shared" si="424"/>
        <v>0.68748356877871108</v>
      </c>
    </row>
    <row r="872" spans="1:8" s="21" customFormat="1" ht="31.5" x14ac:dyDescent="0.2">
      <c r="A872" s="59" t="s">
        <v>30</v>
      </c>
      <c r="B872" s="24" t="s">
        <v>549</v>
      </c>
      <c r="C872" s="24" t="s">
        <v>582</v>
      </c>
      <c r="D872" s="25" t="s">
        <v>587</v>
      </c>
      <c r="E872" s="24" t="s">
        <v>40</v>
      </c>
      <c r="F872" s="60">
        <f>F873</f>
        <v>8835.75</v>
      </c>
      <c r="G872" s="60">
        <f t="shared" ref="G872" si="434">G873</f>
        <v>5883.9</v>
      </c>
      <c r="H872" s="204">
        <f t="shared" si="424"/>
        <v>0.66591970121381883</v>
      </c>
    </row>
    <row r="873" spans="1:8" s="21" customFormat="1" ht="31.5" x14ac:dyDescent="0.2">
      <c r="A873" s="59" t="s">
        <v>31</v>
      </c>
      <c r="B873" s="24" t="s">
        <v>549</v>
      </c>
      <c r="C873" s="24" t="s">
        <v>582</v>
      </c>
      <c r="D873" s="25" t="s">
        <v>587</v>
      </c>
      <c r="E873" s="24" t="s">
        <v>41</v>
      </c>
      <c r="F873" s="60">
        <f>9952.8-1114.3-2.75</f>
        <v>8835.75</v>
      </c>
      <c r="G873" s="60">
        <v>5883.9</v>
      </c>
      <c r="H873" s="204">
        <f t="shared" si="424"/>
        <v>0.66591970121381883</v>
      </c>
    </row>
    <row r="874" spans="1:8" s="21" customFormat="1" x14ac:dyDescent="0.2">
      <c r="A874" s="59" t="s">
        <v>32</v>
      </c>
      <c r="B874" s="24" t="s">
        <v>549</v>
      </c>
      <c r="C874" s="24" t="s">
        <v>582</v>
      </c>
      <c r="D874" s="25" t="s">
        <v>587</v>
      </c>
      <c r="E874" s="24" t="s">
        <v>158</v>
      </c>
      <c r="F874" s="60">
        <f>F875</f>
        <v>120.5</v>
      </c>
      <c r="G874" s="60">
        <f t="shared" ref="G874" si="435">G875</f>
        <v>109.9</v>
      </c>
      <c r="H874" s="204">
        <f t="shared" si="424"/>
        <v>0.91203319502074698</v>
      </c>
    </row>
    <row r="875" spans="1:8" s="21" customFormat="1" ht="31.5" x14ac:dyDescent="0.2">
      <c r="A875" s="59" t="s">
        <v>174</v>
      </c>
      <c r="B875" s="24" t="s">
        <v>549</v>
      </c>
      <c r="C875" s="24" t="s">
        <v>582</v>
      </c>
      <c r="D875" s="25" t="s">
        <v>587</v>
      </c>
      <c r="E875" s="24" t="s">
        <v>489</v>
      </c>
      <c r="F875" s="60">
        <v>120.5</v>
      </c>
      <c r="G875" s="60">
        <v>109.9</v>
      </c>
      <c r="H875" s="204">
        <f t="shared" si="424"/>
        <v>0.91203319502074698</v>
      </c>
    </row>
    <row r="876" spans="1:8" s="21" customFormat="1" ht="31.15" hidden="1" customHeight="1" x14ac:dyDescent="0.2">
      <c r="A876" s="23" t="s">
        <v>150</v>
      </c>
      <c r="B876" s="24" t="s">
        <v>549</v>
      </c>
      <c r="C876" s="24" t="s">
        <v>582</v>
      </c>
      <c r="D876" s="25" t="s">
        <v>587</v>
      </c>
      <c r="E876" s="24" t="s">
        <v>151</v>
      </c>
      <c r="F876" s="60">
        <f>F877</f>
        <v>0</v>
      </c>
      <c r="G876" s="60">
        <f t="shared" ref="G876" si="436">G877</f>
        <v>0</v>
      </c>
      <c r="H876" s="204" t="e">
        <f t="shared" si="424"/>
        <v>#DIV/0!</v>
      </c>
    </row>
    <row r="877" spans="1:8" s="21" customFormat="1" ht="15.6" hidden="1" customHeight="1" x14ac:dyDescent="0.2">
      <c r="A877" s="23" t="s">
        <v>152</v>
      </c>
      <c r="B877" s="24" t="s">
        <v>549</v>
      </c>
      <c r="C877" s="24" t="s">
        <v>582</v>
      </c>
      <c r="D877" s="25" t="s">
        <v>587</v>
      </c>
      <c r="E877" s="24" t="s">
        <v>153</v>
      </c>
      <c r="F877" s="60"/>
      <c r="G877" s="60"/>
      <c r="H877" s="204" t="e">
        <f t="shared" si="424"/>
        <v>#DIV/0!</v>
      </c>
    </row>
    <row r="878" spans="1:8" s="21" customFormat="1" x14ac:dyDescent="0.2">
      <c r="A878" s="59" t="s">
        <v>55</v>
      </c>
      <c r="B878" s="24" t="s">
        <v>549</v>
      </c>
      <c r="C878" s="24" t="s">
        <v>582</v>
      </c>
      <c r="D878" s="25" t="s">
        <v>587</v>
      </c>
      <c r="E878" s="24" t="s">
        <v>185</v>
      </c>
      <c r="F878" s="60">
        <f>F879+F880</f>
        <v>3.45</v>
      </c>
      <c r="G878" s="60">
        <f t="shared" ref="G878" si="437">G879+G880</f>
        <v>3.45</v>
      </c>
      <c r="H878" s="204">
        <f t="shared" si="424"/>
        <v>1</v>
      </c>
    </row>
    <row r="879" spans="1:8" s="21" customFormat="1" x14ac:dyDescent="0.2">
      <c r="A879" s="59" t="s">
        <v>57</v>
      </c>
      <c r="B879" s="24" t="s">
        <v>549</v>
      </c>
      <c r="C879" s="24" t="s">
        <v>582</v>
      </c>
      <c r="D879" s="25" t="s">
        <v>587</v>
      </c>
      <c r="E879" s="24" t="s">
        <v>186</v>
      </c>
      <c r="F879" s="60">
        <f>0.7+2.75</f>
        <v>3.45</v>
      </c>
      <c r="G879" s="60">
        <f t="shared" ref="G879" si="438">0.7+2.75</f>
        <v>3.45</v>
      </c>
      <c r="H879" s="204">
        <f t="shared" si="424"/>
        <v>1</v>
      </c>
    </row>
    <row r="880" spans="1:8" s="21" customFormat="1" ht="15.6" hidden="1" customHeight="1" x14ac:dyDescent="0.2">
      <c r="A880" s="59" t="s">
        <v>58</v>
      </c>
      <c r="B880" s="24" t="s">
        <v>549</v>
      </c>
      <c r="C880" s="24" t="s">
        <v>582</v>
      </c>
      <c r="D880" s="25" t="s">
        <v>587</v>
      </c>
      <c r="E880" s="24" t="s">
        <v>261</v>
      </c>
      <c r="F880" s="60">
        <v>0</v>
      </c>
      <c r="G880" s="60">
        <v>0</v>
      </c>
      <c r="H880" s="204" t="e">
        <f t="shared" si="424"/>
        <v>#DIV/0!</v>
      </c>
    </row>
    <row r="881" spans="1:8" s="21" customFormat="1" ht="66.75" customHeight="1" x14ac:dyDescent="0.2">
      <c r="A881" s="23" t="s">
        <v>588</v>
      </c>
      <c r="B881" s="24" t="s">
        <v>549</v>
      </c>
      <c r="C881" s="24" t="s">
        <v>582</v>
      </c>
      <c r="D881" s="25" t="s">
        <v>589</v>
      </c>
      <c r="E881" s="24"/>
      <c r="F881" s="60">
        <f>F882+F884+F886</f>
        <v>2825</v>
      </c>
      <c r="G881" s="60">
        <f t="shared" ref="G881" si="439">G882+G884+G886</f>
        <v>376.7</v>
      </c>
      <c r="H881" s="204">
        <f t="shared" si="424"/>
        <v>0.13334513274336282</v>
      </c>
    </row>
    <row r="882" spans="1:8" s="21" customFormat="1" ht="31.5" x14ac:dyDescent="0.2">
      <c r="A882" s="59" t="s">
        <v>30</v>
      </c>
      <c r="B882" s="24" t="s">
        <v>549</v>
      </c>
      <c r="C882" s="24" t="s">
        <v>582</v>
      </c>
      <c r="D882" s="25" t="s">
        <v>589</v>
      </c>
      <c r="E882" s="24" t="s">
        <v>40</v>
      </c>
      <c r="F882" s="60">
        <f>F883</f>
        <v>2825</v>
      </c>
      <c r="G882" s="60">
        <f t="shared" ref="G882" si="440">G883</f>
        <v>376.7</v>
      </c>
      <c r="H882" s="204">
        <f t="shared" si="424"/>
        <v>0.13334513274336282</v>
      </c>
    </row>
    <row r="883" spans="1:8" s="21" customFormat="1" ht="31.5" x14ac:dyDescent="0.2">
      <c r="A883" s="59" t="s">
        <v>31</v>
      </c>
      <c r="B883" s="24" t="s">
        <v>549</v>
      </c>
      <c r="C883" s="24" t="s">
        <v>582</v>
      </c>
      <c r="D883" s="25" t="s">
        <v>589</v>
      </c>
      <c r="E883" s="24" t="s">
        <v>41</v>
      </c>
      <c r="F883" s="60">
        <v>2825</v>
      </c>
      <c r="G883" s="60">
        <v>376.7</v>
      </c>
      <c r="H883" s="204">
        <f t="shared" si="424"/>
        <v>0.13334513274336282</v>
      </c>
    </row>
    <row r="884" spans="1:8" s="21" customFormat="1" ht="31.15" hidden="1" customHeight="1" x14ac:dyDescent="0.2">
      <c r="A884" s="59" t="s">
        <v>150</v>
      </c>
      <c r="B884" s="24" t="s">
        <v>549</v>
      </c>
      <c r="C884" s="24" t="s">
        <v>582</v>
      </c>
      <c r="D884" s="25" t="s">
        <v>589</v>
      </c>
      <c r="E884" s="24" t="s">
        <v>151</v>
      </c>
      <c r="F884" s="60">
        <f>F885</f>
        <v>0</v>
      </c>
      <c r="G884" s="60">
        <f t="shared" ref="G884" si="441">G885</f>
        <v>0</v>
      </c>
      <c r="H884" s="204" t="e">
        <f t="shared" si="424"/>
        <v>#DIV/0!</v>
      </c>
    </row>
    <row r="885" spans="1:8" s="21" customFormat="1" ht="15.6" hidden="1" customHeight="1" x14ac:dyDescent="0.2">
      <c r="A885" s="59" t="s">
        <v>152</v>
      </c>
      <c r="B885" s="24" t="s">
        <v>549</v>
      </c>
      <c r="C885" s="24" t="s">
        <v>582</v>
      </c>
      <c r="D885" s="25" t="s">
        <v>589</v>
      </c>
      <c r="E885" s="24" t="s">
        <v>153</v>
      </c>
      <c r="F885" s="60"/>
      <c r="G885" s="60"/>
      <c r="H885" s="204" t="e">
        <f t="shared" si="424"/>
        <v>#DIV/0!</v>
      </c>
    </row>
    <row r="886" spans="1:8" s="21" customFormat="1" ht="15.6" hidden="1" customHeight="1" x14ac:dyDescent="0.2">
      <c r="A886" s="59" t="s">
        <v>55</v>
      </c>
      <c r="B886" s="24" t="s">
        <v>549</v>
      </c>
      <c r="C886" s="24" t="s">
        <v>582</v>
      </c>
      <c r="D886" s="25" t="s">
        <v>589</v>
      </c>
      <c r="E886" s="24" t="s">
        <v>185</v>
      </c>
      <c r="F886" s="60">
        <f>F887</f>
        <v>0</v>
      </c>
      <c r="G886" s="60">
        <f t="shared" ref="G886" si="442">G887</f>
        <v>0</v>
      </c>
      <c r="H886" s="204" t="e">
        <f t="shared" si="424"/>
        <v>#DIV/0!</v>
      </c>
    </row>
    <row r="887" spans="1:8" s="21" customFormat="1" ht="15.6" hidden="1" customHeight="1" x14ac:dyDescent="0.2">
      <c r="A887" s="59" t="s">
        <v>58</v>
      </c>
      <c r="B887" s="24" t="s">
        <v>549</v>
      </c>
      <c r="C887" s="24" t="s">
        <v>582</v>
      </c>
      <c r="D887" s="25" t="s">
        <v>589</v>
      </c>
      <c r="E887" s="24" t="s">
        <v>261</v>
      </c>
      <c r="F887" s="60">
        <v>0</v>
      </c>
      <c r="G887" s="60">
        <v>0</v>
      </c>
      <c r="H887" s="204" t="e">
        <f t="shared" si="424"/>
        <v>#DIV/0!</v>
      </c>
    </row>
    <row r="888" spans="1:8" s="21" customFormat="1" ht="46.9" hidden="1" customHeight="1" x14ac:dyDescent="0.2">
      <c r="A888" s="59" t="s">
        <v>590</v>
      </c>
      <c r="B888" s="24" t="s">
        <v>549</v>
      </c>
      <c r="C888" s="24" t="s">
        <v>582</v>
      </c>
      <c r="D888" s="25" t="s">
        <v>591</v>
      </c>
      <c r="E888" s="24"/>
      <c r="F888" s="60">
        <f>F889+F891</f>
        <v>0</v>
      </c>
      <c r="G888" s="60">
        <f t="shared" ref="G888" si="443">G889+G891</f>
        <v>0</v>
      </c>
      <c r="H888" s="204" t="e">
        <f t="shared" si="424"/>
        <v>#DIV/0!</v>
      </c>
    </row>
    <row r="889" spans="1:8" s="21" customFormat="1" ht="78" hidden="1" customHeight="1" x14ac:dyDescent="0.2">
      <c r="A889" s="59" t="s">
        <v>28</v>
      </c>
      <c r="B889" s="24" t="s">
        <v>549</v>
      </c>
      <c r="C889" s="24" t="s">
        <v>582</v>
      </c>
      <c r="D889" s="25" t="s">
        <v>591</v>
      </c>
      <c r="E889" s="24" t="s">
        <v>47</v>
      </c>
      <c r="F889" s="60">
        <f>F890</f>
        <v>0</v>
      </c>
      <c r="G889" s="60">
        <f t="shared" ref="G889" si="444">G890</f>
        <v>0</v>
      </c>
      <c r="H889" s="204" t="e">
        <f t="shared" si="424"/>
        <v>#DIV/0!</v>
      </c>
    </row>
    <row r="890" spans="1:8" s="21" customFormat="1" ht="15.6" hidden="1" customHeight="1" x14ac:dyDescent="0.2">
      <c r="A890" s="59" t="s">
        <v>142</v>
      </c>
      <c r="B890" s="24" t="s">
        <v>549</v>
      </c>
      <c r="C890" s="24" t="s">
        <v>582</v>
      </c>
      <c r="D890" s="25" t="s">
        <v>591</v>
      </c>
      <c r="E890" s="24" t="s">
        <v>143</v>
      </c>
      <c r="F890" s="60"/>
      <c r="G890" s="60"/>
      <c r="H890" s="204" t="e">
        <f t="shared" si="424"/>
        <v>#DIV/0!</v>
      </c>
    </row>
    <row r="891" spans="1:8" s="21" customFormat="1" ht="15.6" hidden="1" customHeight="1" x14ac:dyDescent="0.2">
      <c r="A891" s="59" t="s">
        <v>55</v>
      </c>
      <c r="B891" s="24" t="s">
        <v>549</v>
      </c>
      <c r="C891" s="24" t="s">
        <v>582</v>
      </c>
      <c r="D891" s="25" t="s">
        <v>592</v>
      </c>
      <c r="E891" s="24" t="s">
        <v>185</v>
      </c>
      <c r="F891" s="60">
        <f>F892</f>
        <v>0</v>
      </c>
      <c r="G891" s="60">
        <f t="shared" ref="G891" si="445">G892</f>
        <v>0</v>
      </c>
      <c r="H891" s="204" t="e">
        <f t="shared" si="424"/>
        <v>#DIV/0!</v>
      </c>
    </row>
    <row r="892" spans="1:8" s="21" customFormat="1" ht="15.6" hidden="1" customHeight="1" x14ac:dyDescent="0.2">
      <c r="A892" s="59" t="s">
        <v>58</v>
      </c>
      <c r="B892" s="24" t="s">
        <v>549</v>
      </c>
      <c r="C892" s="24" t="s">
        <v>582</v>
      </c>
      <c r="D892" s="25" t="s">
        <v>593</v>
      </c>
      <c r="E892" s="24" t="s">
        <v>261</v>
      </c>
      <c r="F892" s="60"/>
      <c r="G892" s="60"/>
      <c r="H892" s="204" t="e">
        <f t="shared" si="424"/>
        <v>#DIV/0!</v>
      </c>
    </row>
    <row r="893" spans="1:8" s="21" customFormat="1" ht="78" hidden="1" customHeight="1" x14ac:dyDescent="0.2">
      <c r="A893" s="59" t="s">
        <v>594</v>
      </c>
      <c r="B893" s="24" t="s">
        <v>549</v>
      </c>
      <c r="C893" s="24" t="s">
        <v>582</v>
      </c>
      <c r="D893" s="25" t="s">
        <v>595</v>
      </c>
      <c r="E893" s="24"/>
      <c r="F893" s="60">
        <f>F894</f>
        <v>0</v>
      </c>
      <c r="G893" s="60">
        <f t="shared" ref="G893:G894" si="446">G894</f>
        <v>0</v>
      </c>
      <c r="H893" s="204" t="e">
        <f t="shared" si="424"/>
        <v>#DIV/0!</v>
      </c>
    </row>
    <row r="894" spans="1:8" s="21" customFormat="1" ht="78" hidden="1" customHeight="1" x14ac:dyDescent="0.2">
      <c r="A894" s="59" t="s">
        <v>28</v>
      </c>
      <c r="B894" s="24" t="s">
        <v>549</v>
      </c>
      <c r="C894" s="24" t="s">
        <v>582</v>
      </c>
      <c r="D894" s="25" t="s">
        <v>595</v>
      </c>
      <c r="E894" s="24" t="s">
        <v>47</v>
      </c>
      <c r="F894" s="60">
        <f>F895</f>
        <v>0</v>
      </c>
      <c r="G894" s="60">
        <f t="shared" si="446"/>
        <v>0</v>
      </c>
      <c r="H894" s="204" t="e">
        <f t="shared" si="424"/>
        <v>#DIV/0!</v>
      </c>
    </row>
    <row r="895" spans="1:8" s="21" customFormat="1" ht="15.6" hidden="1" customHeight="1" x14ac:dyDescent="0.2">
      <c r="A895" s="59" t="s">
        <v>142</v>
      </c>
      <c r="B895" s="24" t="s">
        <v>549</v>
      </c>
      <c r="C895" s="24" t="s">
        <v>582</v>
      </c>
      <c r="D895" s="25" t="s">
        <v>595</v>
      </c>
      <c r="E895" s="24" t="s">
        <v>143</v>
      </c>
      <c r="F895" s="60"/>
      <c r="G895" s="60"/>
      <c r="H895" s="204" t="e">
        <f t="shared" si="424"/>
        <v>#DIV/0!</v>
      </c>
    </row>
    <row r="896" spans="1:8" s="21" customFormat="1" ht="188.45" customHeight="1" x14ac:dyDescent="0.2">
      <c r="A896" s="131" t="s">
        <v>570</v>
      </c>
      <c r="B896" s="24" t="s">
        <v>549</v>
      </c>
      <c r="C896" s="24" t="s">
        <v>582</v>
      </c>
      <c r="D896" s="25" t="s">
        <v>571</v>
      </c>
      <c r="E896" s="24"/>
      <c r="F896" s="60">
        <f>F897+F899+F901+F903</f>
        <v>5630.7</v>
      </c>
      <c r="G896" s="60">
        <f t="shared" ref="G896" si="447">G897+G899+G901+G903</f>
        <v>1961.6000000000001</v>
      </c>
      <c r="H896" s="204">
        <f t="shared" si="424"/>
        <v>0.34837586800930614</v>
      </c>
    </row>
    <row r="897" spans="1:8" s="21" customFormat="1" ht="31.5" x14ac:dyDescent="0.2">
      <c r="A897" s="59" t="s">
        <v>30</v>
      </c>
      <c r="B897" s="24" t="s">
        <v>549</v>
      </c>
      <c r="C897" s="24" t="s">
        <v>582</v>
      </c>
      <c r="D897" s="25" t="s">
        <v>571</v>
      </c>
      <c r="E897" s="24" t="s">
        <v>40</v>
      </c>
      <c r="F897" s="60">
        <f>F898</f>
        <v>4010.6</v>
      </c>
      <c r="G897" s="60">
        <f t="shared" ref="G897" si="448">G898</f>
        <v>1850.4</v>
      </c>
      <c r="H897" s="204">
        <f t="shared" si="424"/>
        <v>0.46137735002244057</v>
      </c>
    </row>
    <row r="898" spans="1:8" s="21" customFormat="1" ht="31.5" x14ac:dyDescent="0.2">
      <c r="A898" s="59" t="s">
        <v>31</v>
      </c>
      <c r="B898" s="24" t="s">
        <v>549</v>
      </c>
      <c r="C898" s="24" t="s">
        <v>582</v>
      </c>
      <c r="D898" s="25" t="s">
        <v>571</v>
      </c>
      <c r="E898" s="24" t="s">
        <v>41</v>
      </c>
      <c r="F898" s="60">
        <v>4010.6</v>
      </c>
      <c r="G898" s="60">
        <v>1850.4</v>
      </c>
      <c r="H898" s="204">
        <f t="shared" si="424"/>
        <v>0.46137735002244057</v>
      </c>
    </row>
    <row r="899" spans="1:8" s="21" customFormat="1" x14ac:dyDescent="0.2">
      <c r="A899" s="59" t="s">
        <v>32</v>
      </c>
      <c r="B899" s="24" t="s">
        <v>549</v>
      </c>
      <c r="C899" s="24" t="s">
        <v>582</v>
      </c>
      <c r="D899" s="25" t="s">
        <v>571</v>
      </c>
      <c r="E899" s="24" t="s">
        <v>158</v>
      </c>
      <c r="F899" s="60">
        <f>F900</f>
        <v>330.6</v>
      </c>
      <c r="G899" s="60">
        <f t="shared" ref="G899" si="449">G900</f>
        <v>111.2</v>
      </c>
      <c r="H899" s="204">
        <f t="shared" si="424"/>
        <v>0.33635813672111309</v>
      </c>
    </row>
    <row r="900" spans="1:8" s="21" customFormat="1" ht="31.5" x14ac:dyDescent="0.2">
      <c r="A900" s="131" t="s">
        <v>174</v>
      </c>
      <c r="B900" s="24" t="s">
        <v>549</v>
      </c>
      <c r="C900" s="24" t="s">
        <v>582</v>
      </c>
      <c r="D900" s="25" t="s">
        <v>571</v>
      </c>
      <c r="E900" s="44" t="s">
        <v>489</v>
      </c>
      <c r="F900" s="60">
        <v>330.6</v>
      </c>
      <c r="G900" s="60">
        <v>111.2</v>
      </c>
      <c r="H900" s="204">
        <f t="shared" si="424"/>
        <v>0.33635813672111309</v>
      </c>
    </row>
    <row r="901" spans="1:8" s="21" customFormat="1" ht="31.15" hidden="1" customHeight="1" x14ac:dyDescent="0.2">
      <c r="A901" s="23" t="s">
        <v>150</v>
      </c>
      <c r="B901" s="24" t="s">
        <v>549</v>
      </c>
      <c r="C901" s="24" t="s">
        <v>582</v>
      </c>
      <c r="D901" s="25" t="s">
        <v>571</v>
      </c>
      <c r="E901" s="24" t="s">
        <v>151</v>
      </c>
      <c r="F901" s="60">
        <f>F902</f>
        <v>0</v>
      </c>
      <c r="G901" s="60">
        <f t="shared" ref="G901" si="450">G902</f>
        <v>0</v>
      </c>
      <c r="H901" s="204" t="e">
        <f t="shared" si="424"/>
        <v>#DIV/0!</v>
      </c>
    </row>
    <row r="902" spans="1:8" s="21" customFormat="1" ht="15.6" hidden="1" customHeight="1" x14ac:dyDescent="0.2">
      <c r="A902" s="23" t="s">
        <v>152</v>
      </c>
      <c r="B902" s="24" t="s">
        <v>549</v>
      </c>
      <c r="C902" s="24" t="s">
        <v>582</v>
      </c>
      <c r="D902" s="25" t="s">
        <v>571</v>
      </c>
      <c r="E902" s="24" t="s">
        <v>153</v>
      </c>
      <c r="F902" s="60"/>
      <c r="G902" s="60"/>
      <c r="H902" s="204" t="e">
        <f t="shared" si="424"/>
        <v>#DIV/0!</v>
      </c>
    </row>
    <row r="903" spans="1:8" s="21" customFormat="1" x14ac:dyDescent="0.2">
      <c r="A903" s="59" t="s">
        <v>55</v>
      </c>
      <c r="B903" s="24" t="s">
        <v>549</v>
      </c>
      <c r="C903" s="24" t="s">
        <v>582</v>
      </c>
      <c r="D903" s="25" t="s">
        <v>571</v>
      </c>
      <c r="E903" s="24" t="s">
        <v>185</v>
      </c>
      <c r="F903" s="60">
        <f>F904</f>
        <v>1289.5</v>
      </c>
      <c r="G903" s="60">
        <f t="shared" ref="G903" si="451">G904</f>
        <v>0</v>
      </c>
      <c r="H903" s="204">
        <f t="shared" si="424"/>
        <v>0</v>
      </c>
    </row>
    <row r="904" spans="1:8" s="21" customFormat="1" x14ac:dyDescent="0.2">
      <c r="A904" s="59" t="s">
        <v>58</v>
      </c>
      <c r="B904" s="24" t="s">
        <v>549</v>
      </c>
      <c r="C904" s="24" t="s">
        <v>582</v>
      </c>
      <c r="D904" s="25" t="s">
        <v>571</v>
      </c>
      <c r="E904" s="24" t="s">
        <v>261</v>
      </c>
      <c r="F904" s="60">
        <v>1289.5</v>
      </c>
      <c r="G904" s="60">
        <v>0</v>
      </c>
      <c r="H904" s="204">
        <f t="shared" si="424"/>
        <v>0</v>
      </c>
    </row>
    <row r="905" spans="1:8" s="21" customFormat="1" ht="33" hidden="1" customHeight="1" x14ac:dyDescent="0.2">
      <c r="A905" s="59" t="s">
        <v>596</v>
      </c>
      <c r="B905" s="24" t="s">
        <v>549</v>
      </c>
      <c r="C905" s="24" t="s">
        <v>582</v>
      </c>
      <c r="D905" s="25" t="s">
        <v>597</v>
      </c>
      <c r="E905" s="24"/>
      <c r="F905" s="60">
        <f>F906</f>
        <v>0</v>
      </c>
      <c r="G905" s="60">
        <f t="shared" ref="G905:G906" si="452">G906</f>
        <v>0</v>
      </c>
      <c r="H905" s="204" t="e">
        <f t="shared" si="424"/>
        <v>#DIV/0!</v>
      </c>
    </row>
    <row r="906" spans="1:8" s="21" customFormat="1" ht="31.15" hidden="1" customHeight="1" x14ac:dyDescent="0.2">
      <c r="A906" s="59" t="s">
        <v>30</v>
      </c>
      <c r="B906" s="24" t="s">
        <v>549</v>
      </c>
      <c r="C906" s="24" t="s">
        <v>582</v>
      </c>
      <c r="D906" s="25" t="s">
        <v>597</v>
      </c>
      <c r="E906" s="24" t="s">
        <v>40</v>
      </c>
      <c r="F906" s="60">
        <f>F907</f>
        <v>0</v>
      </c>
      <c r="G906" s="60">
        <f t="shared" si="452"/>
        <v>0</v>
      </c>
      <c r="H906" s="204" t="e">
        <f t="shared" si="424"/>
        <v>#DIV/0!</v>
      </c>
    </row>
    <row r="907" spans="1:8" s="21" customFormat="1" ht="31.15" hidden="1" customHeight="1" x14ac:dyDescent="0.2">
      <c r="A907" s="59" t="s">
        <v>31</v>
      </c>
      <c r="B907" s="24" t="s">
        <v>549</v>
      </c>
      <c r="C907" s="24" t="s">
        <v>582</v>
      </c>
      <c r="D907" s="25" t="s">
        <v>597</v>
      </c>
      <c r="E907" s="24" t="s">
        <v>41</v>
      </c>
      <c r="F907" s="60"/>
      <c r="G907" s="60"/>
      <c r="H907" s="204" t="e">
        <f t="shared" si="424"/>
        <v>#DIV/0!</v>
      </c>
    </row>
    <row r="908" spans="1:8" s="36" customFormat="1" ht="94.5" x14ac:dyDescent="0.2">
      <c r="A908" s="149" t="s">
        <v>573</v>
      </c>
      <c r="B908" s="32" t="s">
        <v>549</v>
      </c>
      <c r="C908" s="32" t="s">
        <v>582</v>
      </c>
      <c r="D908" s="51" t="s">
        <v>574</v>
      </c>
      <c r="E908" s="32"/>
      <c r="F908" s="56">
        <f>F909+F914+F921</f>
        <v>2021</v>
      </c>
      <c r="G908" s="56">
        <f t="shared" ref="G908" si="453">G909+G914+G921</f>
        <v>993.09999999999991</v>
      </c>
      <c r="H908" s="202">
        <f t="shared" si="424"/>
        <v>0.49139040079168722</v>
      </c>
    </row>
    <row r="909" spans="1:8" s="21" customFormat="1" ht="47.25" x14ac:dyDescent="0.2">
      <c r="A909" s="131" t="s">
        <v>598</v>
      </c>
      <c r="B909" s="24" t="s">
        <v>549</v>
      </c>
      <c r="C909" s="24" t="s">
        <v>582</v>
      </c>
      <c r="D909" s="25" t="s">
        <v>599</v>
      </c>
      <c r="E909" s="24"/>
      <c r="F909" s="60">
        <f>F910+F912</f>
        <v>781.2</v>
      </c>
      <c r="G909" s="60">
        <f t="shared" ref="G909" si="454">G910+G912</f>
        <v>520.79999999999995</v>
      </c>
      <c r="H909" s="204">
        <f t="shared" si="424"/>
        <v>0.66666666666666652</v>
      </c>
    </row>
    <row r="910" spans="1:8" s="21" customFormat="1" ht="15.6" hidden="1" customHeight="1" x14ac:dyDescent="0.2">
      <c r="A910" s="59" t="s">
        <v>32</v>
      </c>
      <c r="B910" s="24" t="s">
        <v>549</v>
      </c>
      <c r="C910" s="24" t="s">
        <v>582</v>
      </c>
      <c r="D910" s="25" t="s">
        <v>599</v>
      </c>
      <c r="E910" s="24" t="s">
        <v>158</v>
      </c>
      <c r="F910" s="60">
        <f>F911</f>
        <v>0</v>
      </c>
      <c r="G910" s="60">
        <f t="shared" ref="G910" si="455">G911</f>
        <v>0</v>
      </c>
      <c r="H910" s="204" t="e">
        <f t="shared" si="424"/>
        <v>#DIV/0!</v>
      </c>
    </row>
    <row r="911" spans="1:8" s="21" customFormat="1" ht="15.6" hidden="1" customHeight="1" x14ac:dyDescent="0.2">
      <c r="A911" s="59" t="s">
        <v>34</v>
      </c>
      <c r="B911" s="24" t="s">
        <v>549</v>
      </c>
      <c r="C911" s="24" t="s">
        <v>582</v>
      </c>
      <c r="D911" s="25" t="s">
        <v>599</v>
      </c>
      <c r="E911" s="24" t="s">
        <v>159</v>
      </c>
      <c r="F911" s="60"/>
      <c r="G911" s="60"/>
      <c r="H911" s="204" t="e">
        <f t="shared" si="424"/>
        <v>#DIV/0!</v>
      </c>
    </row>
    <row r="912" spans="1:8" s="21" customFormat="1" x14ac:dyDescent="0.2">
      <c r="A912" s="59" t="s">
        <v>32</v>
      </c>
      <c r="B912" s="24" t="s">
        <v>549</v>
      </c>
      <c r="C912" s="24" t="s">
        <v>582</v>
      </c>
      <c r="D912" s="25" t="s">
        <v>599</v>
      </c>
      <c r="E912" s="24" t="s">
        <v>158</v>
      </c>
      <c r="F912" s="60">
        <f>F913</f>
        <v>781.2</v>
      </c>
      <c r="G912" s="60">
        <f t="shared" ref="G912" si="456">G913</f>
        <v>520.79999999999995</v>
      </c>
      <c r="H912" s="204">
        <f t="shared" si="424"/>
        <v>0.66666666666666652</v>
      </c>
    </row>
    <row r="913" spans="1:8" s="21" customFormat="1" x14ac:dyDescent="0.2">
      <c r="A913" s="59" t="s">
        <v>600</v>
      </c>
      <c r="B913" s="24" t="s">
        <v>549</v>
      </c>
      <c r="C913" s="24" t="s">
        <v>582</v>
      </c>
      <c r="D913" s="25" t="s">
        <v>599</v>
      </c>
      <c r="E913" s="44" t="s">
        <v>601</v>
      </c>
      <c r="F913" s="60">
        <v>781.2</v>
      </c>
      <c r="G913" s="60">
        <v>520.79999999999995</v>
      </c>
      <c r="H913" s="204">
        <f t="shared" si="424"/>
        <v>0.66666666666666652</v>
      </c>
    </row>
    <row r="914" spans="1:8" s="21" customFormat="1" ht="47.25" x14ac:dyDescent="0.2">
      <c r="A914" s="131" t="s">
        <v>602</v>
      </c>
      <c r="B914" s="24" t="s">
        <v>549</v>
      </c>
      <c r="C914" s="24" t="s">
        <v>582</v>
      </c>
      <c r="D914" s="25" t="s">
        <v>603</v>
      </c>
      <c r="E914" s="24"/>
      <c r="F914" s="60">
        <f>F915+F917+F919</f>
        <v>1016</v>
      </c>
      <c r="G914" s="60">
        <f t="shared" ref="G914" si="457">G915+G917+G919</f>
        <v>372.4</v>
      </c>
      <c r="H914" s="204">
        <f t="shared" si="424"/>
        <v>0.36653543307086611</v>
      </c>
    </row>
    <row r="915" spans="1:8" s="21" customFormat="1" x14ac:dyDescent="0.2">
      <c r="A915" s="59" t="s">
        <v>32</v>
      </c>
      <c r="B915" s="24" t="s">
        <v>549</v>
      </c>
      <c r="C915" s="24" t="s">
        <v>582</v>
      </c>
      <c r="D915" s="25" t="s">
        <v>603</v>
      </c>
      <c r="E915" s="24" t="s">
        <v>158</v>
      </c>
      <c r="F915" s="60">
        <f>F916</f>
        <v>1016</v>
      </c>
      <c r="G915" s="60">
        <f t="shared" ref="G915" si="458">G916</f>
        <v>372.4</v>
      </c>
      <c r="H915" s="204">
        <f t="shared" si="424"/>
        <v>0.36653543307086611</v>
      </c>
    </row>
    <row r="916" spans="1:8" s="21" customFormat="1" x14ac:dyDescent="0.2">
      <c r="A916" s="59" t="s">
        <v>600</v>
      </c>
      <c r="B916" s="24" t="s">
        <v>549</v>
      </c>
      <c r="C916" s="24" t="s">
        <v>582</v>
      </c>
      <c r="D916" s="25" t="s">
        <v>603</v>
      </c>
      <c r="E916" s="44" t="s">
        <v>601</v>
      </c>
      <c r="F916" s="60">
        <v>1016</v>
      </c>
      <c r="G916" s="60">
        <v>372.4</v>
      </c>
      <c r="H916" s="204">
        <f t="shared" si="424"/>
        <v>0.36653543307086611</v>
      </c>
    </row>
    <row r="917" spans="1:8" s="21" customFormat="1" ht="15.6" hidden="1" customHeight="1" x14ac:dyDescent="0.2">
      <c r="A917" s="59" t="s">
        <v>152</v>
      </c>
      <c r="B917" s="24" t="s">
        <v>549</v>
      </c>
      <c r="C917" s="24" t="s">
        <v>582</v>
      </c>
      <c r="D917" s="25" t="s">
        <v>603</v>
      </c>
      <c r="E917" s="24" t="s">
        <v>151</v>
      </c>
      <c r="F917" s="60">
        <f>F918</f>
        <v>0</v>
      </c>
      <c r="G917" s="60">
        <f t="shared" ref="G917" si="459">G918</f>
        <v>0</v>
      </c>
      <c r="H917" s="204" t="e">
        <f t="shared" ref="H917:H980" si="460">G917/F917</f>
        <v>#DIV/0!</v>
      </c>
    </row>
    <row r="918" spans="1:8" s="21" customFormat="1" ht="15.6" hidden="1" customHeight="1" x14ac:dyDescent="0.2">
      <c r="A918" s="59" t="s">
        <v>55</v>
      </c>
      <c r="B918" s="24" t="s">
        <v>549</v>
      </c>
      <c r="C918" s="24" t="s">
        <v>582</v>
      </c>
      <c r="D918" s="25" t="s">
        <v>603</v>
      </c>
      <c r="E918" s="24" t="s">
        <v>153</v>
      </c>
      <c r="F918" s="60"/>
      <c r="G918" s="60"/>
      <c r="H918" s="204" t="e">
        <f t="shared" si="460"/>
        <v>#DIV/0!</v>
      </c>
    </row>
    <row r="919" spans="1:8" s="21" customFormat="1" ht="15.6" hidden="1" customHeight="1" x14ac:dyDescent="0.2">
      <c r="A919" s="59" t="s">
        <v>55</v>
      </c>
      <c r="B919" s="24" t="s">
        <v>549</v>
      </c>
      <c r="C919" s="24" t="s">
        <v>582</v>
      </c>
      <c r="D919" s="25" t="s">
        <v>603</v>
      </c>
      <c r="E919" s="24" t="s">
        <v>185</v>
      </c>
      <c r="F919" s="60">
        <f>F920</f>
        <v>0</v>
      </c>
      <c r="G919" s="60">
        <f t="shared" ref="G919" si="461">G920</f>
        <v>0</v>
      </c>
      <c r="H919" s="204" t="e">
        <f t="shared" si="460"/>
        <v>#DIV/0!</v>
      </c>
    </row>
    <row r="920" spans="1:8" s="21" customFormat="1" ht="15.6" hidden="1" customHeight="1" x14ac:dyDescent="0.2">
      <c r="A920" s="59" t="s">
        <v>58</v>
      </c>
      <c r="B920" s="24" t="s">
        <v>549</v>
      </c>
      <c r="C920" s="24" t="s">
        <v>582</v>
      </c>
      <c r="D920" s="25" t="s">
        <v>603</v>
      </c>
      <c r="E920" s="24" t="s">
        <v>261</v>
      </c>
      <c r="F920" s="60"/>
      <c r="G920" s="60"/>
      <c r="H920" s="204" t="e">
        <f t="shared" si="460"/>
        <v>#DIV/0!</v>
      </c>
    </row>
    <row r="921" spans="1:8" s="36" customFormat="1" ht="53.45" customHeight="1" x14ac:dyDescent="0.2">
      <c r="A921" s="74" t="s">
        <v>575</v>
      </c>
      <c r="B921" s="24" t="s">
        <v>549</v>
      </c>
      <c r="C921" s="24" t="s">
        <v>582</v>
      </c>
      <c r="D921" s="25" t="s">
        <v>576</v>
      </c>
      <c r="E921" s="24"/>
      <c r="F921" s="60">
        <f>F922+F924+F926</f>
        <v>223.8</v>
      </c>
      <c r="G921" s="60">
        <f t="shared" ref="G921" si="462">G922+G924+G926</f>
        <v>99.9</v>
      </c>
      <c r="H921" s="204">
        <f t="shared" si="460"/>
        <v>0.44638069705093836</v>
      </c>
    </row>
    <row r="922" spans="1:8" s="36" customFormat="1" ht="61.15" customHeight="1" x14ac:dyDescent="0.2">
      <c r="A922" s="59" t="s">
        <v>28</v>
      </c>
      <c r="B922" s="24" t="s">
        <v>549</v>
      </c>
      <c r="C922" s="24" t="s">
        <v>582</v>
      </c>
      <c r="D922" s="25" t="s">
        <v>576</v>
      </c>
      <c r="E922" s="24" t="s">
        <v>47</v>
      </c>
      <c r="F922" s="60">
        <f>F923</f>
        <v>223.8</v>
      </c>
      <c r="G922" s="60">
        <f t="shared" ref="G922" si="463">G923</f>
        <v>99.9</v>
      </c>
      <c r="H922" s="204">
        <f t="shared" si="460"/>
        <v>0.44638069705093836</v>
      </c>
    </row>
    <row r="923" spans="1:8" s="36" customFormat="1" x14ac:dyDescent="0.2">
      <c r="A923" s="59" t="s">
        <v>142</v>
      </c>
      <c r="B923" s="24" t="s">
        <v>549</v>
      </c>
      <c r="C923" s="24" t="s">
        <v>582</v>
      </c>
      <c r="D923" s="25" t="s">
        <v>576</v>
      </c>
      <c r="E923" s="24" t="s">
        <v>143</v>
      </c>
      <c r="F923" s="60">
        <v>223.8</v>
      </c>
      <c r="G923" s="60">
        <v>99.9</v>
      </c>
      <c r="H923" s="204">
        <f t="shared" si="460"/>
        <v>0.44638069705093836</v>
      </c>
    </row>
    <row r="924" spans="1:8" s="36" customFormat="1" ht="15.6" hidden="1" customHeight="1" x14ac:dyDescent="0.2">
      <c r="A924" s="59" t="s">
        <v>152</v>
      </c>
      <c r="B924" s="24" t="s">
        <v>549</v>
      </c>
      <c r="C924" s="24" t="s">
        <v>582</v>
      </c>
      <c r="D924" s="25" t="s">
        <v>576</v>
      </c>
      <c r="E924" s="24" t="s">
        <v>151</v>
      </c>
      <c r="F924" s="60">
        <f>F925</f>
        <v>0</v>
      </c>
      <c r="G924" s="60">
        <f t="shared" ref="G924" si="464">G925</f>
        <v>0</v>
      </c>
      <c r="H924" s="204" t="e">
        <f t="shared" si="460"/>
        <v>#DIV/0!</v>
      </c>
    </row>
    <row r="925" spans="1:8" s="36" customFormat="1" ht="15.6" hidden="1" customHeight="1" x14ac:dyDescent="0.2">
      <c r="A925" s="59" t="s">
        <v>55</v>
      </c>
      <c r="B925" s="24" t="s">
        <v>549</v>
      </c>
      <c r="C925" s="24" t="s">
        <v>582</v>
      </c>
      <c r="D925" s="25" t="s">
        <v>576</v>
      </c>
      <c r="E925" s="24" t="s">
        <v>153</v>
      </c>
      <c r="F925" s="60"/>
      <c r="G925" s="60"/>
      <c r="H925" s="204" t="e">
        <f t="shared" si="460"/>
        <v>#DIV/0!</v>
      </c>
    </row>
    <row r="926" spans="1:8" s="21" customFormat="1" ht="15.6" hidden="1" customHeight="1" x14ac:dyDescent="0.2">
      <c r="A926" s="59" t="s">
        <v>55</v>
      </c>
      <c r="B926" s="24" t="s">
        <v>549</v>
      </c>
      <c r="C926" s="24" t="s">
        <v>582</v>
      </c>
      <c r="D926" s="25" t="s">
        <v>576</v>
      </c>
      <c r="E926" s="24" t="s">
        <v>185</v>
      </c>
      <c r="F926" s="60">
        <f>F927</f>
        <v>0</v>
      </c>
      <c r="G926" s="60">
        <f t="shared" ref="G926" si="465">G927</f>
        <v>0</v>
      </c>
      <c r="H926" s="204" t="e">
        <f t="shared" si="460"/>
        <v>#DIV/0!</v>
      </c>
    </row>
    <row r="927" spans="1:8" s="21" customFormat="1" ht="15.6" hidden="1" customHeight="1" x14ac:dyDescent="0.2">
      <c r="A927" s="59" t="s">
        <v>58</v>
      </c>
      <c r="B927" s="24" t="s">
        <v>549</v>
      </c>
      <c r="C927" s="24" t="s">
        <v>582</v>
      </c>
      <c r="D927" s="25" t="s">
        <v>576</v>
      </c>
      <c r="E927" s="24" t="s">
        <v>261</v>
      </c>
      <c r="F927" s="60">
        <f>285-285</f>
        <v>0</v>
      </c>
      <c r="G927" s="60">
        <f t="shared" ref="G927" si="466">285-285</f>
        <v>0</v>
      </c>
      <c r="H927" s="204" t="e">
        <f t="shared" si="460"/>
        <v>#DIV/0!</v>
      </c>
    </row>
    <row r="928" spans="1:8" s="47" customFormat="1" x14ac:dyDescent="0.2">
      <c r="A928" s="114" t="s">
        <v>604</v>
      </c>
      <c r="B928" s="24" t="s">
        <v>549</v>
      </c>
      <c r="C928" s="24" t="s">
        <v>582</v>
      </c>
      <c r="D928" s="45" t="s">
        <v>605</v>
      </c>
      <c r="E928" s="44"/>
      <c r="F928" s="104">
        <f>F929</f>
        <v>1600.3</v>
      </c>
      <c r="G928" s="104">
        <f t="shared" ref="G928:G930" si="467">G929</f>
        <v>332.1</v>
      </c>
      <c r="H928" s="214">
        <f t="shared" si="460"/>
        <v>0.20752358932700121</v>
      </c>
    </row>
    <row r="929" spans="1:8" s="47" customFormat="1" ht="47.25" x14ac:dyDescent="0.2">
      <c r="A929" s="114" t="s">
        <v>606</v>
      </c>
      <c r="B929" s="24" t="s">
        <v>549</v>
      </c>
      <c r="C929" s="24" t="s">
        <v>582</v>
      </c>
      <c r="D929" s="45" t="s">
        <v>607</v>
      </c>
      <c r="E929" s="44"/>
      <c r="F929" s="104">
        <f>F930</f>
        <v>1600.3</v>
      </c>
      <c r="G929" s="104">
        <f t="shared" si="467"/>
        <v>332.1</v>
      </c>
      <c r="H929" s="214">
        <f t="shared" si="460"/>
        <v>0.20752358932700121</v>
      </c>
    </row>
    <row r="930" spans="1:8" s="47" customFormat="1" ht="31.5" x14ac:dyDescent="0.2">
      <c r="A930" s="59" t="s">
        <v>30</v>
      </c>
      <c r="B930" s="24" t="s">
        <v>549</v>
      </c>
      <c r="C930" s="24" t="s">
        <v>582</v>
      </c>
      <c r="D930" s="45" t="s">
        <v>607</v>
      </c>
      <c r="E930" s="44" t="s">
        <v>40</v>
      </c>
      <c r="F930" s="104">
        <f>F931</f>
        <v>1600.3</v>
      </c>
      <c r="G930" s="104">
        <f t="shared" si="467"/>
        <v>332.1</v>
      </c>
      <c r="H930" s="214">
        <f t="shared" si="460"/>
        <v>0.20752358932700121</v>
      </c>
    </row>
    <row r="931" spans="1:8" s="47" customFormat="1" ht="31.5" x14ac:dyDescent="0.2">
      <c r="A931" s="59" t="s">
        <v>31</v>
      </c>
      <c r="B931" s="24" t="s">
        <v>549</v>
      </c>
      <c r="C931" s="24" t="s">
        <v>582</v>
      </c>
      <c r="D931" s="45" t="s">
        <v>607</v>
      </c>
      <c r="E931" s="44" t="s">
        <v>41</v>
      </c>
      <c r="F931" s="104">
        <v>1600.3</v>
      </c>
      <c r="G931" s="104">
        <v>332.1</v>
      </c>
      <c r="H931" s="214">
        <f t="shared" si="460"/>
        <v>0.20752358932700121</v>
      </c>
    </row>
    <row r="932" spans="1:8" s="21" customFormat="1" x14ac:dyDescent="0.2">
      <c r="A932" s="59" t="s">
        <v>608</v>
      </c>
      <c r="B932" s="24" t="s">
        <v>549</v>
      </c>
      <c r="C932" s="24" t="s">
        <v>582</v>
      </c>
      <c r="D932" s="45" t="s">
        <v>609</v>
      </c>
      <c r="E932" s="24"/>
      <c r="F932" s="60">
        <f>F933+F936</f>
        <v>2770.8999999999996</v>
      </c>
      <c r="G932" s="60">
        <f t="shared" ref="G932" si="468">G933+G936</f>
        <v>39.200000000000003</v>
      </c>
      <c r="H932" s="204">
        <f t="shared" si="460"/>
        <v>1.4147028041430585E-2</v>
      </c>
    </row>
    <row r="933" spans="1:8" s="21" customFormat="1" ht="47.25" x14ac:dyDescent="0.2">
      <c r="A933" s="59" t="s">
        <v>610</v>
      </c>
      <c r="B933" s="24" t="s">
        <v>549</v>
      </c>
      <c r="C933" s="24" t="s">
        <v>582</v>
      </c>
      <c r="D933" s="25" t="s">
        <v>611</v>
      </c>
      <c r="E933" s="24"/>
      <c r="F933" s="60">
        <f>F934</f>
        <v>2250.1</v>
      </c>
      <c r="G933" s="60">
        <f t="shared" ref="G933:G934" si="469">G934</f>
        <v>39.200000000000003</v>
      </c>
      <c r="H933" s="204">
        <f t="shared" si="460"/>
        <v>1.7421447935647306E-2</v>
      </c>
    </row>
    <row r="934" spans="1:8" s="21" customFormat="1" ht="31.5" x14ac:dyDescent="0.2">
      <c r="A934" s="59" t="s">
        <v>30</v>
      </c>
      <c r="B934" s="24" t="s">
        <v>549</v>
      </c>
      <c r="C934" s="24" t="s">
        <v>582</v>
      </c>
      <c r="D934" s="25" t="s">
        <v>611</v>
      </c>
      <c r="E934" s="44" t="s">
        <v>40</v>
      </c>
      <c r="F934" s="60">
        <f>F935</f>
        <v>2250.1</v>
      </c>
      <c r="G934" s="60">
        <f t="shared" si="469"/>
        <v>39.200000000000003</v>
      </c>
      <c r="H934" s="204">
        <f t="shared" si="460"/>
        <v>1.7421447935647306E-2</v>
      </c>
    </row>
    <row r="935" spans="1:8" s="21" customFormat="1" ht="31.5" x14ac:dyDescent="0.2">
      <c r="A935" s="59" t="s">
        <v>31</v>
      </c>
      <c r="B935" s="24" t="s">
        <v>549</v>
      </c>
      <c r="C935" s="24" t="s">
        <v>582</v>
      </c>
      <c r="D935" s="25" t="s">
        <v>611</v>
      </c>
      <c r="E935" s="44" t="s">
        <v>41</v>
      </c>
      <c r="F935" s="60">
        <v>2250.1</v>
      </c>
      <c r="G935" s="60">
        <v>39.200000000000003</v>
      </c>
      <c r="H935" s="204">
        <f t="shared" si="460"/>
        <v>1.7421447935647306E-2</v>
      </c>
    </row>
    <row r="936" spans="1:8" s="3" customFormat="1" ht="32.450000000000003" customHeight="1" x14ac:dyDescent="0.2">
      <c r="A936" s="131" t="s">
        <v>583</v>
      </c>
      <c r="B936" s="24" t="s">
        <v>549</v>
      </c>
      <c r="C936" s="24" t="s">
        <v>582</v>
      </c>
      <c r="D936" s="25" t="s">
        <v>828</v>
      </c>
      <c r="E936" s="24"/>
      <c r="F936" s="68">
        <f>F937</f>
        <v>520.79999999999995</v>
      </c>
      <c r="G936" s="68">
        <f t="shared" ref="G936:G937" si="470">G937</f>
        <v>0</v>
      </c>
      <c r="H936" s="205">
        <f t="shared" si="460"/>
        <v>0</v>
      </c>
    </row>
    <row r="937" spans="1:8" s="3" customFormat="1" ht="31.5" x14ac:dyDescent="0.2">
      <c r="A937" s="59" t="s">
        <v>30</v>
      </c>
      <c r="B937" s="24" t="s">
        <v>549</v>
      </c>
      <c r="C937" s="24" t="s">
        <v>582</v>
      </c>
      <c r="D937" s="25" t="s">
        <v>828</v>
      </c>
      <c r="E937" s="24" t="s">
        <v>40</v>
      </c>
      <c r="F937" s="68">
        <f>F938</f>
        <v>520.79999999999995</v>
      </c>
      <c r="G937" s="68">
        <f t="shared" si="470"/>
        <v>0</v>
      </c>
      <c r="H937" s="205">
        <f t="shared" si="460"/>
        <v>0</v>
      </c>
    </row>
    <row r="938" spans="1:8" s="3" customFormat="1" ht="31.5" x14ac:dyDescent="0.2">
      <c r="A938" s="59" t="s">
        <v>31</v>
      </c>
      <c r="B938" s="24" t="s">
        <v>549</v>
      </c>
      <c r="C938" s="24" t="s">
        <v>582</v>
      </c>
      <c r="D938" s="25" t="s">
        <v>828</v>
      </c>
      <c r="E938" s="24" t="s">
        <v>41</v>
      </c>
      <c r="F938" s="68">
        <v>520.79999999999995</v>
      </c>
      <c r="G938" s="68">
        <v>0</v>
      </c>
      <c r="H938" s="205">
        <f t="shared" si="460"/>
        <v>0</v>
      </c>
    </row>
    <row r="939" spans="1:8" s="36" customFormat="1" ht="47.25" x14ac:dyDescent="0.2">
      <c r="A939" s="26" t="s">
        <v>410</v>
      </c>
      <c r="B939" s="27" t="s">
        <v>549</v>
      </c>
      <c r="C939" s="27" t="s">
        <v>582</v>
      </c>
      <c r="D939" s="33" t="s">
        <v>161</v>
      </c>
      <c r="E939" s="27"/>
      <c r="F939" s="54">
        <f>F940</f>
        <v>230.4</v>
      </c>
      <c r="G939" s="54">
        <f t="shared" ref="G939" si="471">G940</f>
        <v>230.4</v>
      </c>
      <c r="H939" s="201">
        <f t="shared" si="460"/>
        <v>1</v>
      </c>
    </row>
    <row r="940" spans="1:8" s="21" customFormat="1" ht="63" x14ac:dyDescent="0.2">
      <c r="A940" s="23" t="s">
        <v>612</v>
      </c>
      <c r="B940" s="24" t="s">
        <v>549</v>
      </c>
      <c r="C940" s="24" t="s">
        <v>582</v>
      </c>
      <c r="D940" s="25" t="s">
        <v>613</v>
      </c>
      <c r="E940" s="24"/>
      <c r="F940" s="60">
        <f>F941+F944</f>
        <v>230.4</v>
      </c>
      <c r="G940" s="60">
        <f t="shared" ref="G940" si="472">G941+G944</f>
        <v>230.4</v>
      </c>
      <c r="H940" s="204">
        <f t="shared" si="460"/>
        <v>1</v>
      </c>
    </row>
    <row r="941" spans="1:8" s="21" customFormat="1" ht="47.25" x14ac:dyDescent="0.2">
      <c r="A941" s="23" t="s">
        <v>614</v>
      </c>
      <c r="B941" s="24" t="s">
        <v>549</v>
      </c>
      <c r="C941" s="24" t="s">
        <v>582</v>
      </c>
      <c r="D941" s="25" t="s">
        <v>615</v>
      </c>
      <c r="E941" s="24"/>
      <c r="F941" s="60">
        <f>F942</f>
        <v>230.4</v>
      </c>
      <c r="G941" s="60">
        <f t="shared" ref="G941:G942" si="473">G942</f>
        <v>230.4</v>
      </c>
      <c r="H941" s="204">
        <f t="shared" si="460"/>
        <v>1</v>
      </c>
    </row>
    <row r="942" spans="1:8" s="21" customFormat="1" ht="31.5" x14ac:dyDescent="0.2">
      <c r="A942" s="59" t="s">
        <v>30</v>
      </c>
      <c r="B942" s="24" t="s">
        <v>549</v>
      </c>
      <c r="C942" s="24" t="s">
        <v>582</v>
      </c>
      <c r="D942" s="25" t="s">
        <v>615</v>
      </c>
      <c r="E942" s="24" t="s">
        <v>40</v>
      </c>
      <c r="F942" s="60">
        <f>F943</f>
        <v>230.4</v>
      </c>
      <c r="G942" s="60">
        <f t="shared" si="473"/>
        <v>230.4</v>
      </c>
      <c r="H942" s="204">
        <f t="shared" si="460"/>
        <v>1</v>
      </c>
    </row>
    <row r="943" spans="1:8" s="21" customFormat="1" ht="31.5" x14ac:dyDescent="0.2">
      <c r="A943" s="59" t="s">
        <v>31</v>
      </c>
      <c r="B943" s="24" t="s">
        <v>549</v>
      </c>
      <c r="C943" s="24" t="s">
        <v>582</v>
      </c>
      <c r="D943" s="25" t="s">
        <v>615</v>
      </c>
      <c r="E943" s="24" t="s">
        <v>41</v>
      </c>
      <c r="F943" s="60">
        <v>230.4</v>
      </c>
      <c r="G943" s="60">
        <v>230.4</v>
      </c>
      <c r="H943" s="204">
        <f t="shared" si="460"/>
        <v>1</v>
      </c>
    </row>
    <row r="944" spans="1:8" s="21" customFormat="1" ht="31.15" hidden="1" customHeight="1" x14ac:dyDescent="0.2">
      <c r="A944" s="23" t="s">
        <v>616</v>
      </c>
      <c r="B944" s="24" t="s">
        <v>549</v>
      </c>
      <c r="C944" s="24" t="s">
        <v>582</v>
      </c>
      <c r="D944" s="25" t="s">
        <v>617</v>
      </c>
      <c r="E944" s="24"/>
      <c r="F944" s="60">
        <f>F945</f>
        <v>0</v>
      </c>
      <c r="G944" s="60">
        <f t="shared" ref="G944:G946" si="474">G945</f>
        <v>0</v>
      </c>
      <c r="H944" s="204" t="e">
        <f t="shared" si="460"/>
        <v>#DIV/0!</v>
      </c>
    </row>
    <row r="945" spans="1:8" s="21" customFormat="1" ht="31.15" hidden="1" customHeight="1" x14ac:dyDescent="0.2">
      <c r="A945" s="59" t="s">
        <v>616</v>
      </c>
      <c r="B945" s="24" t="s">
        <v>549</v>
      </c>
      <c r="C945" s="24" t="s">
        <v>582</v>
      </c>
      <c r="D945" s="25" t="s">
        <v>618</v>
      </c>
      <c r="E945" s="24"/>
      <c r="F945" s="60">
        <f>F946</f>
        <v>0</v>
      </c>
      <c r="G945" s="60">
        <f t="shared" si="474"/>
        <v>0</v>
      </c>
      <c r="H945" s="204" t="e">
        <f t="shared" si="460"/>
        <v>#DIV/0!</v>
      </c>
    </row>
    <row r="946" spans="1:8" s="21" customFormat="1" ht="31.15" hidden="1" customHeight="1" x14ac:dyDescent="0.2">
      <c r="A946" s="59" t="s">
        <v>30</v>
      </c>
      <c r="B946" s="24" t="s">
        <v>549</v>
      </c>
      <c r="C946" s="24" t="s">
        <v>582</v>
      </c>
      <c r="D946" s="25" t="s">
        <v>618</v>
      </c>
      <c r="E946" s="24" t="s">
        <v>40</v>
      </c>
      <c r="F946" s="60">
        <f>F947</f>
        <v>0</v>
      </c>
      <c r="G946" s="60">
        <f t="shared" si="474"/>
        <v>0</v>
      </c>
      <c r="H946" s="204" t="e">
        <f t="shared" si="460"/>
        <v>#DIV/0!</v>
      </c>
    </row>
    <row r="947" spans="1:8" s="21" customFormat="1" ht="31.15" hidden="1" customHeight="1" x14ac:dyDescent="0.2">
      <c r="A947" s="59" t="s">
        <v>31</v>
      </c>
      <c r="B947" s="24" t="s">
        <v>549</v>
      </c>
      <c r="C947" s="24" t="s">
        <v>582</v>
      </c>
      <c r="D947" s="25" t="s">
        <v>618</v>
      </c>
      <c r="E947" s="24" t="s">
        <v>41</v>
      </c>
      <c r="F947" s="60"/>
      <c r="G947" s="60"/>
      <c r="H947" s="204" t="e">
        <f t="shared" si="460"/>
        <v>#DIV/0!</v>
      </c>
    </row>
    <row r="948" spans="1:8" s="21" customFormat="1" ht="31.15" hidden="1" customHeight="1" x14ac:dyDescent="0.2">
      <c r="A948" s="18" t="s">
        <v>619</v>
      </c>
      <c r="B948" s="11" t="s">
        <v>549</v>
      </c>
      <c r="C948" s="11" t="s">
        <v>582</v>
      </c>
      <c r="D948" s="19" t="s">
        <v>620</v>
      </c>
      <c r="E948" s="11"/>
      <c r="F948" s="85">
        <f>F949</f>
        <v>0</v>
      </c>
      <c r="G948" s="85">
        <f t="shared" ref="G948" si="475">G949</f>
        <v>0</v>
      </c>
      <c r="H948" s="208" t="e">
        <f t="shared" si="460"/>
        <v>#DIV/0!</v>
      </c>
    </row>
    <row r="949" spans="1:8" s="21" customFormat="1" ht="15.6" hidden="1" customHeight="1" x14ac:dyDescent="0.2">
      <c r="A949" s="142" t="s">
        <v>621</v>
      </c>
      <c r="B949" s="24" t="s">
        <v>549</v>
      </c>
      <c r="C949" s="24" t="s">
        <v>582</v>
      </c>
      <c r="D949" s="25" t="s">
        <v>622</v>
      </c>
      <c r="E949" s="24"/>
      <c r="F949" s="60">
        <f>F950+F953</f>
        <v>0</v>
      </c>
      <c r="G949" s="60">
        <f t="shared" ref="G949" si="476">G950+G953</f>
        <v>0</v>
      </c>
      <c r="H949" s="204" t="e">
        <f t="shared" si="460"/>
        <v>#DIV/0!</v>
      </c>
    </row>
    <row r="950" spans="1:8" s="21" customFormat="1" ht="31.15" hidden="1" customHeight="1" x14ac:dyDescent="0.2">
      <c r="A950" s="23" t="s">
        <v>623</v>
      </c>
      <c r="B950" s="24" t="s">
        <v>549</v>
      </c>
      <c r="C950" s="24" t="s">
        <v>582</v>
      </c>
      <c r="D950" s="25" t="s">
        <v>624</v>
      </c>
      <c r="E950" s="24"/>
      <c r="F950" s="60">
        <f>F951</f>
        <v>0</v>
      </c>
      <c r="G950" s="60">
        <f t="shared" ref="G950:G951" si="477">G951</f>
        <v>0</v>
      </c>
      <c r="H950" s="204" t="e">
        <f t="shared" si="460"/>
        <v>#DIV/0!</v>
      </c>
    </row>
    <row r="951" spans="1:8" s="21" customFormat="1" ht="31.15" hidden="1" customHeight="1" x14ac:dyDescent="0.2">
      <c r="A951" s="59" t="s">
        <v>150</v>
      </c>
      <c r="B951" s="24" t="s">
        <v>549</v>
      </c>
      <c r="C951" s="24" t="s">
        <v>582</v>
      </c>
      <c r="D951" s="25" t="s">
        <v>624</v>
      </c>
      <c r="E951" s="24" t="s">
        <v>151</v>
      </c>
      <c r="F951" s="60">
        <f>F952</f>
        <v>0</v>
      </c>
      <c r="G951" s="60">
        <f t="shared" si="477"/>
        <v>0</v>
      </c>
      <c r="H951" s="204" t="e">
        <f t="shared" si="460"/>
        <v>#DIV/0!</v>
      </c>
    </row>
    <row r="952" spans="1:8" s="21" customFormat="1" ht="15.6" hidden="1" customHeight="1" x14ac:dyDescent="0.2">
      <c r="A952" s="59" t="s">
        <v>152</v>
      </c>
      <c r="B952" s="24" t="s">
        <v>549</v>
      </c>
      <c r="C952" s="24" t="s">
        <v>582</v>
      </c>
      <c r="D952" s="25" t="s">
        <v>624</v>
      </c>
      <c r="E952" s="24" t="s">
        <v>153</v>
      </c>
      <c r="F952" s="60"/>
      <c r="G952" s="60"/>
      <c r="H952" s="204" t="e">
        <f t="shared" si="460"/>
        <v>#DIV/0!</v>
      </c>
    </row>
    <row r="953" spans="1:8" s="21" customFormat="1" ht="46.9" hidden="1" customHeight="1" x14ac:dyDescent="0.2">
      <c r="A953" s="59" t="s">
        <v>625</v>
      </c>
      <c r="B953" s="24" t="s">
        <v>549</v>
      </c>
      <c r="C953" s="24" t="s">
        <v>582</v>
      </c>
      <c r="D953" s="25" t="s">
        <v>626</v>
      </c>
      <c r="E953" s="24"/>
      <c r="F953" s="60">
        <f>F954</f>
        <v>0</v>
      </c>
      <c r="G953" s="60">
        <f t="shared" ref="G953:G955" si="478">G954</f>
        <v>0</v>
      </c>
      <c r="H953" s="204" t="e">
        <f t="shared" si="460"/>
        <v>#DIV/0!</v>
      </c>
    </row>
    <row r="954" spans="1:8" s="21" customFormat="1" ht="109.15" hidden="1" customHeight="1" x14ac:dyDescent="0.2">
      <c r="A954" s="142" t="s">
        <v>627</v>
      </c>
      <c r="B954" s="24" t="s">
        <v>549</v>
      </c>
      <c r="C954" s="24" t="s">
        <v>582</v>
      </c>
      <c r="D954" s="25" t="s">
        <v>628</v>
      </c>
      <c r="E954" s="24"/>
      <c r="F954" s="60">
        <f>F955</f>
        <v>0</v>
      </c>
      <c r="G954" s="60">
        <f t="shared" si="478"/>
        <v>0</v>
      </c>
      <c r="H954" s="204" t="e">
        <f t="shared" si="460"/>
        <v>#DIV/0!</v>
      </c>
    </row>
    <row r="955" spans="1:8" s="21" customFormat="1" ht="31.15" hidden="1" customHeight="1" x14ac:dyDescent="0.2">
      <c r="A955" s="59" t="s">
        <v>150</v>
      </c>
      <c r="B955" s="24" t="s">
        <v>549</v>
      </c>
      <c r="C955" s="24" t="s">
        <v>582</v>
      </c>
      <c r="D955" s="25" t="s">
        <v>628</v>
      </c>
      <c r="E955" s="24" t="s">
        <v>151</v>
      </c>
      <c r="F955" s="60">
        <f>F956</f>
        <v>0</v>
      </c>
      <c r="G955" s="60">
        <f t="shared" si="478"/>
        <v>0</v>
      </c>
      <c r="H955" s="204" t="e">
        <f t="shared" si="460"/>
        <v>#DIV/0!</v>
      </c>
    </row>
    <row r="956" spans="1:8" s="21" customFormat="1" ht="15.6" hidden="1" customHeight="1" x14ac:dyDescent="0.2">
      <c r="A956" s="59" t="s">
        <v>152</v>
      </c>
      <c r="B956" s="24" t="s">
        <v>549</v>
      </c>
      <c r="C956" s="24" t="s">
        <v>582</v>
      </c>
      <c r="D956" s="25" t="s">
        <v>628</v>
      </c>
      <c r="E956" s="24" t="s">
        <v>153</v>
      </c>
      <c r="F956" s="60"/>
      <c r="G956" s="60"/>
      <c r="H956" s="204" t="e">
        <f t="shared" si="460"/>
        <v>#DIV/0!</v>
      </c>
    </row>
    <row r="957" spans="1:8" s="21" customFormat="1" x14ac:dyDescent="0.2">
      <c r="A957" s="18" t="s">
        <v>93</v>
      </c>
      <c r="B957" s="11" t="s">
        <v>549</v>
      </c>
      <c r="C957" s="11" t="s">
        <v>582</v>
      </c>
      <c r="D957" s="19" t="s">
        <v>94</v>
      </c>
      <c r="E957" s="11"/>
      <c r="F957" s="85">
        <f>F958</f>
        <v>953.4</v>
      </c>
      <c r="G957" s="85">
        <f t="shared" ref="G957:G959" si="479">G958</f>
        <v>547.5</v>
      </c>
      <c r="H957" s="208">
        <f t="shared" si="460"/>
        <v>0.57426054122089365</v>
      </c>
    </row>
    <row r="958" spans="1:8" s="21" customFormat="1" x14ac:dyDescent="0.2">
      <c r="A958" s="23" t="s">
        <v>101</v>
      </c>
      <c r="B958" s="24" t="s">
        <v>549</v>
      </c>
      <c r="C958" s="24" t="s">
        <v>582</v>
      </c>
      <c r="D958" s="25" t="s">
        <v>102</v>
      </c>
      <c r="E958" s="24"/>
      <c r="F958" s="60">
        <f>F959</f>
        <v>953.4</v>
      </c>
      <c r="G958" s="60">
        <f t="shared" si="479"/>
        <v>547.5</v>
      </c>
      <c r="H958" s="204">
        <f t="shared" si="460"/>
        <v>0.57426054122089365</v>
      </c>
    </row>
    <row r="959" spans="1:8" s="21" customFormat="1" ht="47.25" x14ac:dyDescent="0.2">
      <c r="A959" s="50" t="s">
        <v>103</v>
      </c>
      <c r="B959" s="32" t="s">
        <v>549</v>
      </c>
      <c r="C959" s="32" t="s">
        <v>582</v>
      </c>
      <c r="D959" s="51" t="s">
        <v>104</v>
      </c>
      <c r="E959" s="32"/>
      <c r="F959" s="56">
        <f>F960</f>
        <v>953.4</v>
      </c>
      <c r="G959" s="56">
        <f t="shared" si="479"/>
        <v>547.5</v>
      </c>
      <c r="H959" s="202">
        <f t="shared" si="460"/>
        <v>0.57426054122089365</v>
      </c>
    </row>
    <row r="960" spans="1:8" s="21" customFormat="1" ht="171.6" customHeight="1" x14ac:dyDescent="0.2">
      <c r="A960" s="142" t="s">
        <v>629</v>
      </c>
      <c r="B960" s="24" t="s">
        <v>549</v>
      </c>
      <c r="C960" s="24" t="s">
        <v>582</v>
      </c>
      <c r="D960" s="25" t="s">
        <v>630</v>
      </c>
      <c r="E960" s="24"/>
      <c r="F960" s="60">
        <f>F961+F963</f>
        <v>953.4</v>
      </c>
      <c r="G960" s="60">
        <f t="shared" ref="G960" si="480">G961+G963</f>
        <v>547.5</v>
      </c>
      <c r="H960" s="204">
        <f t="shared" si="460"/>
        <v>0.57426054122089365</v>
      </c>
    </row>
    <row r="961" spans="1:8" s="21" customFormat="1" ht="15.6" hidden="1" customHeight="1" x14ac:dyDescent="0.2">
      <c r="A961" s="59" t="s">
        <v>32</v>
      </c>
      <c r="B961" s="24" t="s">
        <v>549</v>
      </c>
      <c r="C961" s="24" t="s">
        <v>582</v>
      </c>
      <c r="D961" s="25" t="s">
        <v>630</v>
      </c>
      <c r="E961" s="24" t="s">
        <v>158</v>
      </c>
      <c r="F961" s="60">
        <f>F962</f>
        <v>0</v>
      </c>
      <c r="G961" s="60">
        <f t="shared" ref="G961" si="481">G962</f>
        <v>0</v>
      </c>
      <c r="H961" s="204" t="e">
        <f t="shared" si="460"/>
        <v>#DIV/0!</v>
      </c>
    </row>
    <row r="962" spans="1:8" s="21" customFormat="1" ht="19.5" hidden="1" customHeight="1" x14ac:dyDescent="0.2">
      <c r="A962" s="142" t="s">
        <v>498</v>
      </c>
      <c r="B962" s="24" t="s">
        <v>549</v>
      </c>
      <c r="C962" s="24" t="s">
        <v>582</v>
      </c>
      <c r="D962" s="25" t="s">
        <v>630</v>
      </c>
      <c r="E962" s="24" t="s">
        <v>631</v>
      </c>
      <c r="F962" s="60"/>
      <c r="G962" s="60"/>
      <c r="H962" s="204" t="e">
        <f t="shared" si="460"/>
        <v>#DIV/0!</v>
      </c>
    </row>
    <row r="963" spans="1:8" s="21" customFormat="1" x14ac:dyDescent="0.2">
      <c r="A963" s="59" t="s">
        <v>32</v>
      </c>
      <c r="B963" s="24" t="s">
        <v>549</v>
      </c>
      <c r="C963" s="24" t="s">
        <v>582</v>
      </c>
      <c r="D963" s="25" t="s">
        <v>630</v>
      </c>
      <c r="E963" s="24" t="s">
        <v>158</v>
      </c>
      <c r="F963" s="60">
        <f>F964+F965</f>
        <v>953.4</v>
      </c>
      <c r="G963" s="60">
        <f t="shared" ref="G963" si="482">G964+G965</f>
        <v>547.5</v>
      </c>
      <c r="H963" s="204">
        <f t="shared" si="460"/>
        <v>0.57426054122089365</v>
      </c>
    </row>
    <row r="964" spans="1:8" s="21" customFormat="1" ht="15.6" hidden="1" customHeight="1" x14ac:dyDescent="0.2">
      <c r="A964" s="59" t="s">
        <v>498</v>
      </c>
      <c r="B964" s="24" t="s">
        <v>549</v>
      </c>
      <c r="C964" s="24" t="s">
        <v>582</v>
      </c>
      <c r="D964" s="25" t="s">
        <v>630</v>
      </c>
      <c r="E964" s="24" t="s">
        <v>631</v>
      </c>
      <c r="F964" s="60">
        <f>953.4-953.4</f>
        <v>0</v>
      </c>
      <c r="G964" s="60">
        <f t="shared" ref="G964" si="483">953.4-953.4</f>
        <v>0</v>
      </c>
      <c r="H964" s="204" t="e">
        <f t="shared" si="460"/>
        <v>#DIV/0!</v>
      </c>
    </row>
    <row r="965" spans="1:8" s="21" customFormat="1" ht="31.5" x14ac:dyDescent="0.2">
      <c r="A965" s="59" t="s">
        <v>174</v>
      </c>
      <c r="B965" s="24" t="s">
        <v>549</v>
      </c>
      <c r="C965" s="24" t="s">
        <v>582</v>
      </c>
      <c r="D965" s="25" t="s">
        <v>630</v>
      </c>
      <c r="E965" s="24" t="s">
        <v>489</v>
      </c>
      <c r="F965" s="60">
        <v>953.4</v>
      </c>
      <c r="G965" s="60">
        <v>547.5</v>
      </c>
      <c r="H965" s="204">
        <f t="shared" si="460"/>
        <v>0.57426054122089365</v>
      </c>
    </row>
    <row r="966" spans="1:8" s="21" customFormat="1" ht="46.9" hidden="1" customHeight="1" x14ac:dyDescent="0.2">
      <c r="A966" s="145" t="s">
        <v>218</v>
      </c>
      <c r="B966" s="11" t="s">
        <v>549</v>
      </c>
      <c r="C966" s="11" t="s">
        <v>582</v>
      </c>
      <c r="D966" s="19" t="s">
        <v>219</v>
      </c>
      <c r="E966" s="11"/>
      <c r="F966" s="85">
        <f>F967</f>
        <v>0</v>
      </c>
      <c r="G966" s="85">
        <f t="shared" ref="G966:G968" si="484">G967</f>
        <v>0</v>
      </c>
      <c r="H966" s="208" t="e">
        <f t="shared" si="460"/>
        <v>#DIV/0!</v>
      </c>
    </row>
    <row r="967" spans="1:8" s="21" customFormat="1" ht="46.9" hidden="1" customHeight="1" x14ac:dyDescent="0.2">
      <c r="A967" s="59" t="s">
        <v>220</v>
      </c>
      <c r="B967" s="24" t="s">
        <v>549</v>
      </c>
      <c r="C967" s="24" t="s">
        <v>582</v>
      </c>
      <c r="D967" s="25" t="s">
        <v>221</v>
      </c>
      <c r="E967" s="24"/>
      <c r="F967" s="60">
        <f>F968</f>
        <v>0</v>
      </c>
      <c r="G967" s="60">
        <f t="shared" si="484"/>
        <v>0</v>
      </c>
      <c r="H967" s="204" t="e">
        <f t="shared" si="460"/>
        <v>#DIV/0!</v>
      </c>
    </row>
    <row r="968" spans="1:8" s="21" customFormat="1" ht="31.15" hidden="1" customHeight="1" x14ac:dyDescent="0.2">
      <c r="A968" s="35" t="s">
        <v>30</v>
      </c>
      <c r="B968" s="24" t="s">
        <v>549</v>
      </c>
      <c r="C968" s="24" t="s">
        <v>582</v>
      </c>
      <c r="D968" s="25" t="s">
        <v>221</v>
      </c>
      <c r="E968" s="24" t="s">
        <v>40</v>
      </c>
      <c r="F968" s="60">
        <f>F969</f>
        <v>0</v>
      </c>
      <c r="G968" s="60">
        <f t="shared" si="484"/>
        <v>0</v>
      </c>
      <c r="H968" s="204" t="e">
        <f t="shared" si="460"/>
        <v>#DIV/0!</v>
      </c>
    </row>
    <row r="969" spans="1:8" s="21" customFormat="1" ht="31.15" hidden="1" customHeight="1" x14ac:dyDescent="0.2">
      <c r="A969" s="35" t="s">
        <v>31</v>
      </c>
      <c r="B969" s="24" t="s">
        <v>549</v>
      </c>
      <c r="C969" s="24" t="s">
        <v>582</v>
      </c>
      <c r="D969" s="25" t="s">
        <v>221</v>
      </c>
      <c r="E969" s="24" t="s">
        <v>41</v>
      </c>
      <c r="F969" s="60"/>
      <c r="G969" s="60"/>
      <c r="H969" s="204" t="e">
        <f t="shared" si="460"/>
        <v>#DIV/0!</v>
      </c>
    </row>
    <row r="970" spans="1:8" s="36" customFormat="1" ht="31.5" x14ac:dyDescent="0.2">
      <c r="A970" s="10" t="s">
        <v>552</v>
      </c>
      <c r="B970" s="11" t="s">
        <v>549</v>
      </c>
      <c r="C970" s="11" t="s">
        <v>582</v>
      </c>
      <c r="D970" s="19" t="s">
        <v>553</v>
      </c>
      <c r="E970" s="19"/>
      <c r="F970" s="85">
        <f>F971</f>
        <v>53795.100000000006</v>
      </c>
      <c r="G970" s="85">
        <f t="shared" ref="G970" si="485">G971</f>
        <v>30057.000000000004</v>
      </c>
      <c r="H970" s="208">
        <f t="shared" si="460"/>
        <v>0.55873118555407464</v>
      </c>
    </row>
    <row r="971" spans="1:8" s="21" customFormat="1" ht="31.5" x14ac:dyDescent="0.2">
      <c r="A971" s="29" t="s">
        <v>138</v>
      </c>
      <c r="B971" s="24" t="s">
        <v>549</v>
      </c>
      <c r="C971" s="24" t="s">
        <v>582</v>
      </c>
      <c r="D971" s="25" t="s">
        <v>554</v>
      </c>
      <c r="E971" s="25"/>
      <c r="F971" s="60">
        <f>F974+F976+F978+F980+F972-0.1</f>
        <v>53795.100000000006</v>
      </c>
      <c r="G971" s="60">
        <f t="shared" ref="G971" si="486">G974+G976+G978+G980+G972</f>
        <v>30057.000000000004</v>
      </c>
      <c r="H971" s="204">
        <f t="shared" si="460"/>
        <v>0.55873118555407464</v>
      </c>
    </row>
    <row r="972" spans="1:8" s="3" customFormat="1" ht="63.6" customHeight="1" x14ac:dyDescent="0.2">
      <c r="A972" s="59" t="s">
        <v>28</v>
      </c>
      <c r="B972" s="24" t="s">
        <v>549</v>
      </c>
      <c r="C972" s="24" t="s">
        <v>582</v>
      </c>
      <c r="D972" s="25" t="s">
        <v>554</v>
      </c>
      <c r="E972" s="24" t="s">
        <v>47</v>
      </c>
      <c r="F972" s="60">
        <f>F973</f>
        <v>4362.0999999999995</v>
      </c>
      <c r="G972" s="60">
        <f t="shared" ref="G972" si="487">G973</f>
        <v>615.70000000000005</v>
      </c>
      <c r="H972" s="204">
        <f t="shared" si="460"/>
        <v>0.14114761238852849</v>
      </c>
    </row>
    <row r="973" spans="1:8" s="3" customFormat="1" x14ac:dyDescent="0.2">
      <c r="A973" s="59" t="s">
        <v>142</v>
      </c>
      <c r="B973" s="24" t="s">
        <v>549</v>
      </c>
      <c r="C973" s="24" t="s">
        <v>582</v>
      </c>
      <c r="D973" s="25" t="s">
        <v>554</v>
      </c>
      <c r="E973" s="24" t="s">
        <v>143</v>
      </c>
      <c r="F973" s="60">
        <f>861.9+3500.2</f>
        <v>4362.0999999999995</v>
      </c>
      <c r="G973" s="60">
        <f>489.1+126.6</f>
        <v>615.70000000000005</v>
      </c>
      <c r="H973" s="204">
        <f t="shared" si="460"/>
        <v>0.14114761238852849</v>
      </c>
    </row>
    <row r="974" spans="1:8" s="21" customFormat="1" ht="31.5" x14ac:dyDescent="0.2">
      <c r="A974" s="59" t="s">
        <v>30</v>
      </c>
      <c r="B974" s="24" t="s">
        <v>549</v>
      </c>
      <c r="C974" s="24" t="s">
        <v>582</v>
      </c>
      <c r="D974" s="25" t="s">
        <v>554</v>
      </c>
      <c r="E974" s="25">
        <v>200</v>
      </c>
      <c r="F974" s="60">
        <f>F975</f>
        <v>47397.8</v>
      </c>
      <c r="G974" s="60">
        <f t="shared" ref="G974" si="488">G975</f>
        <v>28450.400000000001</v>
      </c>
      <c r="H974" s="204">
        <f t="shared" si="460"/>
        <v>0.60024726886058</v>
      </c>
    </row>
    <row r="975" spans="1:8" s="21" customFormat="1" ht="31.5" x14ac:dyDescent="0.2">
      <c r="A975" s="59" t="s">
        <v>31</v>
      </c>
      <c r="B975" s="24" t="s">
        <v>549</v>
      </c>
      <c r="C975" s="24" t="s">
        <v>582</v>
      </c>
      <c r="D975" s="25" t="s">
        <v>554</v>
      </c>
      <c r="E975" s="25">
        <v>240</v>
      </c>
      <c r="F975" s="60">
        <v>47397.8</v>
      </c>
      <c r="G975" s="60">
        <f>2339.2+26111.2</f>
        <v>28450.400000000001</v>
      </c>
      <c r="H975" s="204">
        <f t="shared" si="460"/>
        <v>0.60024726886058</v>
      </c>
    </row>
    <row r="976" spans="1:8" s="21" customFormat="1" ht="15.6" hidden="1" customHeight="1" x14ac:dyDescent="0.2">
      <c r="A976" s="59" t="s">
        <v>32</v>
      </c>
      <c r="B976" s="24" t="s">
        <v>549</v>
      </c>
      <c r="C976" s="24" t="s">
        <v>582</v>
      </c>
      <c r="D976" s="25" t="s">
        <v>554</v>
      </c>
      <c r="E976" s="25">
        <v>300</v>
      </c>
      <c r="F976" s="60">
        <f>F977</f>
        <v>0</v>
      </c>
      <c r="G976" s="60">
        <f t="shared" ref="G976" si="489">G977</f>
        <v>0</v>
      </c>
      <c r="H976" s="204" t="e">
        <f t="shared" si="460"/>
        <v>#DIV/0!</v>
      </c>
    </row>
    <row r="977" spans="1:8" s="21" customFormat="1" ht="31.15" hidden="1" customHeight="1" x14ac:dyDescent="0.2">
      <c r="A977" s="59" t="s">
        <v>174</v>
      </c>
      <c r="B977" s="24" t="s">
        <v>549</v>
      </c>
      <c r="C977" s="24" t="s">
        <v>582</v>
      </c>
      <c r="D977" s="25" t="s">
        <v>554</v>
      </c>
      <c r="E977" s="25">
        <v>320</v>
      </c>
      <c r="F977" s="60"/>
      <c r="G977" s="60"/>
      <c r="H977" s="204" t="e">
        <f t="shared" si="460"/>
        <v>#DIV/0!</v>
      </c>
    </row>
    <row r="978" spans="1:8" s="21" customFormat="1" ht="31.15" hidden="1" customHeight="1" x14ac:dyDescent="0.2">
      <c r="A978" s="59" t="s">
        <v>150</v>
      </c>
      <c r="B978" s="24" t="s">
        <v>549</v>
      </c>
      <c r="C978" s="24" t="s">
        <v>582</v>
      </c>
      <c r="D978" s="25" t="s">
        <v>554</v>
      </c>
      <c r="E978" s="24" t="s">
        <v>151</v>
      </c>
      <c r="F978" s="60">
        <f>F979</f>
        <v>0</v>
      </c>
      <c r="G978" s="60">
        <f t="shared" ref="G978" si="490">G979</f>
        <v>0</v>
      </c>
      <c r="H978" s="204" t="e">
        <f t="shared" si="460"/>
        <v>#DIV/0!</v>
      </c>
    </row>
    <row r="979" spans="1:8" s="21" customFormat="1" ht="17.25" hidden="1" customHeight="1" x14ac:dyDescent="0.2">
      <c r="A979" s="59" t="s">
        <v>152</v>
      </c>
      <c r="B979" s="24" t="s">
        <v>549</v>
      </c>
      <c r="C979" s="24" t="s">
        <v>582</v>
      </c>
      <c r="D979" s="25" t="s">
        <v>554</v>
      </c>
      <c r="E979" s="24" t="s">
        <v>153</v>
      </c>
      <c r="F979" s="60"/>
      <c r="G979" s="60"/>
      <c r="H979" s="204" t="e">
        <f t="shared" si="460"/>
        <v>#DIV/0!</v>
      </c>
    </row>
    <row r="980" spans="1:8" s="21" customFormat="1" x14ac:dyDescent="0.2">
      <c r="A980" s="59" t="s">
        <v>55</v>
      </c>
      <c r="B980" s="24" t="s">
        <v>549</v>
      </c>
      <c r="C980" s="24" t="s">
        <v>582</v>
      </c>
      <c r="D980" s="25" t="s">
        <v>554</v>
      </c>
      <c r="E980" s="24" t="s">
        <v>185</v>
      </c>
      <c r="F980" s="60">
        <f>F981+F982+F983</f>
        <v>2035.3000000000002</v>
      </c>
      <c r="G980" s="60">
        <f t="shared" ref="G980" si="491">G981+G982+G983</f>
        <v>990.9</v>
      </c>
      <c r="H980" s="204">
        <f t="shared" si="460"/>
        <v>0.48685697440180803</v>
      </c>
    </row>
    <row r="981" spans="1:8" s="21" customFormat="1" ht="15.6" hidden="1" customHeight="1" x14ac:dyDescent="0.2">
      <c r="A981" s="59" t="s">
        <v>56</v>
      </c>
      <c r="B981" s="24" t="s">
        <v>549</v>
      </c>
      <c r="C981" s="24" t="s">
        <v>582</v>
      </c>
      <c r="D981" s="25" t="s">
        <v>554</v>
      </c>
      <c r="E981" s="24" t="s">
        <v>632</v>
      </c>
      <c r="F981" s="60"/>
      <c r="G981" s="60"/>
      <c r="H981" s="204" t="e">
        <f t="shared" ref="H981:H1044" si="492">G981/F981</f>
        <v>#DIV/0!</v>
      </c>
    </row>
    <row r="982" spans="1:8" s="21" customFormat="1" x14ac:dyDescent="0.2">
      <c r="A982" s="59" t="s">
        <v>57</v>
      </c>
      <c r="B982" s="24" t="s">
        <v>549</v>
      </c>
      <c r="C982" s="24" t="s">
        <v>582</v>
      </c>
      <c r="D982" s="25" t="s">
        <v>554</v>
      </c>
      <c r="E982" s="24" t="s">
        <v>186</v>
      </c>
      <c r="F982" s="60">
        <v>1224.2</v>
      </c>
      <c r="G982" s="60">
        <f>814.6+129.5+46.8</f>
        <v>990.9</v>
      </c>
      <c r="H982" s="204">
        <f t="shared" si="492"/>
        <v>0.8094265642868812</v>
      </c>
    </row>
    <row r="983" spans="1:8" s="21" customFormat="1" ht="16.5" customHeight="1" x14ac:dyDescent="0.2">
      <c r="A983" s="59" t="s">
        <v>58</v>
      </c>
      <c r="B983" s="24" t="s">
        <v>549</v>
      </c>
      <c r="C983" s="24" t="s">
        <v>582</v>
      </c>
      <c r="D983" s="25" t="s">
        <v>554</v>
      </c>
      <c r="E983" s="24" t="s">
        <v>261</v>
      </c>
      <c r="F983" s="60">
        <v>811.1</v>
      </c>
      <c r="G983" s="60">
        <v>0</v>
      </c>
      <c r="H983" s="204">
        <f t="shared" si="492"/>
        <v>0</v>
      </c>
    </row>
    <row r="984" spans="1:8" s="47" customFormat="1" x14ac:dyDescent="0.2">
      <c r="A984" s="150" t="s">
        <v>187</v>
      </c>
      <c r="B984" s="39" t="s">
        <v>549</v>
      </c>
      <c r="C984" s="39" t="s">
        <v>582</v>
      </c>
      <c r="D984" s="40" t="s">
        <v>188</v>
      </c>
      <c r="E984" s="39"/>
      <c r="F984" s="84">
        <f>F985+F1011+F1014+F1017+F1008</f>
        <v>2893.7999999999997</v>
      </c>
      <c r="G984" s="84">
        <f t="shared" ref="G984" si="493">G985+G1011+G1014+G1017+G1008</f>
        <v>2379.2000000000003</v>
      </c>
      <c r="H984" s="207">
        <f t="shared" si="492"/>
        <v>0.82217153915267138</v>
      </c>
    </row>
    <row r="985" spans="1:8" s="3" customFormat="1" ht="33.75" customHeight="1" x14ac:dyDescent="0.2">
      <c r="A985" s="147" t="s">
        <v>419</v>
      </c>
      <c r="B985" s="32" t="s">
        <v>549</v>
      </c>
      <c r="C985" s="32" t="s">
        <v>582</v>
      </c>
      <c r="D985" s="51" t="s">
        <v>580</v>
      </c>
      <c r="E985" s="32"/>
      <c r="F985" s="56">
        <f>F986+F988+F990+F993+F995</f>
        <v>2293.3999999999996</v>
      </c>
      <c r="G985" s="56">
        <f t="shared" ref="G985" si="494">G986+G988+G990+G993+G995</f>
        <v>1858.1000000000001</v>
      </c>
      <c r="H985" s="202">
        <f t="shared" si="492"/>
        <v>0.81019447109095688</v>
      </c>
    </row>
    <row r="986" spans="1:8" s="3" customFormat="1" ht="62.45" customHeight="1" x14ac:dyDescent="0.2">
      <c r="A986" s="59" t="s">
        <v>28</v>
      </c>
      <c r="B986" s="24" t="s">
        <v>549</v>
      </c>
      <c r="C986" s="24" t="s">
        <v>582</v>
      </c>
      <c r="D986" s="25" t="s">
        <v>580</v>
      </c>
      <c r="E986" s="24" t="s">
        <v>47</v>
      </c>
      <c r="F986" s="60">
        <f>F987</f>
        <v>33.700000000000003</v>
      </c>
      <c r="G986" s="60">
        <f t="shared" ref="G986" si="495">G987</f>
        <v>0</v>
      </c>
      <c r="H986" s="204">
        <f t="shared" si="492"/>
        <v>0</v>
      </c>
    </row>
    <row r="987" spans="1:8" s="3" customFormat="1" x14ac:dyDescent="0.2">
      <c r="A987" s="59" t="s">
        <v>142</v>
      </c>
      <c r="B987" s="24" t="s">
        <v>549</v>
      </c>
      <c r="C987" s="24" t="s">
        <v>582</v>
      </c>
      <c r="D987" s="25" t="s">
        <v>580</v>
      </c>
      <c r="E987" s="24" t="s">
        <v>143</v>
      </c>
      <c r="F987" s="148">
        <v>33.700000000000003</v>
      </c>
      <c r="G987" s="148">
        <v>0</v>
      </c>
      <c r="H987" s="224">
        <f t="shared" si="492"/>
        <v>0</v>
      </c>
    </row>
    <row r="988" spans="1:8" s="3" customFormat="1" ht="31.5" x14ac:dyDescent="0.2">
      <c r="A988" s="59" t="s">
        <v>30</v>
      </c>
      <c r="B988" s="24" t="s">
        <v>549</v>
      </c>
      <c r="C988" s="24" t="s">
        <v>582</v>
      </c>
      <c r="D988" s="25" t="s">
        <v>580</v>
      </c>
      <c r="E988" s="24" t="s">
        <v>40</v>
      </c>
      <c r="F988" s="60">
        <f>F989</f>
        <v>2032.5</v>
      </c>
      <c r="G988" s="60">
        <f t="shared" ref="G988" si="496">G989</f>
        <v>1745.8000000000002</v>
      </c>
      <c r="H988" s="204">
        <f t="shared" si="492"/>
        <v>0.85894218942189426</v>
      </c>
    </row>
    <row r="989" spans="1:8" s="3" customFormat="1" ht="31.5" x14ac:dyDescent="0.2">
      <c r="A989" s="59" t="s">
        <v>31</v>
      </c>
      <c r="B989" s="24" t="s">
        <v>549</v>
      </c>
      <c r="C989" s="24" t="s">
        <v>582</v>
      </c>
      <c r="D989" s="25" t="s">
        <v>580</v>
      </c>
      <c r="E989" s="24" t="s">
        <v>41</v>
      </c>
      <c r="F989" s="148">
        <v>2032.5</v>
      </c>
      <c r="G989" s="148">
        <f>1083.2+662.6</f>
        <v>1745.8000000000002</v>
      </c>
      <c r="H989" s="224">
        <f t="shared" si="492"/>
        <v>0.85894218942189426</v>
      </c>
    </row>
    <row r="990" spans="1:8" s="3" customFormat="1" x14ac:dyDescent="0.2">
      <c r="A990" s="59" t="s">
        <v>32</v>
      </c>
      <c r="B990" s="24" t="s">
        <v>549</v>
      </c>
      <c r="C990" s="24" t="s">
        <v>582</v>
      </c>
      <c r="D990" s="25" t="s">
        <v>580</v>
      </c>
      <c r="E990" s="24" t="s">
        <v>158</v>
      </c>
      <c r="F990" s="60">
        <f>F991+F992</f>
        <v>17.2</v>
      </c>
      <c r="G990" s="60">
        <f t="shared" ref="G990" si="497">G991+G992</f>
        <v>17.2</v>
      </c>
      <c r="H990" s="204">
        <f t="shared" si="492"/>
        <v>1</v>
      </c>
    </row>
    <row r="991" spans="1:8" s="3" customFormat="1" x14ac:dyDescent="0.2">
      <c r="A991" s="59" t="s">
        <v>33</v>
      </c>
      <c r="B991" s="24" t="s">
        <v>549</v>
      </c>
      <c r="C991" s="24" t="s">
        <v>582</v>
      </c>
      <c r="D991" s="25" t="s">
        <v>580</v>
      </c>
      <c r="E991" s="24" t="s">
        <v>633</v>
      </c>
      <c r="F991" s="60">
        <v>17.2</v>
      </c>
      <c r="G991" s="60">
        <v>17.2</v>
      </c>
      <c r="H991" s="204">
        <f t="shared" si="492"/>
        <v>1</v>
      </c>
    </row>
    <row r="992" spans="1:8" s="3" customFormat="1" ht="15.6" hidden="1" customHeight="1" x14ac:dyDescent="0.2">
      <c r="A992" s="59" t="s">
        <v>34</v>
      </c>
      <c r="B992" s="24" t="s">
        <v>549</v>
      </c>
      <c r="C992" s="24" t="s">
        <v>582</v>
      </c>
      <c r="D992" s="25" t="s">
        <v>580</v>
      </c>
      <c r="E992" s="24" t="s">
        <v>159</v>
      </c>
      <c r="F992" s="60"/>
      <c r="G992" s="60"/>
      <c r="H992" s="204" t="e">
        <f t="shared" si="492"/>
        <v>#DIV/0!</v>
      </c>
    </row>
    <row r="993" spans="1:8" s="62" customFormat="1" ht="15.6" hidden="1" customHeight="1" x14ac:dyDescent="0.2">
      <c r="A993" s="59" t="s">
        <v>55</v>
      </c>
      <c r="B993" s="24" t="s">
        <v>549</v>
      </c>
      <c r="C993" s="24" t="s">
        <v>582</v>
      </c>
      <c r="D993" s="25" t="s">
        <v>580</v>
      </c>
      <c r="E993" s="24" t="s">
        <v>185</v>
      </c>
      <c r="F993" s="60">
        <f>F994</f>
        <v>0</v>
      </c>
      <c r="G993" s="60">
        <f t="shared" ref="G993" si="498">G994</f>
        <v>0</v>
      </c>
      <c r="H993" s="204" t="e">
        <f t="shared" si="492"/>
        <v>#DIV/0!</v>
      </c>
    </row>
    <row r="994" spans="1:8" s="62" customFormat="1" ht="15.6" hidden="1" customHeight="1" x14ac:dyDescent="0.2">
      <c r="A994" s="59" t="s">
        <v>58</v>
      </c>
      <c r="B994" s="24" t="s">
        <v>549</v>
      </c>
      <c r="C994" s="24" t="s">
        <v>582</v>
      </c>
      <c r="D994" s="25" t="s">
        <v>580</v>
      </c>
      <c r="E994" s="24" t="s">
        <v>261</v>
      </c>
      <c r="F994" s="148">
        <v>0</v>
      </c>
      <c r="G994" s="148">
        <v>0</v>
      </c>
      <c r="H994" s="224" t="e">
        <f t="shared" si="492"/>
        <v>#DIV/0!</v>
      </c>
    </row>
    <row r="995" spans="1:8" s="62" customFormat="1" ht="31.5" x14ac:dyDescent="0.2">
      <c r="A995" s="59" t="s">
        <v>634</v>
      </c>
      <c r="B995" s="24" t="s">
        <v>549</v>
      </c>
      <c r="C995" s="24" t="s">
        <v>582</v>
      </c>
      <c r="D995" s="25" t="s">
        <v>635</v>
      </c>
      <c r="E995" s="24"/>
      <c r="F995" s="60">
        <f>F996+F1003</f>
        <v>210</v>
      </c>
      <c r="G995" s="60">
        <f t="shared" ref="G995" si="499">G996+G1003</f>
        <v>95.1</v>
      </c>
      <c r="H995" s="204">
        <f t="shared" si="492"/>
        <v>0.45285714285714285</v>
      </c>
    </row>
    <row r="996" spans="1:8" s="62" customFormat="1" ht="31.5" x14ac:dyDescent="0.2">
      <c r="A996" s="59" t="s">
        <v>636</v>
      </c>
      <c r="B996" s="24" t="s">
        <v>549</v>
      </c>
      <c r="C996" s="24" t="s">
        <v>582</v>
      </c>
      <c r="D996" s="25" t="s">
        <v>637</v>
      </c>
      <c r="E996" s="24"/>
      <c r="F996" s="60">
        <f>F997+F999+F1001</f>
        <v>210</v>
      </c>
      <c r="G996" s="60">
        <f t="shared" ref="G996" si="500">G997+G999+G1001</f>
        <v>95.1</v>
      </c>
      <c r="H996" s="204">
        <f t="shared" si="492"/>
        <v>0.45285714285714285</v>
      </c>
    </row>
    <row r="997" spans="1:8" s="62" customFormat="1" ht="31.15" hidden="1" customHeight="1" x14ac:dyDescent="0.2">
      <c r="A997" s="59" t="s">
        <v>30</v>
      </c>
      <c r="B997" s="24" t="s">
        <v>549</v>
      </c>
      <c r="C997" s="24" t="s">
        <v>582</v>
      </c>
      <c r="D997" s="25" t="s">
        <v>637</v>
      </c>
      <c r="E997" s="24" t="s">
        <v>40</v>
      </c>
      <c r="F997" s="60">
        <f>F998</f>
        <v>0</v>
      </c>
      <c r="G997" s="60">
        <f t="shared" ref="G997" si="501">G998</f>
        <v>0</v>
      </c>
      <c r="H997" s="204" t="e">
        <f t="shared" si="492"/>
        <v>#DIV/0!</v>
      </c>
    </row>
    <row r="998" spans="1:8" s="62" customFormat="1" ht="31.15" hidden="1" customHeight="1" x14ac:dyDescent="0.2">
      <c r="A998" s="59" t="s">
        <v>31</v>
      </c>
      <c r="B998" s="24" t="s">
        <v>549</v>
      </c>
      <c r="C998" s="24" t="s">
        <v>582</v>
      </c>
      <c r="D998" s="25" t="s">
        <v>637</v>
      </c>
      <c r="E998" s="24" t="s">
        <v>41</v>
      </c>
      <c r="F998" s="60"/>
      <c r="G998" s="60"/>
      <c r="H998" s="204" t="e">
        <f t="shared" si="492"/>
        <v>#DIV/0!</v>
      </c>
    </row>
    <row r="999" spans="1:8" s="62" customFormat="1" ht="31.15" hidden="1" customHeight="1" x14ac:dyDescent="0.2">
      <c r="A999" s="59" t="s">
        <v>150</v>
      </c>
      <c r="B999" s="24" t="s">
        <v>549</v>
      </c>
      <c r="C999" s="24" t="s">
        <v>582</v>
      </c>
      <c r="D999" s="25" t="s">
        <v>637</v>
      </c>
      <c r="E999" s="24" t="s">
        <v>151</v>
      </c>
      <c r="F999" s="60">
        <f>F1000</f>
        <v>0</v>
      </c>
      <c r="G999" s="60">
        <f t="shared" ref="G999" si="502">G1000</f>
        <v>0</v>
      </c>
      <c r="H999" s="204" t="e">
        <f t="shared" si="492"/>
        <v>#DIV/0!</v>
      </c>
    </row>
    <row r="1000" spans="1:8" s="62" customFormat="1" ht="15.6" hidden="1" customHeight="1" x14ac:dyDescent="0.2">
      <c r="A1000" s="59" t="s">
        <v>152</v>
      </c>
      <c r="B1000" s="24" t="s">
        <v>549</v>
      </c>
      <c r="C1000" s="24" t="s">
        <v>582</v>
      </c>
      <c r="D1000" s="25" t="s">
        <v>637</v>
      </c>
      <c r="E1000" s="24" t="s">
        <v>153</v>
      </c>
      <c r="F1000" s="60"/>
      <c r="G1000" s="60"/>
      <c r="H1000" s="204" t="e">
        <f t="shared" si="492"/>
        <v>#DIV/0!</v>
      </c>
    </row>
    <row r="1001" spans="1:8" s="62" customFormat="1" ht="31.5" x14ac:dyDescent="0.2">
      <c r="A1001" s="59" t="s">
        <v>30</v>
      </c>
      <c r="B1001" s="24" t="s">
        <v>549</v>
      </c>
      <c r="C1001" s="24" t="s">
        <v>582</v>
      </c>
      <c r="D1001" s="25" t="s">
        <v>637</v>
      </c>
      <c r="E1001" s="24" t="s">
        <v>40</v>
      </c>
      <c r="F1001" s="60">
        <f>F1002</f>
        <v>210</v>
      </c>
      <c r="G1001" s="60">
        <f t="shared" ref="G1001" si="503">G1002</f>
        <v>95.1</v>
      </c>
      <c r="H1001" s="204">
        <f t="shared" si="492"/>
        <v>0.45285714285714285</v>
      </c>
    </row>
    <row r="1002" spans="1:8" s="62" customFormat="1" ht="31.5" x14ac:dyDescent="0.2">
      <c r="A1002" s="59" t="s">
        <v>31</v>
      </c>
      <c r="B1002" s="24" t="s">
        <v>549</v>
      </c>
      <c r="C1002" s="24" t="s">
        <v>582</v>
      </c>
      <c r="D1002" s="25" t="s">
        <v>637</v>
      </c>
      <c r="E1002" s="24" t="s">
        <v>41</v>
      </c>
      <c r="F1002" s="60">
        <v>210</v>
      </c>
      <c r="G1002" s="60">
        <v>95.1</v>
      </c>
      <c r="H1002" s="204">
        <f t="shared" si="492"/>
        <v>0.45285714285714285</v>
      </c>
    </row>
    <row r="1003" spans="1:8" s="62" customFormat="1" ht="31.15" hidden="1" customHeight="1" x14ac:dyDescent="0.2">
      <c r="A1003" s="59" t="s">
        <v>638</v>
      </c>
      <c r="B1003" s="24" t="s">
        <v>549</v>
      </c>
      <c r="C1003" s="24" t="s">
        <v>582</v>
      </c>
      <c r="D1003" s="25" t="s">
        <v>639</v>
      </c>
      <c r="E1003" s="24"/>
      <c r="F1003" s="60">
        <f>F1004+F1006</f>
        <v>0</v>
      </c>
      <c r="G1003" s="60">
        <f t="shared" ref="G1003" si="504">G1004+G1006</f>
        <v>0</v>
      </c>
      <c r="H1003" s="204" t="e">
        <f t="shared" si="492"/>
        <v>#DIV/0!</v>
      </c>
    </row>
    <row r="1004" spans="1:8" s="62" customFormat="1" ht="31.15" hidden="1" customHeight="1" x14ac:dyDescent="0.2">
      <c r="A1004" s="59" t="s">
        <v>30</v>
      </c>
      <c r="B1004" s="24" t="s">
        <v>549</v>
      </c>
      <c r="C1004" s="24" t="s">
        <v>582</v>
      </c>
      <c r="D1004" s="25" t="s">
        <v>639</v>
      </c>
      <c r="E1004" s="24" t="s">
        <v>40</v>
      </c>
      <c r="F1004" s="60">
        <f>F1005</f>
        <v>0</v>
      </c>
      <c r="G1004" s="60">
        <f t="shared" ref="G1004" si="505">G1005</f>
        <v>0</v>
      </c>
      <c r="H1004" s="204" t="e">
        <f t="shared" si="492"/>
        <v>#DIV/0!</v>
      </c>
    </row>
    <row r="1005" spans="1:8" s="62" customFormat="1" ht="31.15" hidden="1" customHeight="1" x14ac:dyDescent="0.2">
      <c r="A1005" s="59" t="s">
        <v>31</v>
      </c>
      <c r="B1005" s="24" t="s">
        <v>549</v>
      </c>
      <c r="C1005" s="24" t="s">
        <v>582</v>
      </c>
      <c r="D1005" s="25" t="s">
        <v>639</v>
      </c>
      <c r="E1005" s="24" t="s">
        <v>41</v>
      </c>
      <c r="F1005" s="60">
        <v>0</v>
      </c>
      <c r="G1005" s="60">
        <v>0</v>
      </c>
      <c r="H1005" s="204" t="e">
        <f t="shared" si="492"/>
        <v>#DIV/0!</v>
      </c>
    </row>
    <row r="1006" spans="1:8" s="62" customFormat="1" ht="15.6" hidden="1" customHeight="1" x14ac:dyDescent="0.2">
      <c r="A1006" s="59" t="s">
        <v>32</v>
      </c>
      <c r="B1006" s="24" t="s">
        <v>549</v>
      </c>
      <c r="C1006" s="24" t="s">
        <v>582</v>
      </c>
      <c r="D1006" s="25" t="s">
        <v>639</v>
      </c>
      <c r="E1006" s="24" t="s">
        <v>158</v>
      </c>
      <c r="F1006" s="60">
        <f>F1007</f>
        <v>0</v>
      </c>
      <c r="G1006" s="60">
        <f t="shared" ref="G1006" si="506">G1007</f>
        <v>0</v>
      </c>
      <c r="H1006" s="204" t="e">
        <f t="shared" si="492"/>
        <v>#DIV/0!</v>
      </c>
    </row>
    <row r="1007" spans="1:8" s="62" customFormat="1" ht="15.6" hidden="1" customHeight="1" x14ac:dyDescent="0.2">
      <c r="A1007" s="59" t="s">
        <v>34</v>
      </c>
      <c r="B1007" s="24" t="s">
        <v>549</v>
      </c>
      <c r="C1007" s="24" t="s">
        <v>582</v>
      </c>
      <c r="D1007" s="25" t="s">
        <v>639</v>
      </c>
      <c r="E1007" s="24" t="s">
        <v>159</v>
      </c>
      <c r="F1007" s="60"/>
      <c r="G1007" s="60"/>
      <c r="H1007" s="204" t="e">
        <f t="shared" si="492"/>
        <v>#DIV/0!</v>
      </c>
    </row>
    <row r="1008" spans="1:8" s="42" customFormat="1" ht="47.25" x14ac:dyDescent="0.2">
      <c r="A1008" s="70" t="s">
        <v>191</v>
      </c>
      <c r="B1008" s="71" t="s">
        <v>549</v>
      </c>
      <c r="C1008" s="71" t="s">
        <v>582</v>
      </c>
      <c r="D1008" s="71" t="s">
        <v>190</v>
      </c>
      <c r="E1008" s="72"/>
      <c r="F1008" s="73">
        <f>F1009</f>
        <v>217</v>
      </c>
      <c r="G1008" s="73">
        <f t="shared" ref="G1008:G1009" si="507">G1009</f>
        <v>207</v>
      </c>
      <c r="H1008" s="206">
        <f t="shared" si="492"/>
        <v>0.95391705069124422</v>
      </c>
    </row>
    <row r="1009" spans="1:8" s="75" customFormat="1" ht="31.5" x14ac:dyDescent="0.2">
      <c r="A1009" s="59" t="s">
        <v>30</v>
      </c>
      <c r="B1009" s="44" t="s">
        <v>549</v>
      </c>
      <c r="C1009" s="44" t="s">
        <v>582</v>
      </c>
      <c r="D1009" s="44" t="s">
        <v>190</v>
      </c>
      <c r="E1009" s="25">
        <v>200</v>
      </c>
      <c r="F1009" s="46">
        <f>F1010</f>
        <v>217</v>
      </c>
      <c r="G1009" s="46">
        <f t="shared" si="507"/>
        <v>207</v>
      </c>
      <c r="H1009" s="198">
        <f t="shared" si="492"/>
        <v>0.95391705069124422</v>
      </c>
    </row>
    <row r="1010" spans="1:8" s="75" customFormat="1" ht="31.5" x14ac:dyDescent="0.2">
      <c r="A1010" s="59" t="s">
        <v>31</v>
      </c>
      <c r="B1010" s="44" t="s">
        <v>549</v>
      </c>
      <c r="C1010" s="44" t="s">
        <v>582</v>
      </c>
      <c r="D1010" s="44" t="s">
        <v>190</v>
      </c>
      <c r="E1010" s="25">
        <v>240</v>
      </c>
      <c r="F1010" s="46">
        <f>317-100</f>
        <v>217</v>
      </c>
      <c r="G1010" s="46">
        <v>207</v>
      </c>
      <c r="H1010" s="198">
        <f t="shared" si="492"/>
        <v>0.95391705069124422</v>
      </c>
    </row>
    <row r="1011" spans="1:8" s="75" customFormat="1" ht="47.25" x14ac:dyDescent="0.2">
      <c r="A1011" s="76" t="s">
        <v>198</v>
      </c>
      <c r="B1011" s="71" t="s">
        <v>549</v>
      </c>
      <c r="C1011" s="71" t="s">
        <v>582</v>
      </c>
      <c r="D1011" s="71" t="s">
        <v>199</v>
      </c>
      <c r="E1011" s="72"/>
      <c r="F1011" s="73">
        <f>F1012</f>
        <v>300</v>
      </c>
      <c r="G1011" s="73">
        <f t="shared" ref="G1011:G1012" si="508">G1012</f>
        <v>295.5</v>
      </c>
      <c r="H1011" s="206">
        <f t="shared" si="492"/>
        <v>0.98499999999999999</v>
      </c>
    </row>
    <row r="1012" spans="1:8" s="75" customFormat="1" ht="62.45" customHeight="1" x14ac:dyDescent="0.2">
      <c r="A1012" s="59" t="s">
        <v>28</v>
      </c>
      <c r="B1012" s="44" t="s">
        <v>549</v>
      </c>
      <c r="C1012" s="44" t="s">
        <v>582</v>
      </c>
      <c r="D1012" s="44" t="s">
        <v>199</v>
      </c>
      <c r="E1012" s="45">
        <v>100</v>
      </c>
      <c r="F1012" s="46">
        <f>F1013</f>
        <v>300</v>
      </c>
      <c r="G1012" s="46">
        <f t="shared" si="508"/>
        <v>295.5</v>
      </c>
      <c r="H1012" s="198">
        <f t="shared" si="492"/>
        <v>0.98499999999999999</v>
      </c>
    </row>
    <row r="1013" spans="1:8" s="75" customFormat="1" x14ac:dyDescent="0.2">
      <c r="A1013" s="59" t="s">
        <v>142</v>
      </c>
      <c r="B1013" s="44" t="s">
        <v>549</v>
      </c>
      <c r="C1013" s="44" t="s">
        <v>582</v>
      </c>
      <c r="D1013" s="44" t="s">
        <v>199</v>
      </c>
      <c r="E1013" s="45">
        <v>110</v>
      </c>
      <c r="F1013" s="46">
        <v>300</v>
      </c>
      <c r="G1013" s="46">
        <f>227+68.5</f>
        <v>295.5</v>
      </c>
      <c r="H1013" s="198">
        <f t="shared" si="492"/>
        <v>0.98499999999999999</v>
      </c>
    </row>
    <row r="1014" spans="1:8" s="75" customFormat="1" ht="47.25" x14ac:dyDescent="0.2">
      <c r="A1014" s="76" t="s">
        <v>200</v>
      </c>
      <c r="B1014" s="71" t="s">
        <v>549</v>
      </c>
      <c r="C1014" s="71" t="s">
        <v>582</v>
      </c>
      <c r="D1014" s="71" t="s">
        <v>201</v>
      </c>
      <c r="E1014" s="72"/>
      <c r="F1014" s="73">
        <f>F1015</f>
        <v>33.4</v>
      </c>
      <c r="G1014" s="73">
        <f t="shared" ref="G1014:G1015" si="509">G1015</f>
        <v>0</v>
      </c>
      <c r="H1014" s="206">
        <f t="shared" si="492"/>
        <v>0</v>
      </c>
    </row>
    <row r="1015" spans="1:8" s="75" customFormat="1" ht="31.5" x14ac:dyDescent="0.2">
      <c r="A1015" s="59" t="s">
        <v>30</v>
      </c>
      <c r="B1015" s="44" t="s">
        <v>549</v>
      </c>
      <c r="C1015" s="44" t="s">
        <v>582</v>
      </c>
      <c r="D1015" s="44" t="s">
        <v>201</v>
      </c>
      <c r="E1015" s="45">
        <v>200</v>
      </c>
      <c r="F1015" s="46">
        <f>F1016</f>
        <v>33.4</v>
      </c>
      <c r="G1015" s="46">
        <f t="shared" si="509"/>
        <v>0</v>
      </c>
      <c r="H1015" s="198">
        <f t="shared" si="492"/>
        <v>0</v>
      </c>
    </row>
    <row r="1016" spans="1:8" s="75" customFormat="1" ht="31.5" x14ac:dyDescent="0.2">
      <c r="A1016" s="59" t="s">
        <v>31</v>
      </c>
      <c r="B1016" s="44" t="s">
        <v>549</v>
      </c>
      <c r="C1016" s="44" t="s">
        <v>582</v>
      </c>
      <c r="D1016" s="44" t="s">
        <v>201</v>
      </c>
      <c r="E1016" s="45">
        <v>240</v>
      </c>
      <c r="F1016" s="46">
        <v>33.4</v>
      </c>
      <c r="G1016" s="46">
        <v>0</v>
      </c>
      <c r="H1016" s="198">
        <f t="shared" si="492"/>
        <v>0</v>
      </c>
    </row>
    <row r="1017" spans="1:8" s="64" customFormat="1" ht="31.5" x14ac:dyDescent="0.2">
      <c r="A1017" s="76" t="s">
        <v>404</v>
      </c>
      <c r="B1017" s="71" t="s">
        <v>549</v>
      </c>
      <c r="C1017" s="71" t="s">
        <v>582</v>
      </c>
      <c r="D1017" s="71" t="s">
        <v>405</v>
      </c>
      <c r="E1017" s="72"/>
      <c r="F1017" s="73">
        <f>F1018+F1020</f>
        <v>50</v>
      </c>
      <c r="G1017" s="73">
        <f t="shared" ref="G1017" si="510">G1018+G1020</f>
        <v>18.600000000000001</v>
      </c>
      <c r="H1017" s="206">
        <f t="shared" si="492"/>
        <v>0.37200000000000005</v>
      </c>
    </row>
    <row r="1018" spans="1:8" s="64" customFormat="1" ht="64.150000000000006" customHeight="1" x14ac:dyDescent="0.2">
      <c r="A1018" s="59" t="s">
        <v>28</v>
      </c>
      <c r="B1018" s="44" t="s">
        <v>549</v>
      </c>
      <c r="C1018" s="44" t="s">
        <v>582</v>
      </c>
      <c r="D1018" s="44" t="s">
        <v>405</v>
      </c>
      <c r="E1018" s="151">
        <v>100</v>
      </c>
      <c r="F1018" s="46">
        <f>F1019</f>
        <v>18.600000000000001</v>
      </c>
      <c r="G1018" s="46">
        <f t="shared" ref="G1018" si="511">G1019</f>
        <v>18.600000000000001</v>
      </c>
      <c r="H1018" s="198">
        <f t="shared" si="492"/>
        <v>1</v>
      </c>
    </row>
    <row r="1019" spans="1:8" s="64" customFormat="1" x14ac:dyDescent="0.2">
      <c r="A1019" s="59" t="s">
        <v>142</v>
      </c>
      <c r="B1019" s="44" t="s">
        <v>549</v>
      </c>
      <c r="C1019" s="44" t="s">
        <v>582</v>
      </c>
      <c r="D1019" s="44" t="s">
        <v>405</v>
      </c>
      <c r="E1019" s="151">
        <v>110</v>
      </c>
      <c r="F1019" s="46">
        <v>18.600000000000001</v>
      </c>
      <c r="G1019" s="46">
        <v>18.600000000000001</v>
      </c>
      <c r="H1019" s="198">
        <f t="shared" si="492"/>
        <v>1</v>
      </c>
    </row>
    <row r="1020" spans="1:8" s="64" customFormat="1" x14ac:dyDescent="0.2">
      <c r="A1020" s="43" t="s">
        <v>55</v>
      </c>
      <c r="B1020" s="44" t="s">
        <v>549</v>
      </c>
      <c r="C1020" s="44" t="s">
        <v>582</v>
      </c>
      <c r="D1020" s="44" t="s">
        <v>405</v>
      </c>
      <c r="E1020" s="44" t="s">
        <v>185</v>
      </c>
      <c r="F1020" s="46">
        <f>F1021</f>
        <v>31.4</v>
      </c>
      <c r="G1020" s="46">
        <f t="shared" ref="G1020" si="512">G1021</f>
        <v>0</v>
      </c>
      <c r="H1020" s="198">
        <f t="shared" si="492"/>
        <v>0</v>
      </c>
    </row>
    <row r="1021" spans="1:8" s="47" customFormat="1" x14ac:dyDescent="0.2">
      <c r="A1021" s="43" t="s">
        <v>58</v>
      </c>
      <c r="B1021" s="44" t="s">
        <v>549</v>
      </c>
      <c r="C1021" s="44" t="s">
        <v>582</v>
      </c>
      <c r="D1021" s="44" t="s">
        <v>405</v>
      </c>
      <c r="E1021" s="44" t="s">
        <v>261</v>
      </c>
      <c r="F1021" s="46">
        <v>31.4</v>
      </c>
      <c r="G1021" s="46">
        <v>0</v>
      </c>
      <c r="H1021" s="198">
        <f t="shared" si="492"/>
        <v>0</v>
      </c>
    </row>
    <row r="1022" spans="1:8" s="21" customFormat="1" x14ac:dyDescent="0.2">
      <c r="A1022" s="49" t="s">
        <v>129</v>
      </c>
      <c r="B1022" s="11" t="s">
        <v>549</v>
      </c>
      <c r="C1022" s="11" t="s">
        <v>582</v>
      </c>
      <c r="D1022" s="11" t="s">
        <v>130</v>
      </c>
      <c r="E1022" s="19"/>
      <c r="F1022" s="85">
        <f>F1023+F1026</f>
        <v>854.3</v>
      </c>
      <c r="G1022" s="85">
        <f t="shared" ref="G1022" si="513">G1023+G1026</f>
        <v>622.5</v>
      </c>
      <c r="H1022" s="208">
        <f t="shared" si="492"/>
        <v>0.72866674470326587</v>
      </c>
    </row>
    <row r="1023" spans="1:8" s="21" customFormat="1" ht="31.5" x14ac:dyDescent="0.2">
      <c r="A1023" s="35" t="s">
        <v>472</v>
      </c>
      <c r="B1023" s="24" t="s">
        <v>549</v>
      </c>
      <c r="C1023" s="24" t="s">
        <v>582</v>
      </c>
      <c r="D1023" s="24" t="s">
        <v>473</v>
      </c>
      <c r="E1023" s="25"/>
      <c r="F1023" s="60">
        <f>F1024</f>
        <v>854.3</v>
      </c>
      <c r="G1023" s="60">
        <f t="shared" ref="G1023:G1024" si="514">G1024</f>
        <v>622.5</v>
      </c>
      <c r="H1023" s="204">
        <f t="shared" si="492"/>
        <v>0.72866674470326587</v>
      </c>
    </row>
    <row r="1024" spans="1:8" s="21" customFormat="1" ht="31.5" x14ac:dyDescent="0.2">
      <c r="A1024" s="59" t="s">
        <v>30</v>
      </c>
      <c r="B1024" s="24" t="s">
        <v>549</v>
      </c>
      <c r="C1024" s="24" t="s">
        <v>582</v>
      </c>
      <c r="D1024" s="24" t="s">
        <v>473</v>
      </c>
      <c r="E1024" s="25">
        <v>200</v>
      </c>
      <c r="F1024" s="60">
        <f>F1025</f>
        <v>854.3</v>
      </c>
      <c r="G1024" s="60">
        <f t="shared" si="514"/>
        <v>622.5</v>
      </c>
      <c r="H1024" s="204">
        <f t="shared" si="492"/>
        <v>0.72866674470326587</v>
      </c>
    </row>
    <row r="1025" spans="1:8" s="21" customFormat="1" ht="31.5" x14ac:dyDescent="0.2">
      <c r="A1025" s="59" t="s">
        <v>31</v>
      </c>
      <c r="B1025" s="24" t="s">
        <v>549</v>
      </c>
      <c r="C1025" s="24" t="s">
        <v>582</v>
      </c>
      <c r="D1025" s="24" t="s">
        <v>473</v>
      </c>
      <c r="E1025" s="25">
        <v>240</v>
      </c>
      <c r="F1025" s="60">
        <v>854.3</v>
      </c>
      <c r="G1025" s="60">
        <v>622.5</v>
      </c>
      <c r="H1025" s="204">
        <f t="shared" si="492"/>
        <v>0.72866674470326587</v>
      </c>
    </row>
    <row r="1026" spans="1:8" s="21" customFormat="1" ht="31.15" hidden="1" customHeight="1" x14ac:dyDescent="0.2">
      <c r="A1026" s="35" t="s">
        <v>474</v>
      </c>
      <c r="B1026" s="24" t="s">
        <v>549</v>
      </c>
      <c r="C1026" s="24" t="s">
        <v>582</v>
      </c>
      <c r="D1026" s="24" t="s">
        <v>475</v>
      </c>
      <c r="E1026" s="25"/>
      <c r="F1026" s="60">
        <f>F1027</f>
        <v>0</v>
      </c>
      <c r="G1026" s="60">
        <f t="shared" ref="G1026:G1027" si="515">G1027</f>
        <v>0</v>
      </c>
      <c r="H1026" s="204" t="e">
        <f t="shared" si="492"/>
        <v>#DIV/0!</v>
      </c>
    </row>
    <row r="1027" spans="1:8" s="21" customFormat="1" ht="31.15" hidden="1" customHeight="1" x14ac:dyDescent="0.2">
      <c r="A1027" s="59" t="s">
        <v>30</v>
      </c>
      <c r="B1027" s="24" t="s">
        <v>549</v>
      </c>
      <c r="C1027" s="24" t="s">
        <v>582</v>
      </c>
      <c r="D1027" s="24" t="s">
        <v>475</v>
      </c>
      <c r="E1027" s="25">
        <v>200</v>
      </c>
      <c r="F1027" s="60">
        <f>F1028</f>
        <v>0</v>
      </c>
      <c r="G1027" s="60">
        <f t="shared" si="515"/>
        <v>0</v>
      </c>
      <c r="H1027" s="204" t="e">
        <f t="shared" si="492"/>
        <v>#DIV/0!</v>
      </c>
    </row>
    <row r="1028" spans="1:8" s="21" customFormat="1" ht="31.15" hidden="1" customHeight="1" x14ac:dyDescent="0.2">
      <c r="A1028" s="59" t="s">
        <v>31</v>
      </c>
      <c r="B1028" s="24" t="s">
        <v>549</v>
      </c>
      <c r="C1028" s="24" t="s">
        <v>582</v>
      </c>
      <c r="D1028" s="24" t="s">
        <v>475</v>
      </c>
      <c r="E1028" s="25">
        <v>240</v>
      </c>
      <c r="F1028" s="60"/>
      <c r="G1028" s="60"/>
      <c r="H1028" s="204" t="e">
        <f t="shared" si="492"/>
        <v>#DIV/0!</v>
      </c>
    </row>
    <row r="1029" spans="1:8" s="36" customFormat="1" ht="20.25" customHeight="1" x14ac:dyDescent="0.2">
      <c r="A1029" s="10" t="s">
        <v>640</v>
      </c>
      <c r="B1029" s="11" t="s">
        <v>549</v>
      </c>
      <c r="C1029" s="11" t="s">
        <v>424</v>
      </c>
      <c r="D1029" s="19"/>
      <c r="E1029" s="19"/>
      <c r="F1029" s="85">
        <f>F1030+F1041+F1064+F1080+F1093</f>
        <v>30737.100000000002</v>
      </c>
      <c r="G1029" s="85">
        <f>G1030+G1041+G1064+G1080+G1093</f>
        <v>20807.599999999999</v>
      </c>
      <c r="H1029" s="208">
        <f t="shared" si="492"/>
        <v>0.67695390911959807</v>
      </c>
    </row>
    <row r="1030" spans="1:8" s="64" customFormat="1" ht="20.25" customHeight="1" x14ac:dyDescent="0.2">
      <c r="A1030" s="61" t="s">
        <v>35</v>
      </c>
      <c r="B1030" s="39" t="s">
        <v>549</v>
      </c>
      <c r="C1030" s="39" t="s">
        <v>424</v>
      </c>
      <c r="D1030" s="39" t="s">
        <v>154</v>
      </c>
      <c r="E1030" s="40"/>
      <c r="F1030" s="84">
        <f>F1031</f>
        <v>190</v>
      </c>
      <c r="G1030" s="84">
        <f t="shared" ref="G1030:G1031" si="516">G1031</f>
        <v>190</v>
      </c>
      <c r="H1030" s="207">
        <f t="shared" si="492"/>
        <v>1</v>
      </c>
    </row>
    <row r="1031" spans="1:8" s="36" customFormat="1" ht="20.25" customHeight="1" x14ac:dyDescent="0.2">
      <c r="A1031" s="23" t="s">
        <v>37</v>
      </c>
      <c r="B1031" s="24" t="s">
        <v>549</v>
      </c>
      <c r="C1031" s="24" t="s">
        <v>424</v>
      </c>
      <c r="D1031" s="24" t="s">
        <v>155</v>
      </c>
      <c r="E1031" s="19"/>
      <c r="F1031" s="60">
        <f>F1032</f>
        <v>190</v>
      </c>
      <c r="G1031" s="60">
        <f t="shared" si="516"/>
        <v>190</v>
      </c>
      <c r="H1031" s="204">
        <f t="shared" si="492"/>
        <v>1</v>
      </c>
    </row>
    <row r="1032" spans="1:8" s="36" customFormat="1" ht="31.5" x14ac:dyDescent="0.2">
      <c r="A1032" s="59" t="s">
        <v>156</v>
      </c>
      <c r="B1032" s="24" t="s">
        <v>549</v>
      </c>
      <c r="C1032" s="24" t="s">
        <v>424</v>
      </c>
      <c r="D1032" s="24" t="s">
        <v>157</v>
      </c>
      <c r="E1032" s="19"/>
      <c r="F1032" s="60">
        <f>F1033+F1035+F1037</f>
        <v>190</v>
      </c>
      <c r="G1032" s="60">
        <f t="shared" ref="G1032" si="517">G1033+G1035+G1037</f>
        <v>190</v>
      </c>
      <c r="H1032" s="204">
        <f t="shared" si="492"/>
        <v>1</v>
      </c>
    </row>
    <row r="1033" spans="1:8" s="36" customFormat="1" ht="67.900000000000006" customHeight="1" x14ac:dyDescent="0.2">
      <c r="A1033" s="59" t="s">
        <v>28</v>
      </c>
      <c r="B1033" s="24" t="s">
        <v>549</v>
      </c>
      <c r="C1033" s="24" t="s">
        <v>424</v>
      </c>
      <c r="D1033" s="24" t="s">
        <v>157</v>
      </c>
      <c r="E1033" s="25">
        <v>100</v>
      </c>
      <c r="F1033" s="60">
        <f>F1034</f>
        <v>190</v>
      </c>
      <c r="G1033" s="60">
        <f t="shared" ref="G1033" si="518">G1034</f>
        <v>190</v>
      </c>
      <c r="H1033" s="204">
        <f t="shared" si="492"/>
        <v>1</v>
      </c>
    </row>
    <row r="1034" spans="1:8" s="36" customFormat="1" x14ac:dyDescent="0.2">
      <c r="A1034" s="59" t="s">
        <v>142</v>
      </c>
      <c r="B1034" s="24" t="s">
        <v>549</v>
      </c>
      <c r="C1034" s="24" t="s">
        <v>424</v>
      </c>
      <c r="D1034" s="24" t="s">
        <v>157</v>
      </c>
      <c r="E1034" s="25">
        <v>110</v>
      </c>
      <c r="F1034" s="60">
        <v>190</v>
      </c>
      <c r="G1034" s="60">
        <v>190</v>
      </c>
      <c r="H1034" s="204">
        <f t="shared" si="492"/>
        <v>1</v>
      </c>
    </row>
    <row r="1035" spans="1:8" s="62" customFormat="1" ht="20.25" hidden="1" customHeight="1" x14ac:dyDescent="0.2">
      <c r="A1035" s="59" t="s">
        <v>30</v>
      </c>
      <c r="B1035" s="24" t="s">
        <v>549</v>
      </c>
      <c r="C1035" s="24" t="s">
        <v>424</v>
      </c>
      <c r="D1035" s="24" t="s">
        <v>157</v>
      </c>
      <c r="E1035" s="25">
        <v>200</v>
      </c>
      <c r="F1035" s="60">
        <f>F1036</f>
        <v>0</v>
      </c>
      <c r="G1035" s="60">
        <f t="shared" ref="G1035" si="519">G1036</f>
        <v>0</v>
      </c>
      <c r="H1035" s="204" t="e">
        <f t="shared" si="492"/>
        <v>#DIV/0!</v>
      </c>
    </row>
    <row r="1036" spans="1:8" s="62" customFormat="1" ht="20.25" hidden="1" customHeight="1" x14ac:dyDescent="0.2">
      <c r="A1036" s="59" t="s">
        <v>31</v>
      </c>
      <c r="B1036" s="24" t="s">
        <v>549</v>
      </c>
      <c r="C1036" s="24" t="s">
        <v>424</v>
      </c>
      <c r="D1036" s="24" t="s">
        <v>157</v>
      </c>
      <c r="E1036" s="25">
        <v>240</v>
      </c>
      <c r="F1036" s="60"/>
      <c r="G1036" s="60"/>
      <c r="H1036" s="204" t="e">
        <f t="shared" si="492"/>
        <v>#DIV/0!</v>
      </c>
    </row>
    <row r="1037" spans="1:8" s="62" customFormat="1" ht="20.25" hidden="1" customHeight="1" x14ac:dyDescent="0.2">
      <c r="A1037" s="59" t="s">
        <v>32</v>
      </c>
      <c r="B1037" s="24" t="s">
        <v>549</v>
      </c>
      <c r="C1037" s="24" t="s">
        <v>424</v>
      </c>
      <c r="D1037" s="24" t="s">
        <v>157</v>
      </c>
      <c r="E1037" s="25">
        <v>300</v>
      </c>
      <c r="F1037" s="60">
        <f>F1038</f>
        <v>0</v>
      </c>
      <c r="G1037" s="60">
        <f t="shared" ref="G1037" si="520">G1038</f>
        <v>0</v>
      </c>
      <c r="H1037" s="204" t="e">
        <f t="shared" si="492"/>
        <v>#DIV/0!</v>
      </c>
    </row>
    <row r="1038" spans="1:8" s="62" customFormat="1" ht="20.25" hidden="1" customHeight="1" x14ac:dyDescent="0.2">
      <c r="A1038" s="59" t="s">
        <v>34</v>
      </c>
      <c r="B1038" s="24" t="s">
        <v>549</v>
      </c>
      <c r="C1038" s="24" t="s">
        <v>424</v>
      </c>
      <c r="D1038" s="24" t="s">
        <v>157</v>
      </c>
      <c r="E1038" s="25">
        <v>360</v>
      </c>
      <c r="F1038" s="60"/>
      <c r="G1038" s="60"/>
      <c r="H1038" s="204" t="e">
        <f t="shared" si="492"/>
        <v>#DIV/0!</v>
      </c>
    </row>
    <row r="1039" spans="1:8" s="21" customFormat="1" ht="15.6" hidden="1" customHeight="1" x14ac:dyDescent="0.2">
      <c r="A1039" s="59" t="s">
        <v>55</v>
      </c>
      <c r="B1039" s="24" t="s">
        <v>549</v>
      </c>
      <c r="C1039" s="24" t="s">
        <v>424</v>
      </c>
      <c r="D1039" s="25" t="s">
        <v>641</v>
      </c>
      <c r="E1039" s="24" t="s">
        <v>185</v>
      </c>
      <c r="F1039" s="60">
        <f>F1040</f>
        <v>0</v>
      </c>
      <c r="G1039" s="60">
        <f t="shared" ref="G1039" si="521">G1040</f>
        <v>0</v>
      </c>
      <c r="H1039" s="204" t="e">
        <f t="shared" si="492"/>
        <v>#DIV/0!</v>
      </c>
    </row>
    <row r="1040" spans="1:8" s="21" customFormat="1" ht="15.6" hidden="1" customHeight="1" x14ac:dyDescent="0.2">
      <c r="A1040" s="59" t="s">
        <v>58</v>
      </c>
      <c r="B1040" s="24" t="s">
        <v>549</v>
      </c>
      <c r="C1040" s="24" t="s">
        <v>424</v>
      </c>
      <c r="D1040" s="25" t="s">
        <v>641</v>
      </c>
      <c r="E1040" s="24" t="s">
        <v>261</v>
      </c>
      <c r="F1040" s="60">
        <f>72-72</f>
        <v>0</v>
      </c>
      <c r="G1040" s="60">
        <f t="shared" ref="G1040" si="522">72-72</f>
        <v>0</v>
      </c>
      <c r="H1040" s="204" t="e">
        <f t="shared" si="492"/>
        <v>#DIV/0!</v>
      </c>
    </row>
    <row r="1041" spans="1:8" s="21" customFormat="1" ht="31.5" x14ac:dyDescent="0.2">
      <c r="A1041" s="18" t="s">
        <v>556</v>
      </c>
      <c r="B1041" s="11" t="s">
        <v>549</v>
      </c>
      <c r="C1041" s="11" t="s">
        <v>424</v>
      </c>
      <c r="D1041" s="19" t="s">
        <v>557</v>
      </c>
      <c r="E1041" s="24"/>
      <c r="F1041" s="85">
        <f>F1042+F1059</f>
        <v>6465.7000000000007</v>
      </c>
      <c r="G1041" s="85">
        <f>G1042+G1059</f>
        <v>3101.5999999999995</v>
      </c>
      <c r="H1041" s="208">
        <f t="shared" si="492"/>
        <v>0.47970057379711384</v>
      </c>
    </row>
    <row r="1042" spans="1:8" s="21" customFormat="1" ht="31.5" x14ac:dyDescent="0.2">
      <c r="A1042" s="23" t="s">
        <v>558</v>
      </c>
      <c r="B1042" s="24" t="s">
        <v>549</v>
      </c>
      <c r="C1042" s="24" t="s">
        <v>424</v>
      </c>
      <c r="D1042" s="25" t="s">
        <v>559</v>
      </c>
      <c r="E1042" s="24"/>
      <c r="F1042" s="60">
        <f>F1043+F1053</f>
        <v>6440.1</v>
      </c>
      <c r="G1042" s="60">
        <f t="shared" ref="G1042" si="523">G1043+G1053</f>
        <v>3075.9999999999995</v>
      </c>
      <c r="H1042" s="204">
        <f t="shared" si="492"/>
        <v>0.47763233490163187</v>
      </c>
    </row>
    <row r="1043" spans="1:8" s="21" customFormat="1" ht="130.9" customHeight="1" x14ac:dyDescent="0.2">
      <c r="A1043" s="131" t="s">
        <v>560</v>
      </c>
      <c r="B1043" s="32" t="s">
        <v>549</v>
      </c>
      <c r="C1043" s="24" t="s">
        <v>424</v>
      </c>
      <c r="D1043" s="51" t="s">
        <v>561</v>
      </c>
      <c r="E1043" s="32"/>
      <c r="F1043" s="56">
        <f>F1044+F1049</f>
        <v>6419.8</v>
      </c>
      <c r="G1043" s="56">
        <f t="shared" ref="G1043" si="524">G1044+G1049</f>
        <v>3065.7999999999997</v>
      </c>
      <c r="H1043" s="202">
        <f t="shared" si="492"/>
        <v>0.47755381787594625</v>
      </c>
    </row>
    <row r="1044" spans="1:8" s="21" customFormat="1" ht="33.75" customHeight="1" x14ac:dyDescent="0.2">
      <c r="A1044" s="23" t="s">
        <v>642</v>
      </c>
      <c r="B1044" s="24" t="s">
        <v>549</v>
      </c>
      <c r="C1044" s="24" t="s">
        <v>424</v>
      </c>
      <c r="D1044" s="25" t="s">
        <v>643</v>
      </c>
      <c r="E1044" s="24"/>
      <c r="F1044" s="60">
        <f>F1045+F1047</f>
        <v>328</v>
      </c>
      <c r="G1044" s="60">
        <f t="shared" ref="G1044" si="525">G1045+G1047</f>
        <v>146.4</v>
      </c>
      <c r="H1044" s="204">
        <f t="shared" si="492"/>
        <v>0.44634146341463415</v>
      </c>
    </row>
    <row r="1045" spans="1:8" s="21" customFormat="1" ht="67.150000000000006" customHeight="1" x14ac:dyDescent="0.2">
      <c r="A1045" s="59" t="s">
        <v>28</v>
      </c>
      <c r="B1045" s="24" t="s">
        <v>549</v>
      </c>
      <c r="C1045" s="24" t="s">
        <v>424</v>
      </c>
      <c r="D1045" s="25" t="s">
        <v>643</v>
      </c>
      <c r="E1045" s="24" t="s">
        <v>47</v>
      </c>
      <c r="F1045" s="60">
        <f>F1046</f>
        <v>328</v>
      </c>
      <c r="G1045" s="60">
        <f t="shared" ref="G1045" si="526">G1046</f>
        <v>146.4</v>
      </c>
      <c r="H1045" s="204">
        <f t="shared" ref="H1045:H1113" si="527">G1045/F1045</f>
        <v>0.44634146341463415</v>
      </c>
    </row>
    <row r="1046" spans="1:8" s="21" customFormat="1" x14ac:dyDescent="0.2">
      <c r="A1046" s="59" t="s">
        <v>142</v>
      </c>
      <c r="B1046" s="24" t="s">
        <v>549</v>
      </c>
      <c r="C1046" s="24" t="s">
        <v>424</v>
      </c>
      <c r="D1046" s="25" t="s">
        <v>643</v>
      </c>
      <c r="E1046" s="24" t="s">
        <v>143</v>
      </c>
      <c r="F1046" s="60">
        <v>328</v>
      </c>
      <c r="G1046" s="60">
        <f>113.3+33.1</f>
        <v>146.4</v>
      </c>
      <c r="H1046" s="204">
        <f t="shared" si="527"/>
        <v>0.44634146341463415</v>
      </c>
    </row>
    <row r="1047" spans="1:8" s="21" customFormat="1" ht="15.6" hidden="1" customHeight="1" x14ac:dyDescent="0.2">
      <c r="A1047" s="59" t="s">
        <v>55</v>
      </c>
      <c r="B1047" s="24" t="s">
        <v>549</v>
      </c>
      <c r="C1047" s="24" t="s">
        <v>424</v>
      </c>
      <c r="D1047" s="25" t="s">
        <v>644</v>
      </c>
      <c r="E1047" s="24" t="s">
        <v>185</v>
      </c>
      <c r="F1047" s="60">
        <f>F1048</f>
        <v>0</v>
      </c>
      <c r="G1047" s="60">
        <f t="shared" ref="G1047" si="528">G1048</f>
        <v>0</v>
      </c>
      <c r="H1047" s="204" t="e">
        <f t="shared" si="527"/>
        <v>#DIV/0!</v>
      </c>
    </row>
    <row r="1048" spans="1:8" s="21" customFormat="1" ht="15.6" hidden="1" customHeight="1" x14ac:dyDescent="0.2">
      <c r="A1048" s="59" t="s">
        <v>58</v>
      </c>
      <c r="B1048" s="24" t="s">
        <v>549</v>
      </c>
      <c r="C1048" s="24" t="s">
        <v>424</v>
      </c>
      <c r="D1048" s="25" t="s">
        <v>644</v>
      </c>
      <c r="E1048" s="24" t="s">
        <v>261</v>
      </c>
      <c r="F1048" s="60"/>
      <c r="G1048" s="60"/>
      <c r="H1048" s="204" t="e">
        <f t="shared" si="527"/>
        <v>#DIV/0!</v>
      </c>
    </row>
    <row r="1049" spans="1:8" s="21" customFormat="1" ht="84.75" customHeight="1" x14ac:dyDescent="0.2">
      <c r="A1049" s="59" t="s">
        <v>645</v>
      </c>
      <c r="B1049" s="24" t="s">
        <v>549</v>
      </c>
      <c r="C1049" s="24" t="s">
        <v>424</v>
      </c>
      <c r="D1049" s="25" t="s">
        <v>585</v>
      </c>
      <c r="E1049" s="24"/>
      <c r="F1049" s="60">
        <f>F1050</f>
        <v>6091.8</v>
      </c>
      <c r="G1049" s="60">
        <f t="shared" ref="G1049:G1051" si="529">G1050</f>
        <v>2919.3999999999996</v>
      </c>
      <c r="H1049" s="204">
        <f t="shared" si="527"/>
        <v>0.47923438064283125</v>
      </c>
    </row>
    <row r="1050" spans="1:8" s="21" customFormat="1" ht="81" hidden="1" customHeight="1" x14ac:dyDescent="0.2">
      <c r="A1050" s="59" t="s">
        <v>645</v>
      </c>
      <c r="B1050" s="24" t="s">
        <v>549</v>
      </c>
      <c r="C1050" s="24" t="s">
        <v>424</v>
      </c>
      <c r="D1050" s="25" t="s">
        <v>646</v>
      </c>
      <c r="E1050" s="24"/>
      <c r="F1050" s="60">
        <f>F1051</f>
        <v>6091.8</v>
      </c>
      <c r="G1050" s="60">
        <f t="shared" si="529"/>
        <v>2919.3999999999996</v>
      </c>
      <c r="H1050" s="204">
        <f t="shared" si="527"/>
        <v>0.47923438064283125</v>
      </c>
    </row>
    <row r="1051" spans="1:8" s="21" customFormat="1" ht="78.75" x14ac:dyDescent="0.2">
      <c r="A1051" s="59" t="s">
        <v>28</v>
      </c>
      <c r="B1051" s="24" t="s">
        <v>549</v>
      </c>
      <c r="C1051" s="24" t="s">
        <v>424</v>
      </c>
      <c r="D1051" s="25" t="s">
        <v>841</v>
      </c>
      <c r="E1051" s="24" t="s">
        <v>47</v>
      </c>
      <c r="F1051" s="60">
        <f>F1052</f>
        <v>6091.8</v>
      </c>
      <c r="G1051" s="60">
        <f t="shared" si="529"/>
        <v>2919.3999999999996</v>
      </c>
      <c r="H1051" s="204">
        <f t="shared" si="527"/>
        <v>0.47923438064283125</v>
      </c>
    </row>
    <row r="1052" spans="1:8" s="21" customFormat="1" x14ac:dyDescent="0.2">
      <c r="A1052" s="59" t="s">
        <v>142</v>
      </c>
      <c r="B1052" s="24" t="s">
        <v>549</v>
      </c>
      <c r="C1052" s="24" t="s">
        <v>424</v>
      </c>
      <c r="D1052" s="25" t="s">
        <v>841</v>
      </c>
      <c r="E1052" s="24" t="s">
        <v>143</v>
      </c>
      <c r="F1052" s="60">
        <f>4678.8+1413</f>
        <v>6091.8</v>
      </c>
      <c r="G1052" s="60">
        <f>2242.2+677.2</f>
        <v>2919.3999999999996</v>
      </c>
      <c r="H1052" s="204">
        <f t="shared" si="527"/>
        <v>0.47923438064283125</v>
      </c>
    </row>
    <row r="1053" spans="1:8" s="21" customFormat="1" ht="82.15" customHeight="1" x14ac:dyDescent="0.2">
      <c r="A1053" s="131" t="s">
        <v>573</v>
      </c>
      <c r="B1053" s="32" t="s">
        <v>549</v>
      </c>
      <c r="C1053" s="32" t="s">
        <v>424</v>
      </c>
      <c r="D1053" s="51" t="s">
        <v>574</v>
      </c>
      <c r="E1053" s="32"/>
      <c r="F1053" s="56">
        <f>F1054</f>
        <v>20.3</v>
      </c>
      <c r="G1053" s="56">
        <f t="shared" ref="G1053" si="530">G1054</f>
        <v>10.199999999999999</v>
      </c>
      <c r="H1053" s="202">
        <f t="shared" si="527"/>
        <v>0.50246305418719206</v>
      </c>
    </row>
    <row r="1054" spans="1:8" s="36" customFormat="1" ht="49.15" customHeight="1" x14ac:dyDescent="0.2">
      <c r="A1054" s="23" t="s">
        <v>575</v>
      </c>
      <c r="B1054" s="24" t="s">
        <v>549</v>
      </c>
      <c r="C1054" s="24" t="s">
        <v>424</v>
      </c>
      <c r="D1054" s="25" t="s">
        <v>576</v>
      </c>
      <c r="E1054" s="24"/>
      <c r="F1054" s="60">
        <f>F1055+F1057</f>
        <v>20.3</v>
      </c>
      <c r="G1054" s="60">
        <f t="shared" ref="G1054" si="531">G1055+G1057</f>
        <v>10.199999999999999</v>
      </c>
      <c r="H1054" s="204">
        <f t="shared" si="527"/>
        <v>0.50246305418719206</v>
      </c>
    </row>
    <row r="1055" spans="1:8" s="36" customFormat="1" ht="66" customHeight="1" x14ac:dyDescent="0.2">
      <c r="A1055" s="59" t="s">
        <v>28</v>
      </c>
      <c r="B1055" s="24" t="s">
        <v>549</v>
      </c>
      <c r="C1055" s="24" t="s">
        <v>424</v>
      </c>
      <c r="D1055" s="25" t="s">
        <v>576</v>
      </c>
      <c r="E1055" s="24" t="s">
        <v>47</v>
      </c>
      <c r="F1055" s="60">
        <f>F1056</f>
        <v>20.3</v>
      </c>
      <c r="G1055" s="60">
        <f t="shared" ref="G1055" si="532">G1056</f>
        <v>10.199999999999999</v>
      </c>
      <c r="H1055" s="204">
        <f t="shared" si="527"/>
        <v>0.50246305418719206</v>
      </c>
    </row>
    <row r="1056" spans="1:8" s="36" customFormat="1" x14ac:dyDescent="0.2">
      <c r="A1056" s="59" t="s">
        <v>142</v>
      </c>
      <c r="B1056" s="24" t="s">
        <v>549</v>
      </c>
      <c r="C1056" s="24" t="s">
        <v>424</v>
      </c>
      <c r="D1056" s="25" t="s">
        <v>576</v>
      </c>
      <c r="E1056" s="24" t="s">
        <v>143</v>
      </c>
      <c r="F1056" s="60">
        <v>20.3</v>
      </c>
      <c r="G1056" s="60">
        <f>7.8+2.4</f>
        <v>10.199999999999999</v>
      </c>
      <c r="H1056" s="204">
        <f t="shared" si="527"/>
        <v>0.50246305418719206</v>
      </c>
    </row>
    <row r="1057" spans="1:8" s="36" customFormat="1" ht="15.6" hidden="1" customHeight="1" x14ac:dyDescent="0.2">
      <c r="A1057" s="59" t="s">
        <v>152</v>
      </c>
      <c r="B1057" s="24" t="s">
        <v>549</v>
      </c>
      <c r="C1057" s="24" t="s">
        <v>424</v>
      </c>
      <c r="D1057" s="25" t="s">
        <v>576</v>
      </c>
      <c r="E1057" s="24" t="s">
        <v>151</v>
      </c>
      <c r="F1057" s="60">
        <f>F1058</f>
        <v>0</v>
      </c>
      <c r="G1057" s="60">
        <f t="shared" ref="G1057" si="533">G1058</f>
        <v>0</v>
      </c>
      <c r="H1057" s="204" t="e">
        <f t="shared" si="527"/>
        <v>#DIV/0!</v>
      </c>
    </row>
    <row r="1058" spans="1:8" s="36" customFormat="1" ht="15.6" hidden="1" customHeight="1" x14ac:dyDescent="0.2">
      <c r="A1058" s="59" t="s">
        <v>55</v>
      </c>
      <c r="B1058" s="24" t="s">
        <v>549</v>
      </c>
      <c r="C1058" s="24" t="s">
        <v>424</v>
      </c>
      <c r="D1058" s="25" t="s">
        <v>576</v>
      </c>
      <c r="E1058" s="24" t="s">
        <v>153</v>
      </c>
      <c r="F1058" s="60"/>
      <c r="G1058" s="60"/>
      <c r="H1058" s="204" t="e">
        <f t="shared" si="527"/>
        <v>#DIV/0!</v>
      </c>
    </row>
    <row r="1059" spans="1:8" s="36" customFormat="1" ht="30.6" customHeight="1" x14ac:dyDescent="0.2">
      <c r="A1059" s="59" t="s">
        <v>410</v>
      </c>
      <c r="B1059" s="24" t="s">
        <v>549</v>
      </c>
      <c r="C1059" s="24" t="s">
        <v>424</v>
      </c>
      <c r="D1059" s="25" t="s">
        <v>161</v>
      </c>
      <c r="E1059" s="24"/>
      <c r="F1059" s="148">
        <f t="shared" ref="F1059:G1062" si="534">F1060</f>
        <v>25.6</v>
      </c>
      <c r="G1059" s="148">
        <f t="shared" si="534"/>
        <v>25.6</v>
      </c>
      <c r="H1059" s="204">
        <f t="shared" si="527"/>
        <v>1</v>
      </c>
    </row>
    <row r="1060" spans="1:8" s="36" customFormat="1" ht="51.6" customHeight="1" x14ac:dyDescent="0.2">
      <c r="A1060" s="59" t="s">
        <v>612</v>
      </c>
      <c r="B1060" s="24" t="s">
        <v>549</v>
      </c>
      <c r="C1060" s="24" t="s">
        <v>424</v>
      </c>
      <c r="D1060" s="25" t="s">
        <v>613</v>
      </c>
      <c r="E1060" s="24"/>
      <c r="F1060" s="60">
        <f t="shared" si="534"/>
        <v>25.6</v>
      </c>
      <c r="G1060" s="60">
        <f t="shared" si="534"/>
        <v>25.6</v>
      </c>
      <c r="H1060" s="204">
        <f t="shared" si="527"/>
        <v>1</v>
      </c>
    </row>
    <row r="1061" spans="1:8" s="36" customFormat="1" ht="47.25" x14ac:dyDescent="0.2">
      <c r="A1061" s="59" t="s">
        <v>614</v>
      </c>
      <c r="B1061" s="24" t="s">
        <v>549</v>
      </c>
      <c r="C1061" s="24" t="s">
        <v>424</v>
      </c>
      <c r="D1061" s="25" t="s">
        <v>615</v>
      </c>
      <c r="E1061" s="24"/>
      <c r="F1061" s="60">
        <f t="shared" si="534"/>
        <v>25.6</v>
      </c>
      <c r="G1061" s="60">
        <f t="shared" si="534"/>
        <v>25.6</v>
      </c>
      <c r="H1061" s="204">
        <f t="shared" si="527"/>
        <v>1</v>
      </c>
    </row>
    <row r="1062" spans="1:8" s="36" customFormat="1" ht="31.5" x14ac:dyDescent="0.2">
      <c r="A1062" s="59" t="s">
        <v>30</v>
      </c>
      <c r="B1062" s="24" t="s">
        <v>549</v>
      </c>
      <c r="C1062" s="24" t="s">
        <v>424</v>
      </c>
      <c r="D1062" s="25" t="s">
        <v>615</v>
      </c>
      <c r="E1062" s="24" t="s">
        <v>40</v>
      </c>
      <c r="F1062" s="60">
        <f t="shared" si="534"/>
        <v>25.6</v>
      </c>
      <c r="G1062" s="60">
        <f t="shared" si="534"/>
        <v>25.6</v>
      </c>
      <c r="H1062" s="204">
        <f t="shared" si="527"/>
        <v>1</v>
      </c>
    </row>
    <row r="1063" spans="1:8" s="36" customFormat="1" ht="31.5" x14ac:dyDescent="0.2">
      <c r="A1063" s="59" t="s">
        <v>31</v>
      </c>
      <c r="B1063" s="24" t="s">
        <v>549</v>
      </c>
      <c r="C1063" s="24" t="s">
        <v>424</v>
      </c>
      <c r="D1063" s="25" t="s">
        <v>615</v>
      </c>
      <c r="E1063" s="24" t="s">
        <v>41</v>
      </c>
      <c r="F1063" s="60">
        <v>25.6</v>
      </c>
      <c r="G1063" s="60">
        <v>25.6</v>
      </c>
      <c r="H1063" s="204">
        <f t="shared" si="527"/>
        <v>1</v>
      </c>
    </row>
    <row r="1064" spans="1:8" s="21" customFormat="1" x14ac:dyDescent="0.2">
      <c r="A1064" s="145" t="s">
        <v>423</v>
      </c>
      <c r="B1064" s="11" t="s">
        <v>549</v>
      </c>
      <c r="C1064" s="11" t="s">
        <v>424</v>
      </c>
      <c r="D1064" s="19" t="s">
        <v>425</v>
      </c>
      <c r="E1064" s="11"/>
      <c r="F1064" s="85">
        <f>F1065</f>
        <v>23038</v>
      </c>
      <c r="G1064" s="85">
        <f t="shared" ref="G1064" si="535">G1065</f>
        <v>17032.900000000001</v>
      </c>
      <c r="H1064" s="208">
        <f t="shared" si="527"/>
        <v>0.73933935237433812</v>
      </c>
    </row>
    <row r="1065" spans="1:8" s="21" customFormat="1" ht="31.5" x14ac:dyDescent="0.2">
      <c r="A1065" s="29" t="s">
        <v>138</v>
      </c>
      <c r="B1065" s="24" t="s">
        <v>549</v>
      </c>
      <c r="C1065" s="24" t="s">
        <v>424</v>
      </c>
      <c r="D1065" s="25" t="s">
        <v>426</v>
      </c>
      <c r="E1065" s="25"/>
      <c r="F1065" s="60">
        <f>F1066+F1068+F1070+F1072+F1074-0.1</f>
        <v>23038</v>
      </c>
      <c r="G1065" s="60">
        <f>G1066+G1068+G1070+G1072+G1074-0.1</f>
        <v>17032.900000000001</v>
      </c>
      <c r="H1065" s="204">
        <f t="shared" si="527"/>
        <v>0.73933935237433812</v>
      </c>
    </row>
    <row r="1066" spans="1:8" s="21" customFormat="1" ht="64.900000000000006" customHeight="1" x14ac:dyDescent="0.2">
      <c r="A1066" s="59" t="s">
        <v>28</v>
      </c>
      <c r="B1066" s="24" t="s">
        <v>549</v>
      </c>
      <c r="C1066" s="24" t="s">
        <v>424</v>
      </c>
      <c r="D1066" s="25" t="s">
        <v>426</v>
      </c>
      <c r="E1066" s="25">
        <v>100</v>
      </c>
      <c r="F1066" s="60">
        <f>F1067</f>
        <v>15745.8</v>
      </c>
      <c r="G1066" s="60">
        <f t="shared" ref="G1066" si="536">G1067</f>
        <v>12207.499999999998</v>
      </c>
      <c r="H1066" s="204">
        <f t="shared" si="527"/>
        <v>0.77528610804150944</v>
      </c>
    </row>
    <row r="1067" spans="1:8" s="21" customFormat="1" x14ac:dyDescent="0.2">
      <c r="A1067" s="59" t="s">
        <v>142</v>
      </c>
      <c r="B1067" s="24" t="s">
        <v>549</v>
      </c>
      <c r="C1067" s="24" t="s">
        <v>424</v>
      </c>
      <c r="D1067" s="25" t="s">
        <v>426</v>
      </c>
      <c r="E1067" s="25">
        <v>110</v>
      </c>
      <c r="F1067" s="60">
        <v>15745.8</v>
      </c>
      <c r="G1067" s="60">
        <f>9390.3+10.3+104.9+2702</f>
        <v>12207.499999999998</v>
      </c>
      <c r="H1067" s="204">
        <f t="shared" si="527"/>
        <v>0.77528610804150944</v>
      </c>
    </row>
    <row r="1068" spans="1:8" s="21" customFormat="1" ht="31.5" x14ac:dyDescent="0.2">
      <c r="A1068" s="59" t="s">
        <v>30</v>
      </c>
      <c r="B1068" s="24" t="s">
        <v>549</v>
      </c>
      <c r="C1068" s="24" t="s">
        <v>424</v>
      </c>
      <c r="D1068" s="25" t="s">
        <v>426</v>
      </c>
      <c r="E1068" s="25">
        <v>200</v>
      </c>
      <c r="F1068" s="60">
        <f>F1069</f>
        <v>6721.9</v>
      </c>
      <c r="G1068" s="60">
        <f t="shared" ref="G1068" si="537">G1069</f>
        <v>4391.1000000000004</v>
      </c>
      <c r="H1068" s="204">
        <f t="shared" si="527"/>
        <v>0.65325280054746437</v>
      </c>
    </row>
    <row r="1069" spans="1:8" s="21" customFormat="1" ht="31.5" x14ac:dyDescent="0.2">
      <c r="A1069" s="59" t="s">
        <v>31</v>
      </c>
      <c r="B1069" s="24" t="s">
        <v>549</v>
      </c>
      <c r="C1069" s="24" t="s">
        <v>424</v>
      </c>
      <c r="D1069" s="25" t="s">
        <v>426</v>
      </c>
      <c r="E1069" s="25">
        <v>240</v>
      </c>
      <c r="F1069" s="60">
        <v>6721.9</v>
      </c>
      <c r="G1069" s="60">
        <v>4391.1000000000004</v>
      </c>
      <c r="H1069" s="204">
        <f t="shared" si="527"/>
        <v>0.65325280054746437</v>
      </c>
    </row>
    <row r="1070" spans="1:8" s="21" customFormat="1" ht="15.6" hidden="1" customHeight="1" x14ac:dyDescent="0.2">
      <c r="A1070" s="59" t="s">
        <v>32</v>
      </c>
      <c r="B1070" s="24" t="s">
        <v>549</v>
      </c>
      <c r="C1070" s="24" t="s">
        <v>424</v>
      </c>
      <c r="D1070" s="25" t="s">
        <v>426</v>
      </c>
      <c r="E1070" s="25">
        <v>300</v>
      </c>
      <c r="F1070" s="60">
        <f>F1071</f>
        <v>0</v>
      </c>
      <c r="G1070" s="60">
        <f t="shared" ref="G1070" si="538">G1071</f>
        <v>0</v>
      </c>
      <c r="H1070" s="204" t="e">
        <f t="shared" si="527"/>
        <v>#DIV/0!</v>
      </c>
    </row>
    <row r="1071" spans="1:8" s="21" customFormat="1" ht="15.6" hidden="1" customHeight="1" x14ac:dyDescent="0.2">
      <c r="A1071" s="59" t="s">
        <v>34</v>
      </c>
      <c r="B1071" s="24" t="s">
        <v>549</v>
      </c>
      <c r="C1071" s="24" t="s">
        <v>424</v>
      </c>
      <c r="D1071" s="25" t="s">
        <v>426</v>
      </c>
      <c r="E1071" s="25">
        <v>360</v>
      </c>
      <c r="F1071" s="60"/>
      <c r="G1071" s="60"/>
      <c r="H1071" s="204" t="e">
        <f t="shared" si="527"/>
        <v>#DIV/0!</v>
      </c>
    </row>
    <row r="1072" spans="1:8" s="21" customFormat="1" ht="31.15" hidden="1" customHeight="1" x14ac:dyDescent="0.2">
      <c r="A1072" s="58" t="s">
        <v>150</v>
      </c>
      <c r="B1072" s="24" t="s">
        <v>549</v>
      </c>
      <c r="C1072" s="24" t="s">
        <v>424</v>
      </c>
      <c r="D1072" s="25" t="s">
        <v>426</v>
      </c>
      <c r="E1072" s="25">
        <v>600</v>
      </c>
      <c r="F1072" s="60">
        <f>F1073</f>
        <v>0</v>
      </c>
      <c r="G1072" s="60">
        <f t="shared" ref="G1072" si="539">G1073</f>
        <v>0</v>
      </c>
      <c r="H1072" s="204" t="e">
        <f t="shared" si="527"/>
        <v>#DIV/0!</v>
      </c>
    </row>
    <row r="1073" spans="1:8" s="21" customFormat="1" ht="15.6" hidden="1" customHeight="1" x14ac:dyDescent="0.2">
      <c r="A1073" s="58" t="s">
        <v>152</v>
      </c>
      <c r="B1073" s="24" t="s">
        <v>549</v>
      </c>
      <c r="C1073" s="24" t="s">
        <v>424</v>
      </c>
      <c r="D1073" s="25" t="s">
        <v>426</v>
      </c>
      <c r="E1073" s="25">
        <v>610</v>
      </c>
      <c r="F1073" s="60"/>
      <c r="G1073" s="60"/>
      <c r="H1073" s="204" t="e">
        <f t="shared" si="527"/>
        <v>#DIV/0!</v>
      </c>
    </row>
    <row r="1074" spans="1:8" s="21" customFormat="1" x14ac:dyDescent="0.2">
      <c r="A1074" s="59" t="s">
        <v>55</v>
      </c>
      <c r="B1074" s="24" t="s">
        <v>549</v>
      </c>
      <c r="C1074" s="24" t="s">
        <v>424</v>
      </c>
      <c r="D1074" s="25" t="s">
        <v>426</v>
      </c>
      <c r="E1074" s="24" t="s">
        <v>185</v>
      </c>
      <c r="F1074" s="60">
        <f>F1075+F1076+F1077</f>
        <v>570.40000000000009</v>
      </c>
      <c r="G1074" s="60">
        <f t="shared" ref="G1074" si="540">G1075+G1076+G1077</f>
        <v>434.4</v>
      </c>
      <c r="H1074" s="204">
        <f t="shared" si="527"/>
        <v>0.76157082748948091</v>
      </c>
    </row>
    <row r="1075" spans="1:8" s="21" customFormat="1" ht="15.6" hidden="1" customHeight="1" x14ac:dyDescent="0.2">
      <c r="A1075" s="59" t="s">
        <v>56</v>
      </c>
      <c r="B1075" s="24" t="s">
        <v>549</v>
      </c>
      <c r="C1075" s="24" t="s">
        <v>424</v>
      </c>
      <c r="D1075" s="25" t="s">
        <v>426</v>
      </c>
      <c r="E1075" s="24" t="s">
        <v>632</v>
      </c>
      <c r="F1075" s="60"/>
      <c r="G1075" s="60"/>
      <c r="H1075" s="204" t="e">
        <f t="shared" si="527"/>
        <v>#DIV/0!</v>
      </c>
    </row>
    <row r="1076" spans="1:8" s="21" customFormat="1" x14ac:dyDescent="0.2">
      <c r="A1076" s="59" t="s">
        <v>57</v>
      </c>
      <c r="B1076" s="24" t="s">
        <v>549</v>
      </c>
      <c r="C1076" s="24" t="s">
        <v>424</v>
      </c>
      <c r="D1076" s="25" t="s">
        <v>426</v>
      </c>
      <c r="E1076" s="24" t="s">
        <v>186</v>
      </c>
      <c r="F1076" s="60">
        <f>547.2+23.2</f>
        <v>570.40000000000009</v>
      </c>
      <c r="G1076" s="60">
        <f>329.5+19.4+85.5</f>
        <v>434.4</v>
      </c>
      <c r="H1076" s="204">
        <f t="shared" si="527"/>
        <v>0.76157082748948091</v>
      </c>
    </row>
    <row r="1077" spans="1:8" s="21" customFormat="1" ht="15.75" hidden="1" customHeight="1" x14ac:dyDescent="0.2">
      <c r="A1077" s="59" t="s">
        <v>58</v>
      </c>
      <c r="B1077" s="24" t="s">
        <v>549</v>
      </c>
      <c r="C1077" s="24" t="s">
        <v>424</v>
      </c>
      <c r="D1077" s="25" t="s">
        <v>426</v>
      </c>
      <c r="E1077" s="24" t="s">
        <v>261</v>
      </c>
      <c r="F1077" s="60">
        <f>10792.4-10792.4</f>
        <v>0</v>
      </c>
      <c r="G1077" s="60">
        <f t="shared" ref="G1077" si="541">10792.4-10792.4</f>
        <v>0</v>
      </c>
      <c r="H1077" s="204" t="e">
        <f t="shared" si="527"/>
        <v>#DIV/0!</v>
      </c>
    </row>
    <row r="1078" spans="1:8" s="21" customFormat="1" ht="15.75" hidden="1" customHeight="1" x14ac:dyDescent="0.2">
      <c r="A1078" s="59" t="s">
        <v>55</v>
      </c>
      <c r="B1078" s="24" t="s">
        <v>549</v>
      </c>
      <c r="C1078" s="24" t="s">
        <v>424</v>
      </c>
      <c r="D1078" s="25" t="s">
        <v>647</v>
      </c>
      <c r="E1078" s="24" t="s">
        <v>185</v>
      </c>
      <c r="F1078" s="60">
        <f>F1079</f>
        <v>0</v>
      </c>
      <c r="G1078" s="60">
        <f t="shared" ref="G1078" si="542">G1079</f>
        <v>0</v>
      </c>
      <c r="H1078" s="204" t="e">
        <f t="shared" si="527"/>
        <v>#DIV/0!</v>
      </c>
    </row>
    <row r="1079" spans="1:8" s="21" customFormat="1" ht="15.6" hidden="1" customHeight="1" x14ac:dyDescent="0.2">
      <c r="A1079" s="59" t="s">
        <v>58</v>
      </c>
      <c r="B1079" s="24" t="s">
        <v>549</v>
      </c>
      <c r="C1079" s="24" t="s">
        <v>424</v>
      </c>
      <c r="D1079" s="25" t="s">
        <v>647</v>
      </c>
      <c r="E1079" s="24" t="s">
        <v>261</v>
      </c>
      <c r="F1079" s="60">
        <f>3.8-3.8</f>
        <v>0</v>
      </c>
      <c r="G1079" s="60">
        <f t="shared" ref="G1079" si="543">3.8-3.8</f>
        <v>0</v>
      </c>
      <c r="H1079" s="204" t="e">
        <f t="shared" si="527"/>
        <v>#DIV/0!</v>
      </c>
    </row>
    <row r="1080" spans="1:8" s="21" customFormat="1" x14ac:dyDescent="0.2">
      <c r="A1080" s="128" t="s">
        <v>187</v>
      </c>
      <c r="B1080" s="11" t="s">
        <v>549</v>
      </c>
      <c r="C1080" s="11" t="s">
        <v>424</v>
      </c>
      <c r="D1080" s="19" t="s">
        <v>188</v>
      </c>
      <c r="E1080" s="11"/>
      <c r="F1080" s="85">
        <f>F1081+F1090</f>
        <v>931.40000000000009</v>
      </c>
      <c r="G1080" s="85">
        <f t="shared" ref="G1080" si="544">G1081+G1090</f>
        <v>371.1</v>
      </c>
      <c r="H1080" s="208">
        <f t="shared" si="527"/>
        <v>0.39843246725359671</v>
      </c>
    </row>
    <row r="1081" spans="1:8" s="3" customFormat="1" ht="33.75" customHeight="1" x14ac:dyDescent="0.2">
      <c r="A1081" s="147" t="s">
        <v>419</v>
      </c>
      <c r="B1081" s="32" t="s">
        <v>549</v>
      </c>
      <c r="C1081" s="24" t="s">
        <v>424</v>
      </c>
      <c r="D1081" s="51" t="s">
        <v>580</v>
      </c>
      <c r="E1081" s="32"/>
      <c r="F1081" s="56">
        <f>F1082+F1084+F1086+F1088</f>
        <v>930.7</v>
      </c>
      <c r="G1081" s="56">
        <f t="shared" ref="G1081" si="545">G1082+G1084+G1086+G1088</f>
        <v>371.1</v>
      </c>
      <c r="H1081" s="202">
        <f t="shared" si="527"/>
        <v>0.39873213710110672</v>
      </c>
    </row>
    <row r="1082" spans="1:8" s="3" customFormat="1" ht="33.75" customHeight="1" x14ac:dyDescent="0.2">
      <c r="A1082" s="59" t="s">
        <v>28</v>
      </c>
      <c r="B1082" s="24" t="s">
        <v>549</v>
      </c>
      <c r="C1082" s="24" t="s">
        <v>424</v>
      </c>
      <c r="D1082" s="25" t="s">
        <v>580</v>
      </c>
      <c r="E1082" s="24" t="s">
        <v>47</v>
      </c>
      <c r="F1082" s="60">
        <f>F1083</f>
        <v>192.2</v>
      </c>
      <c r="G1082" s="60">
        <f t="shared" ref="G1082" si="546">G1083</f>
        <v>129.29999999999998</v>
      </c>
      <c r="H1082" s="204">
        <f t="shared" si="527"/>
        <v>0.67273673257023925</v>
      </c>
    </row>
    <row r="1083" spans="1:8" s="3" customFormat="1" ht="21" customHeight="1" x14ac:dyDescent="0.2">
      <c r="A1083" s="59" t="s">
        <v>142</v>
      </c>
      <c r="B1083" s="24" t="s">
        <v>549</v>
      </c>
      <c r="C1083" s="24" t="s">
        <v>424</v>
      </c>
      <c r="D1083" s="25" t="s">
        <v>580</v>
      </c>
      <c r="E1083" s="24" t="s">
        <v>143</v>
      </c>
      <c r="F1083" s="148">
        <v>192.2</v>
      </c>
      <c r="G1083" s="148">
        <f>1.7+127.6</f>
        <v>129.29999999999998</v>
      </c>
      <c r="H1083" s="224">
        <f t="shared" si="527"/>
        <v>0.67273673257023925</v>
      </c>
    </row>
    <row r="1084" spans="1:8" s="3" customFormat="1" ht="31.5" x14ac:dyDescent="0.2">
      <c r="A1084" s="59" t="s">
        <v>30</v>
      </c>
      <c r="B1084" s="24" t="s">
        <v>549</v>
      </c>
      <c r="C1084" s="24" t="s">
        <v>424</v>
      </c>
      <c r="D1084" s="25" t="s">
        <v>580</v>
      </c>
      <c r="E1084" s="24" t="s">
        <v>40</v>
      </c>
      <c r="F1084" s="148">
        <f>F1085</f>
        <v>738.5</v>
      </c>
      <c r="G1084" s="148">
        <f t="shared" ref="G1084" si="547">G1085</f>
        <v>241.8</v>
      </c>
      <c r="H1084" s="224">
        <f t="shared" si="527"/>
        <v>0.3274204468517265</v>
      </c>
    </row>
    <row r="1085" spans="1:8" s="3" customFormat="1" ht="31.5" x14ac:dyDescent="0.2">
      <c r="A1085" s="59" t="s">
        <v>31</v>
      </c>
      <c r="B1085" s="24" t="s">
        <v>549</v>
      </c>
      <c r="C1085" s="24" t="s">
        <v>424</v>
      </c>
      <c r="D1085" s="25" t="s">
        <v>580</v>
      </c>
      <c r="E1085" s="24" t="s">
        <v>41</v>
      </c>
      <c r="F1085" s="148">
        <v>738.5</v>
      </c>
      <c r="G1085" s="148">
        <v>241.8</v>
      </c>
      <c r="H1085" s="224">
        <f t="shared" si="527"/>
        <v>0.3274204468517265</v>
      </c>
    </row>
    <row r="1086" spans="1:8" s="3" customFormat="1" ht="15.6" hidden="1" customHeight="1" x14ac:dyDescent="0.2">
      <c r="A1086" s="59" t="s">
        <v>32</v>
      </c>
      <c r="B1086" s="24" t="s">
        <v>549</v>
      </c>
      <c r="C1086" s="24" t="s">
        <v>424</v>
      </c>
      <c r="D1086" s="25" t="s">
        <v>580</v>
      </c>
      <c r="E1086" s="24" t="s">
        <v>158</v>
      </c>
      <c r="F1086" s="60">
        <f>F1087</f>
        <v>0</v>
      </c>
      <c r="G1086" s="60">
        <f t="shared" ref="G1086" si="548">G1087</f>
        <v>0</v>
      </c>
      <c r="H1086" s="204" t="e">
        <f t="shared" si="527"/>
        <v>#DIV/0!</v>
      </c>
    </row>
    <row r="1087" spans="1:8" s="3" customFormat="1" ht="15.6" hidden="1" customHeight="1" x14ac:dyDescent="0.2">
      <c r="A1087" s="59" t="s">
        <v>34</v>
      </c>
      <c r="B1087" s="24" t="s">
        <v>549</v>
      </c>
      <c r="C1087" s="24" t="s">
        <v>424</v>
      </c>
      <c r="D1087" s="25" t="s">
        <v>580</v>
      </c>
      <c r="E1087" s="24" t="s">
        <v>159</v>
      </c>
      <c r="F1087" s="60"/>
      <c r="G1087" s="60"/>
      <c r="H1087" s="204" t="e">
        <f t="shared" si="527"/>
        <v>#DIV/0!</v>
      </c>
    </row>
    <row r="1088" spans="1:8" s="62" customFormat="1" ht="15.6" hidden="1" customHeight="1" x14ac:dyDescent="0.2">
      <c r="A1088" s="59" t="s">
        <v>55</v>
      </c>
      <c r="B1088" s="24" t="s">
        <v>549</v>
      </c>
      <c r="C1088" s="24" t="s">
        <v>424</v>
      </c>
      <c r="D1088" s="25" t="s">
        <v>580</v>
      </c>
      <c r="E1088" s="24" t="s">
        <v>185</v>
      </c>
      <c r="F1088" s="60">
        <f>F1089</f>
        <v>0</v>
      </c>
      <c r="G1088" s="60">
        <f t="shared" ref="G1088" si="549">G1089</f>
        <v>0</v>
      </c>
      <c r="H1088" s="204" t="e">
        <f t="shared" si="527"/>
        <v>#DIV/0!</v>
      </c>
    </row>
    <row r="1089" spans="1:8" s="62" customFormat="1" ht="15.6" hidden="1" customHeight="1" x14ac:dyDescent="0.2">
      <c r="A1089" s="59" t="s">
        <v>58</v>
      </c>
      <c r="B1089" s="24" t="s">
        <v>549</v>
      </c>
      <c r="C1089" s="24" t="s">
        <v>424</v>
      </c>
      <c r="D1089" s="25" t="s">
        <v>580</v>
      </c>
      <c r="E1089" s="24" t="s">
        <v>261</v>
      </c>
      <c r="F1089" s="60">
        <v>0</v>
      </c>
      <c r="G1089" s="60">
        <v>0</v>
      </c>
      <c r="H1089" s="204" t="e">
        <f t="shared" si="527"/>
        <v>#DIV/0!</v>
      </c>
    </row>
    <row r="1090" spans="1:8" s="75" customFormat="1" ht="47.25" x14ac:dyDescent="0.2">
      <c r="A1090" s="76" t="s">
        <v>200</v>
      </c>
      <c r="B1090" s="71" t="s">
        <v>549</v>
      </c>
      <c r="C1090" s="71" t="s">
        <v>424</v>
      </c>
      <c r="D1090" s="71" t="s">
        <v>201</v>
      </c>
      <c r="E1090" s="72"/>
      <c r="F1090" s="122">
        <f>F1091</f>
        <v>0.7</v>
      </c>
      <c r="G1090" s="122">
        <f t="shared" ref="G1090:G1091" si="550">G1091</f>
        <v>0</v>
      </c>
      <c r="H1090" s="219">
        <f t="shared" si="527"/>
        <v>0</v>
      </c>
    </row>
    <row r="1091" spans="1:8" s="62" customFormat="1" ht="31.5" x14ac:dyDescent="0.2">
      <c r="A1091" s="59" t="s">
        <v>30</v>
      </c>
      <c r="B1091" s="44" t="s">
        <v>549</v>
      </c>
      <c r="C1091" s="44" t="s">
        <v>424</v>
      </c>
      <c r="D1091" s="44" t="s">
        <v>201</v>
      </c>
      <c r="E1091" s="45">
        <v>200</v>
      </c>
      <c r="F1091" s="60">
        <f>F1092</f>
        <v>0.7</v>
      </c>
      <c r="G1091" s="60">
        <f t="shared" si="550"/>
        <v>0</v>
      </c>
      <c r="H1091" s="204">
        <f t="shared" si="527"/>
        <v>0</v>
      </c>
    </row>
    <row r="1092" spans="1:8" s="62" customFormat="1" ht="31.5" x14ac:dyDescent="0.2">
      <c r="A1092" s="59" t="s">
        <v>31</v>
      </c>
      <c r="B1092" s="44" t="s">
        <v>549</v>
      </c>
      <c r="C1092" s="44" t="s">
        <v>424</v>
      </c>
      <c r="D1092" s="44" t="s">
        <v>201</v>
      </c>
      <c r="E1092" s="45">
        <v>240</v>
      </c>
      <c r="F1092" s="60">
        <v>0.7</v>
      </c>
      <c r="G1092" s="60">
        <v>0</v>
      </c>
      <c r="H1092" s="204">
        <f t="shared" si="527"/>
        <v>0</v>
      </c>
    </row>
    <row r="1093" spans="1:8" s="36" customFormat="1" x14ac:dyDescent="0.2">
      <c r="A1093" s="49" t="s">
        <v>129</v>
      </c>
      <c r="B1093" s="11" t="s">
        <v>549</v>
      </c>
      <c r="C1093" s="11" t="s">
        <v>424</v>
      </c>
      <c r="D1093" s="11" t="s">
        <v>130</v>
      </c>
      <c r="E1093" s="19"/>
      <c r="F1093" s="20">
        <f>F1094</f>
        <v>112</v>
      </c>
      <c r="G1093" s="20">
        <f t="shared" ref="G1093:G1095" si="551">G1094</f>
        <v>112</v>
      </c>
      <c r="H1093" s="193">
        <f t="shared" si="527"/>
        <v>1</v>
      </c>
    </row>
    <row r="1094" spans="1:8" s="36" customFormat="1" ht="31.5" x14ac:dyDescent="0.2">
      <c r="A1094" s="35" t="s">
        <v>474</v>
      </c>
      <c r="B1094" s="24" t="s">
        <v>549</v>
      </c>
      <c r="C1094" s="24" t="s">
        <v>424</v>
      </c>
      <c r="D1094" s="24" t="s">
        <v>473</v>
      </c>
      <c r="E1094" s="25"/>
      <c r="F1094" s="22">
        <f>F1095</f>
        <v>112</v>
      </c>
      <c r="G1094" s="22">
        <f t="shared" si="551"/>
        <v>112</v>
      </c>
      <c r="H1094" s="194">
        <f t="shared" si="527"/>
        <v>1</v>
      </c>
    </row>
    <row r="1095" spans="1:8" s="36" customFormat="1" ht="39.75" customHeight="1" x14ac:dyDescent="0.2">
      <c r="A1095" s="35" t="s">
        <v>30</v>
      </c>
      <c r="B1095" s="24" t="s">
        <v>549</v>
      </c>
      <c r="C1095" s="24" t="s">
        <v>424</v>
      </c>
      <c r="D1095" s="24" t="s">
        <v>473</v>
      </c>
      <c r="E1095" s="25">
        <v>200</v>
      </c>
      <c r="F1095" s="22">
        <f>F1096</f>
        <v>112</v>
      </c>
      <c r="G1095" s="22">
        <f t="shared" si="551"/>
        <v>112</v>
      </c>
      <c r="H1095" s="194">
        <f t="shared" si="527"/>
        <v>1</v>
      </c>
    </row>
    <row r="1096" spans="1:8" s="36" customFormat="1" ht="31.5" x14ac:dyDescent="0.2">
      <c r="A1096" s="35" t="s">
        <v>31</v>
      </c>
      <c r="B1096" s="24" t="s">
        <v>549</v>
      </c>
      <c r="C1096" s="24" t="s">
        <v>424</v>
      </c>
      <c r="D1096" s="24" t="s">
        <v>473</v>
      </c>
      <c r="E1096" s="25">
        <v>240</v>
      </c>
      <c r="F1096" s="22">
        <v>112</v>
      </c>
      <c r="G1096" s="22">
        <v>112</v>
      </c>
      <c r="H1096" s="194">
        <f t="shared" si="527"/>
        <v>1</v>
      </c>
    </row>
    <row r="1097" spans="1:8" s="21" customFormat="1" x14ac:dyDescent="0.2">
      <c r="A1097" s="26" t="s">
        <v>648</v>
      </c>
      <c r="B1097" s="27" t="s">
        <v>549</v>
      </c>
      <c r="C1097" s="27" t="s">
        <v>428</v>
      </c>
      <c r="D1097" s="27"/>
      <c r="E1097" s="33"/>
      <c r="F1097" s="28">
        <f>F1098+F1104+F1115</f>
        <v>2163</v>
      </c>
      <c r="G1097" s="28">
        <f>G1098+G1104+G1115-0.1</f>
        <v>2000.8</v>
      </c>
      <c r="H1097" s="195">
        <f t="shared" si="527"/>
        <v>0.92501155802126678</v>
      </c>
    </row>
    <row r="1098" spans="1:8" s="47" customFormat="1" ht="31.15" hidden="1" customHeight="1" x14ac:dyDescent="0.2">
      <c r="A1098" s="61" t="s">
        <v>160</v>
      </c>
      <c r="B1098" s="39" t="s">
        <v>549</v>
      </c>
      <c r="C1098" s="39" t="s">
        <v>428</v>
      </c>
      <c r="D1098" s="40" t="s">
        <v>161</v>
      </c>
      <c r="E1098" s="39"/>
      <c r="F1098" s="84">
        <f>F1099</f>
        <v>0</v>
      </c>
      <c r="G1098" s="84">
        <f t="shared" ref="G1098:G1102" si="552">G1099</f>
        <v>0</v>
      </c>
      <c r="H1098" s="207" t="e">
        <f t="shared" si="527"/>
        <v>#DIV/0!</v>
      </c>
    </row>
    <row r="1099" spans="1:8" s="47" customFormat="1" ht="15.6" hidden="1" customHeight="1" x14ac:dyDescent="0.2">
      <c r="A1099" s="74" t="s">
        <v>162</v>
      </c>
      <c r="B1099" s="44" t="s">
        <v>549</v>
      </c>
      <c r="C1099" s="44" t="s">
        <v>428</v>
      </c>
      <c r="D1099" s="45" t="s">
        <v>163</v>
      </c>
      <c r="E1099" s="44"/>
      <c r="F1099" s="104">
        <f>F1100</f>
        <v>0</v>
      </c>
      <c r="G1099" s="104">
        <f t="shared" si="552"/>
        <v>0</v>
      </c>
      <c r="H1099" s="214" t="e">
        <f t="shared" si="527"/>
        <v>#DIV/0!</v>
      </c>
    </row>
    <row r="1100" spans="1:8" s="47" customFormat="1" ht="15.6" hidden="1" customHeight="1" x14ac:dyDescent="0.2">
      <c r="A1100" s="74" t="s">
        <v>164</v>
      </c>
      <c r="B1100" s="44" t="s">
        <v>549</v>
      </c>
      <c r="C1100" s="44" t="s">
        <v>428</v>
      </c>
      <c r="D1100" s="45" t="s">
        <v>165</v>
      </c>
      <c r="E1100" s="44"/>
      <c r="F1100" s="104">
        <f>F1101</f>
        <v>0</v>
      </c>
      <c r="G1100" s="104">
        <f t="shared" si="552"/>
        <v>0</v>
      </c>
      <c r="H1100" s="214" t="e">
        <f t="shared" si="527"/>
        <v>#DIV/0!</v>
      </c>
    </row>
    <row r="1101" spans="1:8" s="47" customFormat="1" ht="31.15" hidden="1" customHeight="1" x14ac:dyDescent="0.2">
      <c r="A1101" s="114" t="s">
        <v>649</v>
      </c>
      <c r="B1101" s="44" t="s">
        <v>549</v>
      </c>
      <c r="C1101" s="44" t="s">
        <v>428</v>
      </c>
      <c r="D1101" s="45" t="s">
        <v>650</v>
      </c>
      <c r="E1101" s="44"/>
      <c r="F1101" s="104">
        <f>F1102</f>
        <v>0</v>
      </c>
      <c r="G1101" s="104">
        <f t="shared" si="552"/>
        <v>0</v>
      </c>
      <c r="H1101" s="214" t="e">
        <f t="shared" si="527"/>
        <v>#DIV/0!</v>
      </c>
    </row>
    <row r="1102" spans="1:8" s="47" customFormat="1" ht="15.6" hidden="1" customHeight="1" x14ac:dyDescent="0.2">
      <c r="A1102" s="114" t="s">
        <v>32</v>
      </c>
      <c r="B1102" s="44" t="s">
        <v>549</v>
      </c>
      <c r="C1102" s="44" t="s">
        <v>428</v>
      </c>
      <c r="D1102" s="45" t="s">
        <v>650</v>
      </c>
      <c r="E1102" s="44" t="s">
        <v>158</v>
      </c>
      <c r="F1102" s="104">
        <f>F1103</f>
        <v>0</v>
      </c>
      <c r="G1102" s="104">
        <f t="shared" si="552"/>
        <v>0</v>
      </c>
      <c r="H1102" s="214" t="e">
        <f t="shared" si="527"/>
        <v>#DIV/0!</v>
      </c>
    </row>
    <row r="1103" spans="1:8" s="47" customFormat="1" ht="15.6" hidden="1" customHeight="1" x14ac:dyDescent="0.2">
      <c r="A1103" s="114" t="s">
        <v>34</v>
      </c>
      <c r="B1103" s="44" t="s">
        <v>549</v>
      </c>
      <c r="C1103" s="44" t="s">
        <v>428</v>
      </c>
      <c r="D1103" s="45" t="s">
        <v>650</v>
      </c>
      <c r="E1103" s="44" t="s">
        <v>159</v>
      </c>
      <c r="F1103" s="104"/>
      <c r="G1103" s="104"/>
      <c r="H1103" s="214" t="e">
        <f t="shared" si="527"/>
        <v>#DIV/0!</v>
      </c>
    </row>
    <row r="1104" spans="1:8" s="21" customFormat="1" ht="15.75" customHeight="1" x14ac:dyDescent="0.2">
      <c r="A1104" s="10" t="s">
        <v>93</v>
      </c>
      <c r="B1104" s="11" t="s">
        <v>549</v>
      </c>
      <c r="C1104" s="11" t="s">
        <v>428</v>
      </c>
      <c r="D1104" s="19" t="s">
        <v>94</v>
      </c>
      <c r="E1104" s="19"/>
      <c r="F1104" s="85">
        <f>F1105</f>
        <v>1780.3</v>
      </c>
      <c r="G1104" s="85">
        <f t="shared" ref="G1104:G1106" si="553">G1105</f>
        <v>1637.6</v>
      </c>
      <c r="H1104" s="208">
        <f t="shared" si="527"/>
        <v>0.91984496994888498</v>
      </c>
    </row>
    <row r="1105" spans="1:8" s="21" customFormat="1" ht="31.5" x14ac:dyDescent="0.2">
      <c r="A1105" s="29" t="s">
        <v>651</v>
      </c>
      <c r="B1105" s="24" t="s">
        <v>549</v>
      </c>
      <c r="C1105" s="24" t="s">
        <v>428</v>
      </c>
      <c r="D1105" s="25" t="s">
        <v>652</v>
      </c>
      <c r="E1105" s="25"/>
      <c r="F1105" s="60">
        <f>F1106</f>
        <v>1780.3</v>
      </c>
      <c r="G1105" s="60">
        <f t="shared" si="553"/>
        <v>1637.6</v>
      </c>
      <c r="H1105" s="204">
        <f t="shared" si="527"/>
        <v>0.91984496994888498</v>
      </c>
    </row>
    <row r="1106" spans="1:8" s="36" customFormat="1" ht="31.5" x14ac:dyDescent="0.2">
      <c r="A1106" s="29" t="s">
        <v>653</v>
      </c>
      <c r="B1106" s="24" t="s">
        <v>549</v>
      </c>
      <c r="C1106" s="24" t="s">
        <v>428</v>
      </c>
      <c r="D1106" s="25" t="s">
        <v>654</v>
      </c>
      <c r="E1106" s="25"/>
      <c r="F1106" s="60">
        <f>F1107</f>
        <v>1780.3</v>
      </c>
      <c r="G1106" s="60">
        <f t="shared" si="553"/>
        <v>1637.6</v>
      </c>
      <c r="H1106" s="204">
        <f t="shared" si="527"/>
        <v>0.91984496994888498</v>
      </c>
    </row>
    <row r="1107" spans="1:8" s="21" customFormat="1" ht="15.75" customHeight="1" x14ac:dyDescent="0.2">
      <c r="A1107" s="29" t="s">
        <v>655</v>
      </c>
      <c r="B1107" s="24" t="s">
        <v>549</v>
      </c>
      <c r="C1107" s="24" t="s">
        <v>428</v>
      </c>
      <c r="D1107" s="25" t="s">
        <v>656</v>
      </c>
      <c r="E1107" s="25"/>
      <c r="F1107" s="60">
        <f>F1108+F1110+F1113</f>
        <v>1780.3</v>
      </c>
      <c r="G1107" s="60">
        <f t="shared" ref="G1107" si="554">G1108+G1110+G1113</f>
        <v>1637.6</v>
      </c>
      <c r="H1107" s="204">
        <f t="shared" si="527"/>
        <v>0.91984496994888498</v>
      </c>
    </row>
    <row r="1108" spans="1:8" s="21" customFormat="1" ht="15.75" customHeight="1" x14ac:dyDescent="0.2">
      <c r="A1108" s="59" t="s">
        <v>30</v>
      </c>
      <c r="B1108" s="24" t="s">
        <v>549</v>
      </c>
      <c r="C1108" s="24" t="s">
        <v>428</v>
      </c>
      <c r="D1108" s="25" t="s">
        <v>656</v>
      </c>
      <c r="E1108" s="25">
        <v>200</v>
      </c>
      <c r="F1108" s="60">
        <f>F1109</f>
        <v>992.8</v>
      </c>
      <c r="G1108" s="60">
        <f t="shared" ref="G1108" si="555">G1109</f>
        <v>850.1</v>
      </c>
      <c r="H1108" s="204">
        <f t="shared" si="527"/>
        <v>0.85626510878323936</v>
      </c>
    </row>
    <row r="1109" spans="1:8" s="21" customFormat="1" ht="15.75" customHeight="1" x14ac:dyDescent="0.2">
      <c r="A1109" s="59" t="s">
        <v>31</v>
      </c>
      <c r="B1109" s="24" t="s">
        <v>549</v>
      </c>
      <c r="C1109" s="24" t="s">
        <v>428</v>
      </c>
      <c r="D1109" s="25" t="s">
        <v>656</v>
      </c>
      <c r="E1109" s="25">
        <v>240</v>
      </c>
      <c r="F1109" s="60">
        <f>995.4-2.6</f>
        <v>992.8</v>
      </c>
      <c r="G1109" s="60">
        <v>850.1</v>
      </c>
      <c r="H1109" s="204">
        <f t="shared" si="527"/>
        <v>0.85626510878323936</v>
      </c>
    </row>
    <row r="1110" spans="1:8" s="21" customFormat="1" ht="15.75" customHeight="1" x14ac:dyDescent="0.2">
      <c r="A1110" s="59" t="s">
        <v>32</v>
      </c>
      <c r="B1110" s="24" t="s">
        <v>549</v>
      </c>
      <c r="C1110" s="24" t="s">
        <v>428</v>
      </c>
      <c r="D1110" s="25" t="s">
        <v>656</v>
      </c>
      <c r="E1110" s="25">
        <v>300</v>
      </c>
      <c r="F1110" s="60">
        <f>F1111+F1112</f>
        <v>787.5</v>
      </c>
      <c r="G1110" s="60">
        <f t="shared" ref="G1110" si="556">G1111+G1112</f>
        <v>787.5</v>
      </c>
      <c r="H1110" s="204">
        <f t="shared" si="527"/>
        <v>1</v>
      </c>
    </row>
    <row r="1111" spans="1:8" s="21" customFormat="1" ht="31.5" x14ac:dyDescent="0.2">
      <c r="A1111" s="59" t="s">
        <v>174</v>
      </c>
      <c r="B1111" s="24" t="s">
        <v>549</v>
      </c>
      <c r="C1111" s="24" t="s">
        <v>428</v>
      </c>
      <c r="D1111" s="25" t="s">
        <v>656</v>
      </c>
      <c r="E1111" s="25">
        <v>320</v>
      </c>
      <c r="F1111" s="60">
        <f>524.7+262.8</f>
        <v>787.5</v>
      </c>
      <c r="G1111" s="60">
        <f t="shared" ref="G1111" si="557">524.7+262.8</f>
        <v>787.5</v>
      </c>
      <c r="H1111" s="204">
        <f t="shared" si="527"/>
        <v>1</v>
      </c>
    </row>
    <row r="1112" spans="1:8" s="21" customFormat="1" ht="15.75" hidden="1" customHeight="1" x14ac:dyDescent="0.2">
      <c r="A1112" s="59" t="s">
        <v>34</v>
      </c>
      <c r="B1112" s="24" t="s">
        <v>549</v>
      </c>
      <c r="C1112" s="24" t="s">
        <v>428</v>
      </c>
      <c r="D1112" s="25" t="s">
        <v>656</v>
      </c>
      <c r="E1112" s="25">
        <v>360</v>
      </c>
      <c r="F1112" s="60">
        <f>70.3-70.3</f>
        <v>0</v>
      </c>
      <c r="G1112" s="60">
        <f t="shared" ref="G1112" si="558">70.3-70.3</f>
        <v>0</v>
      </c>
      <c r="H1112" s="204" t="e">
        <f t="shared" si="527"/>
        <v>#DIV/0!</v>
      </c>
    </row>
    <row r="1113" spans="1:8" s="62" customFormat="1" ht="15.6" hidden="1" customHeight="1" x14ac:dyDescent="0.2">
      <c r="A1113" s="59" t="s">
        <v>55</v>
      </c>
      <c r="B1113" s="24" t="s">
        <v>549</v>
      </c>
      <c r="C1113" s="24" t="s">
        <v>428</v>
      </c>
      <c r="D1113" s="25" t="s">
        <v>656</v>
      </c>
      <c r="E1113" s="24" t="s">
        <v>185</v>
      </c>
      <c r="F1113" s="60">
        <f>F1114</f>
        <v>0</v>
      </c>
      <c r="G1113" s="60">
        <f t="shared" ref="G1113" si="559">G1114</f>
        <v>0</v>
      </c>
      <c r="H1113" s="204" t="e">
        <f t="shared" si="527"/>
        <v>#DIV/0!</v>
      </c>
    </row>
    <row r="1114" spans="1:8" s="62" customFormat="1" ht="15.6" hidden="1" customHeight="1" x14ac:dyDescent="0.2">
      <c r="A1114" s="59" t="s">
        <v>58</v>
      </c>
      <c r="B1114" s="24" t="s">
        <v>549</v>
      </c>
      <c r="C1114" s="24" t="s">
        <v>428</v>
      </c>
      <c r="D1114" s="25" t="s">
        <v>656</v>
      </c>
      <c r="E1114" s="24" t="s">
        <v>261</v>
      </c>
      <c r="F1114" s="60">
        <f>320.5-130.6-189.9</f>
        <v>0</v>
      </c>
      <c r="G1114" s="60">
        <f t="shared" ref="G1114" si="560">320.5-130.6-189.9</f>
        <v>0</v>
      </c>
      <c r="H1114" s="204" t="e">
        <f t="shared" ref="H1114:H1176" si="561">G1114/F1114</f>
        <v>#DIV/0!</v>
      </c>
    </row>
    <row r="1115" spans="1:8" s="36" customFormat="1" x14ac:dyDescent="0.2">
      <c r="A1115" s="145" t="s">
        <v>187</v>
      </c>
      <c r="B1115" s="11" t="s">
        <v>549</v>
      </c>
      <c r="C1115" s="11" t="s">
        <v>428</v>
      </c>
      <c r="D1115" s="19" t="s">
        <v>188</v>
      </c>
      <c r="E1115" s="11"/>
      <c r="F1115" s="85">
        <f>F1116+F1125</f>
        <v>382.7</v>
      </c>
      <c r="G1115" s="85">
        <f t="shared" ref="G1115" si="562">G1116+G1125</f>
        <v>363.3</v>
      </c>
      <c r="H1115" s="208">
        <f t="shared" si="561"/>
        <v>0.94930755160700298</v>
      </c>
    </row>
    <row r="1116" spans="1:8" s="62" customFormat="1" ht="31.5" x14ac:dyDescent="0.2">
      <c r="A1116" s="147" t="s">
        <v>419</v>
      </c>
      <c r="B1116" s="32" t="s">
        <v>549</v>
      </c>
      <c r="C1116" s="32" t="s">
        <v>428</v>
      </c>
      <c r="D1116" s="51" t="s">
        <v>580</v>
      </c>
      <c r="E1116" s="24"/>
      <c r="F1116" s="60">
        <f>F1117</f>
        <v>337.2</v>
      </c>
      <c r="G1116" s="60">
        <f t="shared" ref="G1116" si="563">G1117</f>
        <v>335.8</v>
      </c>
      <c r="H1116" s="204">
        <f t="shared" si="561"/>
        <v>0.99584816132858844</v>
      </c>
    </row>
    <row r="1117" spans="1:8" s="153" customFormat="1" ht="31.5" x14ac:dyDescent="0.2">
      <c r="A1117" s="152" t="s">
        <v>634</v>
      </c>
      <c r="B1117" s="24" t="s">
        <v>549</v>
      </c>
      <c r="C1117" s="24" t="s">
        <v>428</v>
      </c>
      <c r="D1117" s="25" t="s">
        <v>635</v>
      </c>
      <c r="E1117" s="24"/>
      <c r="F1117" s="60">
        <f>F1118+F1120+F1123</f>
        <v>337.2</v>
      </c>
      <c r="G1117" s="60">
        <f t="shared" ref="G1117" si="564">G1118+G1120+G1123</f>
        <v>335.8</v>
      </c>
      <c r="H1117" s="204">
        <f t="shared" si="561"/>
        <v>0.99584816132858844</v>
      </c>
    </row>
    <row r="1118" spans="1:8" s="153" customFormat="1" ht="31.5" x14ac:dyDescent="0.2">
      <c r="A1118" s="59" t="s">
        <v>30</v>
      </c>
      <c r="B1118" s="24" t="s">
        <v>549</v>
      </c>
      <c r="C1118" s="24" t="s">
        <v>428</v>
      </c>
      <c r="D1118" s="25" t="s">
        <v>657</v>
      </c>
      <c r="E1118" s="25">
        <v>200</v>
      </c>
      <c r="F1118" s="60">
        <f>F1119</f>
        <v>104.9</v>
      </c>
      <c r="G1118" s="60">
        <f t="shared" ref="G1118" si="565">G1119</f>
        <v>103.8</v>
      </c>
      <c r="H1118" s="204">
        <f t="shared" si="561"/>
        <v>0.98951382268827448</v>
      </c>
    </row>
    <row r="1119" spans="1:8" s="153" customFormat="1" ht="31.5" x14ac:dyDescent="0.2">
      <c r="A1119" s="59" t="s">
        <v>31</v>
      </c>
      <c r="B1119" s="24" t="s">
        <v>549</v>
      </c>
      <c r="C1119" s="24" t="s">
        <v>428</v>
      </c>
      <c r="D1119" s="25" t="s">
        <v>657</v>
      </c>
      <c r="E1119" s="25">
        <v>240</v>
      </c>
      <c r="F1119" s="60">
        <v>104.9</v>
      </c>
      <c r="G1119" s="60">
        <v>103.8</v>
      </c>
      <c r="H1119" s="204">
        <f t="shared" si="561"/>
        <v>0.98951382268827448</v>
      </c>
    </row>
    <row r="1120" spans="1:8" s="153" customFormat="1" x14ac:dyDescent="0.2">
      <c r="A1120" s="59" t="s">
        <v>32</v>
      </c>
      <c r="B1120" s="24" t="s">
        <v>549</v>
      </c>
      <c r="C1120" s="24" t="s">
        <v>428</v>
      </c>
      <c r="D1120" s="25" t="s">
        <v>657</v>
      </c>
      <c r="E1120" s="25">
        <v>300</v>
      </c>
      <c r="F1120" s="60">
        <f>F1121+F1122</f>
        <v>232</v>
      </c>
      <c r="G1120" s="60">
        <f t="shared" ref="G1120" si="566">G1121+G1122</f>
        <v>232</v>
      </c>
      <c r="H1120" s="204">
        <f t="shared" si="561"/>
        <v>1</v>
      </c>
    </row>
    <row r="1121" spans="1:8" s="153" customFormat="1" ht="31.5" x14ac:dyDescent="0.2">
      <c r="A1121" s="59" t="s">
        <v>174</v>
      </c>
      <c r="B1121" s="24" t="s">
        <v>549</v>
      </c>
      <c r="C1121" s="24" t="s">
        <v>428</v>
      </c>
      <c r="D1121" s="25" t="s">
        <v>657</v>
      </c>
      <c r="E1121" s="25">
        <v>320</v>
      </c>
      <c r="F1121" s="60">
        <v>232</v>
      </c>
      <c r="G1121" s="60">
        <v>232</v>
      </c>
      <c r="H1121" s="204">
        <f t="shared" si="561"/>
        <v>1</v>
      </c>
    </row>
    <row r="1122" spans="1:8" s="153" customFormat="1" ht="15.6" hidden="1" customHeight="1" x14ac:dyDescent="0.2">
      <c r="A1122" s="59" t="s">
        <v>34</v>
      </c>
      <c r="B1122" s="24" t="s">
        <v>549</v>
      </c>
      <c r="C1122" s="24" t="s">
        <v>428</v>
      </c>
      <c r="D1122" s="25" t="s">
        <v>657</v>
      </c>
      <c r="E1122" s="25">
        <v>360</v>
      </c>
      <c r="F1122" s="60"/>
      <c r="G1122" s="60"/>
      <c r="H1122" s="204" t="e">
        <f t="shared" si="561"/>
        <v>#DIV/0!</v>
      </c>
    </row>
    <row r="1123" spans="1:8" s="62" customFormat="1" x14ac:dyDescent="0.2">
      <c r="A1123" s="59" t="s">
        <v>55</v>
      </c>
      <c r="B1123" s="24" t="s">
        <v>549</v>
      </c>
      <c r="C1123" s="24" t="s">
        <v>428</v>
      </c>
      <c r="D1123" s="25" t="s">
        <v>657</v>
      </c>
      <c r="E1123" s="24" t="s">
        <v>185</v>
      </c>
      <c r="F1123" s="60">
        <f>F1124</f>
        <v>0.3</v>
      </c>
      <c r="G1123" s="60">
        <f t="shared" ref="G1123" si="567">G1124</f>
        <v>0</v>
      </c>
      <c r="H1123" s="204">
        <f t="shared" si="561"/>
        <v>0</v>
      </c>
    </row>
    <row r="1124" spans="1:8" s="62" customFormat="1" x14ac:dyDescent="0.2">
      <c r="A1124" s="59" t="s">
        <v>58</v>
      </c>
      <c r="B1124" s="24" t="s">
        <v>549</v>
      </c>
      <c r="C1124" s="24" t="s">
        <v>428</v>
      </c>
      <c r="D1124" s="25" t="s">
        <v>657</v>
      </c>
      <c r="E1124" s="24" t="s">
        <v>261</v>
      </c>
      <c r="F1124" s="60">
        <v>0.3</v>
      </c>
      <c r="G1124" s="60">
        <v>0</v>
      </c>
      <c r="H1124" s="204">
        <f t="shared" si="561"/>
        <v>0</v>
      </c>
    </row>
    <row r="1125" spans="1:8" s="62" customFormat="1" ht="47.25" x14ac:dyDescent="0.2">
      <c r="A1125" s="147" t="s">
        <v>429</v>
      </c>
      <c r="B1125" s="32" t="s">
        <v>549</v>
      </c>
      <c r="C1125" s="32" t="s">
        <v>428</v>
      </c>
      <c r="D1125" s="51" t="s">
        <v>430</v>
      </c>
      <c r="E1125" s="24"/>
      <c r="F1125" s="56">
        <f>F1126+F1128</f>
        <v>45.5</v>
      </c>
      <c r="G1125" s="56">
        <f t="shared" ref="G1125" si="568">G1126+G1128</f>
        <v>27.5</v>
      </c>
      <c r="H1125" s="202">
        <f t="shared" si="561"/>
        <v>0.60439560439560436</v>
      </c>
    </row>
    <row r="1126" spans="1:8" s="62" customFormat="1" ht="31.5" x14ac:dyDescent="0.2">
      <c r="A1126" s="59" t="s">
        <v>30</v>
      </c>
      <c r="B1126" s="24" t="s">
        <v>549</v>
      </c>
      <c r="C1126" s="24" t="s">
        <v>428</v>
      </c>
      <c r="D1126" s="25" t="s">
        <v>430</v>
      </c>
      <c r="E1126" s="24" t="s">
        <v>40</v>
      </c>
      <c r="F1126" s="60">
        <f>F1127</f>
        <v>27.5</v>
      </c>
      <c r="G1126" s="60">
        <f t="shared" ref="G1126" si="569">G1127</f>
        <v>27.5</v>
      </c>
      <c r="H1126" s="204">
        <f t="shared" si="561"/>
        <v>1</v>
      </c>
    </row>
    <row r="1127" spans="1:8" s="62" customFormat="1" ht="31.5" x14ac:dyDescent="0.2">
      <c r="A1127" s="59" t="s">
        <v>31</v>
      </c>
      <c r="B1127" s="24" t="s">
        <v>549</v>
      </c>
      <c r="C1127" s="24" t="s">
        <v>428</v>
      </c>
      <c r="D1127" s="25" t="s">
        <v>430</v>
      </c>
      <c r="E1127" s="24" t="s">
        <v>41</v>
      </c>
      <c r="F1127" s="60">
        <v>27.5</v>
      </c>
      <c r="G1127" s="60">
        <v>27.5</v>
      </c>
      <c r="H1127" s="204">
        <f t="shared" si="561"/>
        <v>1</v>
      </c>
    </row>
    <row r="1128" spans="1:8" s="62" customFormat="1" x14ac:dyDescent="0.2">
      <c r="A1128" s="59" t="s">
        <v>55</v>
      </c>
      <c r="B1128" s="24" t="s">
        <v>549</v>
      </c>
      <c r="C1128" s="24" t="s">
        <v>428</v>
      </c>
      <c r="D1128" s="25" t="s">
        <v>430</v>
      </c>
      <c r="E1128" s="24" t="s">
        <v>185</v>
      </c>
      <c r="F1128" s="60">
        <f>F1129</f>
        <v>18</v>
      </c>
      <c r="G1128" s="60">
        <f t="shared" ref="G1128" si="570">G1129</f>
        <v>0</v>
      </c>
      <c r="H1128" s="204">
        <f t="shared" si="561"/>
        <v>0</v>
      </c>
    </row>
    <row r="1129" spans="1:8" s="62" customFormat="1" x14ac:dyDescent="0.2">
      <c r="A1129" s="59" t="s">
        <v>58</v>
      </c>
      <c r="B1129" s="24" t="s">
        <v>549</v>
      </c>
      <c r="C1129" s="24" t="s">
        <v>428</v>
      </c>
      <c r="D1129" s="25" t="s">
        <v>430</v>
      </c>
      <c r="E1129" s="24" t="s">
        <v>261</v>
      </c>
      <c r="F1129" s="60">
        <v>18</v>
      </c>
      <c r="G1129" s="60">
        <v>0</v>
      </c>
      <c r="H1129" s="204">
        <f t="shared" si="561"/>
        <v>0</v>
      </c>
    </row>
    <row r="1130" spans="1:8" s="3" customFormat="1" x14ac:dyDescent="0.2">
      <c r="A1130" s="26" t="s">
        <v>658</v>
      </c>
      <c r="B1130" s="27" t="s">
        <v>549</v>
      </c>
      <c r="C1130" s="27" t="s">
        <v>659</v>
      </c>
      <c r="D1130" s="27"/>
      <c r="E1130" s="33"/>
      <c r="F1130" s="28">
        <f>F1135+F1147-0.1</f>
        <v>6422.0000000000009</v>
      </c>
      <c r="G1130" s="28">
        <f t="shared" ref="G1130" si="571">G1135+G1147</f>
        <v>4390.2</v>
      </c>
      <c r="H1130" s="195">
        <f t="shared" si="561"/>
        <v>0.68361881033945804</v>
      </c>
    </row>
    <row r="1131" spans="1:8" s="3" customFormat="1" ht="22.5" hidden="1" customHeight="1" x14ac:dyDescent="0.2">
      <c r="A1131" s="78" t="s">
        <v>35</v>
      </c>
      <c r="B1131" s="27" t="s">
        <v>549</v>
      </c>
      <c r="C1131" s="27" t="s">
        <v>659</v>
      </c>
      <c r="D1131" s="27" t="s">
        <v>36</v>
      </c>
      <c r="E1131" s="27"/>
      <c r="F1131" s="54">
        <f>F1132</f>
        <v>0</v>
      </c>
      <c r="G1131" s="54">
        <f t="shared" ref="G1131" si="572">G1132</f>
        <v>0</v>
      </c>
      <c r="H1131" s="201" t="e">
        <f t="shared" si="561"/>
        <v>#DIV/0!</v>
      </c>
    </row>
    <row r="1132" spans="1:8" s="36" customFormat="1" ht="31.5" hidden="1" customHeight="1" x14ac:dyDescent="0.2">
      <c r="A1132" s="29" t="s">
        <v>264</v>
      </c>
      <c r="B1132" s="24" t="s">
        <v>549</v>
      </c>
      <c r="C1132" s="24" t="s">
        <v>659</v>
      </c>
      <c r="D1132" s="24" t="s">
        <v>39</v>
      </c>
      <c r="E1132" s="24"/>
      <c r="F1132" s="60">
        <f>F1133+F1134</f>
        <v>0</v>
      </c>
      <c r="G1132" s="60">
        <f t="shared" ref="G1132" si="573">G1133+G1134</f>
        <v>0</v>
      </c>
      <c r="H1132" s="204" t="e">
        <f t="shared" si="561"/>
        <v>#DIV/0!</v>
      </c>
    </row>
    <row r="1133" spans="1:8" s="36" customFormat="1" ht="15.75" hidden="1" customHeight="1" x14ac:dyDescent="0.2">
      <c r="A1133" s="23" t="s">
        <v>660</v>
      </c>
      <c r="B1133" s="24" t="s">
        <v>549</v>
      </c>
      <c r="C1133" s="24" t="s">
        <v>659</v>
      </c>
      <c r="D1133" s="24" t="s">
        <v>661</v>
      </c>
      <c r="E1133" s="24" t="s">
        <v>662</v>
      </c>
      <c r="F1133" s="60"/>
      <c r="G1133" s="60"/>
      <c r="H1133" s="204" t="e">
        <f t="shared" si="561"/>
        <v>#DIV/0!</v>
      </c>
    </row>
    <row r="1134" spans="1:8" s="3" customFormat="1" ht="17.25" hidden="1" customHeight="1" x14ac:dyDescent="0.2">
      <c r="A1134" s="59" t="s">
        <v>395</v>
      </c>
      <c r="B1134" s="24" t="s">
        <v>549</v>
      </c>
      <c r="C1134" s="24" t="s">
        <v>659</v>
      </c>
      <c r="D1134" s="24" t="s">
        <v>39</v>
      </c>
      <c r="E1134" s="24" t="s">
        <v>455</v>
      </c>
      <c r="F1134" s="60"/>
      <c r="G1134" s="60"/>
      <c r="H1134" s="204" t="e">
        <f t="shared" si="561"/>
        <v>#DIV/0!</v>
      </c>
    </row>
    <row r="1135" spans="1:8" s="153" customFormat="1" ht="63" x14ac:dyDescent="0.2">
      <c r="A1135" s="58" t="s">
        <v>663</v>
      </c>
      <c r="B1135" s="24" t="s">
        <v>549</v>
      </c>
      <c r="C1135" s="24" t="s">
        <v>659</v>
      </c>
      <c r="D1135" s="24" t="s">
        <v>23</v>
      </c>
      <c r="E1135" s="25"/>
      <c r="F1135" s="60">
        <f>F1136</f>
        <v>6295.5000000000009</v>
      </c>
      <c r="G1135" s="60">
        <f t="shared" ref="G1135" si="574">G1136</f>
        <v>4290.3</v>
      </c>
      <c r="H1135" s="204">
        <f t="shared" si="561"/>
        <v>0.68148677626876331</v>
      </c>
    </row>
    <row r="1136" spans="1:8" s="153" customFormat="1" x14ac:dyDescent="0.2">
      <c r="A1136" s="23" t="s">
        <v>26</v>
      </c>
      <c r="B1136" s="24" t="s">
        <v>549</v>
      </c>
      <c r="C1136" s="24" t="s">
        <v>659</v>
      </c>
      <c r="D1136" s="24" t="s">
        <v>27</v>
      </c>
      <c r="E1136" s="25"/>
      <c r="F1136" s="60">
        <f>F1137+F1140+F1142+F1145</f>
        <v>6295.5000000000009</v>
      </c>
      <c r="G1136" s="60">
        <f t="shared" ref="G1136" si="575">G1137+G1140+G1142+G1145</f>
        <v>4290.3</v>
      </c>
      <c r="H1136" s="204">
        <f t="shared" si="561"/>
        <v>0.68148677626876331</v>
      </c>
    </row>
    <row r="1137" spans="1:8" s="3" customFormat="1" ht="35.25" customHeight="1" x14ac:dyDescent="0.2">
      <c r="A1137" s="59" t="s">
        <v>28</v>
      </c>
      <c r="B1137" s="24" t="s">
        <v>549</v>
      </c>
      <c r="C1137" s="24" t="s">
        <v>659</v>
      </c>
      <c r="D1137" s="25" t="s">
        <v>27</v>
      </c>
      <c r="E1137" s="24" t="s">
        <v>47</v>
      </c>
      <c r="F1137" s="60">
        <f>F1138+F1139</f>
        <v>5591.6</v>
      </c>
      <c r="G1137" s="60">
        <f t="shared" ref="G1137" si="576">G1138+G1139</f>
        <v>3811.9</v>
      </c>
      <c r="H1137" s="204">
        <f t="shared" si="561"/>
        <v>0.68171900708205158</v>
      </c>
    </row>
    <row r="1138" spans="1:8" s="3" customFormat="1" ht="15.6" hidden="1" customHeight="1" x14ac:dyDescent="0.2">
      <c r="A1138" s="59" t="s">
        <v>142</v>
      </c>
      <c r="B1138" s="24" t="s">
        <v>549</v>
      </c>
      <c r="C1138" s="24" t="s">
        <v>659</v>
      </c>
      <c r="D1138" s="25" t="s">
        <v>52</v>
      </c>
      <c r="E1138" s="24" t="s">
        <v>143</v>
      </c>
      <c r="F1138" s="60"/>
      <c r="G1138" s="60"/>
      <c r="H1138" s="204" t="e">
        <f t="shared" si="561"/>
        <v>#DIV/0!</v>
      </c>
    </row>
    <row r="1139" spans="1:8" s="3" customFormat="1" ht="31.5" customHeight="1" x14ac:dyDescent="0.2">
      <c r="A1139" s="35" t="s">
        <v>29</v>
      </c>
      <c r="B1139" s="24" t="s">
        <v>549</v>
      </c>
      <c r="C1139" s="24" t="s">
        <v>659</v>
      </c>
      <c r="D1139" s="25" t="s">
        <v>27</v>
      </c>
      <c r="E1139" s="24" t="s">
        <v>48</v>
      </c>
      <c r="F1139" s="60">
        <f>5691.6-100</f>
        <v>5591.6</v>
      </c>
      <c r="G1139" s="60">
        <f>2969.4+0.5+842</f>
        <v>3811.9</v>
      </c>
      <c r="H1139" s="204">
        <f t="shared" si="561"/>
        <v>0.68171900708205158</v>
      </c>
    </row>
    <row r="1140" spans="1:8" s="3" customFormat="1" ht="31.5" x14ac:dyDescent="0.2">
      <c r="A1140" s="59" t="s">
        <v>30</v>
      </c>
      <c r="B1140" s="24" t="s">
        <v>549</v>
      </c>
      <c r="C1140" s="24" t="s">
        <v>659</v>
      </c>
      <c r="D1140" s="25" t="s">
        <v>27</v>
      </c>
      <c r="E1140" s="24" t="s">
        <v>40</v>
      </c>
      <c r="F1140" s="60">
        <f>F1141</f>
        <v>700.8</v>
      </c>
      <c r="G1140" s="60">
        <f t="shared" ref="G1140" si="577">G1141</f>
        <v>476.3</v>
      </c>
      <c r="H1140" s="204">
        <f t="shared" si="561"/>
        <v>0.67965182648401834</v>
      </c>
    </row>
    <row r="1141" spans="1:8" s="21" customFormat="1" ht="31.5" x14ac:dyDescent="0.2">
      <c r="A1141" s="59" t="s">
        <v>31</v>
      </c>
      <c r="B1141" s="24" t="s">
        <v>549</v>
      </c>
      <c r="C1141" s="24" t="s">
        <v>659</v>
      </c>
      <c r="D1141" s="25" t="s">
        <v>27</v>
      </c>
      <c r="E1141" s="24" t="s">
        <v>41</v>
      </c>
      <c r="F1141" s="60">
        <v>700.8</v>
      </c>
      <c r="G1141" s="60">
        <v>476.3</v>
      </c>
      <c r="H1141" s="204">
        <f t="shared" si="561"/>
        <v>0.67965182648401834</v>
      </c>
    </row>
    <row r="1142" spans="1:8" s="21" customFormat="1" ht="15.6" hidden="1" customHeight="1" x14ac:dyDescent="0.2">
      <c r="A1142" s="59" t="s">
        <v>32</v>
      </c>
      <c r="B1142" s="24" t="s">
        <v>549</v>
      </c>
      <c r="C1142" s="24" t="s">
        <v>659</v>
      </c>
      <c r="D1142" s="25" t="s">
        <v>27</v>
      </c>
      <c r="E1142" s="24" t="s">
        <v>158</v>
      </c>
      <c r="F1142" s="60">
        <f>F1143+F1144</f>
        <v>0</v>
      </c>
      <c r="G1142" s="60">
        <f t="shared" ref="G1142" si="578">G1143+G1144</f>
        <v>0</v>
      </c>
      <c r="H1142" s="204" t="e">
        <f t="shared" si="561"/>
        <v>#DIV/0!</v>
      </c>
    </row>
    <row r="1143" spans="1:8" s="21" customFormat="1" ht="31.15" hidden="1" customHeight="1" x14ac:dyDescent="0.2">
      <c r="A1143" s="59" t="s">
        <v>174</v>
      </c>
      <c r="B1143" s="24" t="s">
        <v>549</v>
      </c>
      <c r="C1143" s="24" t="s">
        <v>659</v>
      </c>
      <c r="D1143" s="25" t="s">
        <v>27</v>
      </c>
      <c r="E1143" s="24" t="s">
        <v>489</v>
      </c>
      <c r="F1143" s="60"/>
      <c r="G1143" s="60"/>
      <c r="H1143" s="204" t="e">
        <f t="shared" si="561"/>
        <v>#DIV/0!</v>
      </c>
    </row>
    <row r="1144" spans="1:8" s="21" customFormat="1" ht="15.6" hidden="1" customHeight="1" x14ac:dyDescent="0.2">
      <c r="A1144" s="59" t="s">
        <v>34</v>
      </c>
      <c r="B1144" s="24" t="s">
        <v>549</v>
      </c>
      <c r="C1144" s="24" t="s">
        <v>659</v>
      </c>
      <c r="D1144" s="25" t="s">
        <v>27</v>
      </c>
      <c r="E1144" s="24" t="s">
        <v>159</v>
      </c>
      <c r="F1144" s="60">
        <f>37.5-37.5</f>
        <v>0</v>
      </c>
      <c r="G1144" s="60">
        <f t="shared" ref="G1144" si="579">37.5-37.5</f>
        <v>0</v>
      </c>
      <c r="H1144" s="204" t="e">
        <f t="shared" si="561"/>
        <v>#DIV/0!</v>
      </c>
    </row>
    <row r="1145" spans="1:8" s="36" customFormat="1" x14ac:dyDescent="0.2">
      <c r="A1145" s="59" t="s">
        <v>55</v>
      </c>
      <c r="B1145" s="24" t="s">
        <v>549</v>
      </c>
      <c r="C1145" s="24" t="s">
        <v>659</v>
      </c>
      <c r="D1145" s="25" t="s">
        <v>27</v>
      </c>
      <c r="E1145" s="24" t="s">
        <v>185</v>
      </c>
      <c r="F1145" s="60">
        <f>F1146</f>
        <v>3.1</v>
      </c>
      <c r="G1145" s="60">
        <f t="shared" ref="G1145" si="580">G1146</f>
        <v>2.1</v>
      </c>
      <c r="H1145" s="204">
        <f t="shared" si="561"/>
        <v>0.67741935483870974</v>
      </c>
    </row>
    <row r="1146" spans="1:8" s="36" customFormat="1" x14ac:dyDescent="0.2">
      <c r="A1146" s="59" t="s">
        <v>57</v>
      </c>
      <c r="B1146" s="24" t="s">
        <v>549</v>
      </c>
      <c r="C1146" s="24" t="s">
        <v>659</v>
      </c>
      <c r="D1146" s="25" t="s">
        <v>27</v>
      </c>
      <c r="E1146" s="24" t="s">
        <v>186</v>
      </c>
      <c r="F1146" s="60">
        <v>3.1</v>
      </c>
      <c r="G1146" s="60">
        <f>1.5+0.6</f>
        <v>2.1</v>
      </c>
      <c r="H1146" s="204">
        <f t="shared" si="561"/>
        <v>0.67741935483870974</v>
      </c>
    </row>
    <row r="1147" spans="1:8" s="36" customFormat="1" x14ac:dyDescent="0.2">
      <c r="A1147" s="145" t="s">
        <v>187</v>
      </c>
      <c r="B1147" s="11" t="s">
        <v>549</v>
      </c>
      <c r="C1147" s="11" t="s">
        <v>659</v>
      </c>
      <c r="D1147" s="19" t="s">
        <v>188</v>
      </c>
      <c r="E1147" s="11"/>
      <c r="F1147" s="85">
        <f>F1148+F1158</f>
        <v>126.6</v>
      </c>
      <c r="G1147" s="85">
        <f t="shared" ref="G1147" si="581">G1148+G1158</f>
        <v>99.899999999999991</v>
      </c>
      <c r="H1147" s="208">
        <f t="shared" si="561"/>
        <v>0.7890995260663507</v>
      </c>
    </row>
    <row r="1148" spans="1:8" s="62" customFormat="1" ht="31.5" x14ac:dyDescent="0.2">
      <c r="A1148" s="147" t="s">
        <v>419</v>
      </c>
      <c r="B1148" s="32" t="s">
        <v>549</v>
      </c>
      <c r="C1148" s="24" t="s">
        <v>659</v>
      </c>
      <c r="D1148" s="51" t="s">
        <v>580</v>
      </c>
      <c r="E1148" s="24"/>
      <c r="F1148" s="56">
        <f>F1149+F1151+F1153+F1156</f>
        <v>114.69999999999999</v>
      </c>
      <c r="G1148" s="56">
        <f t="shared" ref="G1148" si="582">G1149+G1151+G1153+G1156</f>
        <v>95.8</v>
      </c>
      <c r="H1148" s="202">
        <f t="shared" si="561"/>
        <v>0.83522231909328692</v>
      </c>
    </row>
    <row r="1149" spans="1:8" s="62" customFormat="1" ht="61.9" customHeight="1" x14ac:dyDescent="0.2">
      <c r="A1149" s="59" t="s">
        <v>28</v>
      </c>
      <c r="B1149" s="24" t="s">
        <v>549</v>
      </c>
      <c r="C1149" s="24" t="s">
        <v>659</v>
      </c>
      <c r="D1149" s="25" t="s">
        <v>580</v>
      </c>
      <c r="E1149" s="24" t="s">
        <v>47</v>
      </c>
      <c r="F1149" s="60">
        <f>F1150</f>
        <v>16.799999999999983</v>
      </c>
      <c r="G1149" s="60">
        <f t="shared" ref="G1149" si="583">G1150</f>
        <v>13.6</v>
      </c>
      <c r="H1149" s="204">
        <f t="shared" si="561"/>
        <v>0.80952380952381031</v>
      </c>
    </row>
    <row r="1150" spans="1:8" s="62" customFormat="1" x14ac:dyDescent="0.2">
      <c r="A1150" s="59" t="s">
        <v>142</v>
      </c>
      <c r="B1150" s="24" t="s">
        <v>549</v>
      </c>
      <c r="C1150" s="24" t="s">
        <v>659</v>
      </c>
      <c r="D1150" s="25" t="s">
        <v>580</v>
      </c>
      <c r="E1150" s="24" t="s">
        <v>143</v>
      </c>
      <c r="F1150" s="148">
        <f>134.7-117.9</f>
        <v>16.799999999999983</v>
      </c>
      <c r="G1150" s="148">
        <v>13.6</v>
      </c>
      <c r="H1150" s="224">
        <f t="shared" si="561"/>
        <v>0.80952380952381031</v>
      </c>
    </row>
    <row r="1151" spans="1:8" s="62" customFormat="1" ht="31.5" x14ac:dyDescent="0.2">
      <c r="A1151" s="59" t="s">
        <v>30</v>
      </c>
      <c r="B1151" s="24" t="s">
        <v>549</v>
      </c>
      <c r="C1151" s="24" t="s">
        <v>659</v>
      </c>
      <c r="D1151" s="25" t="s">
        <v>580</v>
      </c>
      <c r="E1151" s="24" t="s">
        <v>40</v>
      </c>
      <c r="F1151" s="60">
        <f>F1152</f>
        <v>63.5</v>
      </c>
      <c r="G1151" s="60">
        <f t="shared" ref="G1151" si="584">G1152</f>
        <v>47.8</v>
      </c>
      <c r="H1151" s="204">
        <f t="shared" si="561"/>
        <v>0.75275590551181093</v>
      </c>
    </row>
    <row r="1152" spans="1:8" s="62" customFormat="1" ht="31.5" x14ac:dyDescent="0.2">
      <c r="A1152" s="59" t="s">
        <v>31</v>
      </c>
      <c r="B1152" s="24" t="s">
        <v>549</v>
      </c>
      <c r="C1152" s="24" t="s">
        <v>659</v>
      </c>
      <c r="D1152" s="25" t="s">
        <v>580</v>
      </c>
      <c r="E1152" s="24" t="s">
        <v>41</v>
      </c>
      <c r="F1152" s="60">
        <v>63.5</v>
      </c>
      <c r="G1152" s="60">
        <v>47.8</v>
      </c>
      <c r="H1152" s="204">
        <f t="shared" si="561"/>
        <v>0.75275590551181093</v>
      </c>
    </row>
    <row r="1153" spans="1:8" s="62" customFormat="1" x14ac:dyDescent="0.2">
      <c r="A1153" s="59" t="s">
        <v>32</v>
      </c>
      <c r="B1153" s="24" t="s">
        <v>549</v>
      </c>
      <c r="C1153" s="24" t="s">
        <v>659</v>
      </c>
      <c r="D1153" s="25" t="s">
        <v>580</v>
      </c>
      <c r="E1153" s="24" t="s">
        <v>158</v>
      </c>
      <c r="F1153" s="60">
        <f>F1154</f>
        <v>34.4</v>
      </c>
      <c r="G1153" s="60">
        <f t="shared" ref="G1153" si="585">G1154</f>
        <v>34.4</v>
      </c>
      <c r="H1153" s="204">
        <f t="shared" si="561"/>
        <v>1</v>
      </c>
    </row>
    <row r="1154" spans="1:8" s="62" customFormat="1" x14ac:dyDescent="0.2">
      <c r="A1154" s="59" t="s">
        <v>33</v>
      </c>
      <c r="B1154" s="24" t="s">
        <v>549</v>
      </c>
      <c r="C1154" s="24" t="s">
        <v>659</v>
      </c>
      <c r="D1154" s="25" t="s">
        <v>580</v>
      </c>
      <c r="E1154" s="24" t="s">
        <v>633</v>
      </c>
      <c r="F1154" s="60">
        <v>34.4</v>
      </c>
      <c r="G1154" s="60">
        <v>34.4</v>
      </c>
      <c r="H1154" s="204">
        <f t="shared" si="561"/>
        <v>1</v>
      </c>
    </row>
    <row r="1155" spans="1:8" s="62" customFormat="1" ht="15.6" hidden="1" customHeight="1" x14ac:dyDescent="0.2">
      <c r="A1155" s="59" t="s">
        <v>34</v>
      </c>
      <c r="B1155" s="24" t="s">
        <v>549</v>
      </c>
      <c r="C1155" s="24" t="s">
        <v>659</v>
      </c>
      <c r="D1155" s="25" t="s">
        <v>580</v>
      </c>
      <c r="E1155" s="24" t="s">
        <v>159</v>
      </c>
      <c r="F1155" s="60"/>
      <c r="G1155" s="60"/>
      <c r="H1155" s="204" t="e">
        <f t="shared" si="561"/>
        <v>#DIV/0!</v>
      </c>
    </row>
    <row r="1156" spans="1:8" s="62" customFormat="1" ht="15.6" hidden="1" customHeight="1" x14ac:dyDescent="0.2">
      <c r="A1156" s="59" t="s">
        <v>55</v>
      </c>
      <c r="B1156" s="24" t="s">
        <v>549</v>
      </c>
      <c r="C1156" s="24" t="s">
        <v>659</v>
      </c>
      <c r="D1156" s="25" t="s">
        <v>580</v>
      </c>
      <c r="E1156" s="24" t="s">
        <v>185</v>
      </c>
      <c r="F1156" s="60">
        <f>F1157</f>
        <v>0</v>
      </c>
      <c r="G1156" s="60">
        <f t="shared" ref="G1156" si="586">G1157</f>
        <v>0</v>
      </c>
      <c r="H1156" s="204" t="e">
        <f t="shared" si="561"/>
        <v>#DIV/0!</v>
      </c>
    </row>
    <row r="1157" spans="1:8" s="62" customFormat="1" ht="15.6" hidden="1" customHeight="1" x14ac:dyDescent="0.2">
      <c r="A1157" s="59" t="s">
        <v>58</v>
      </c>
      <c r="B1157" s="24" t="s">
        <v>549</v>
      </c>
      <c r="C1157" s="24" t="s">
        <v>659</v>
      </c>
      <c r="D1157" s="25" t="s">
        <v>580</v>
      </c>
      <c r="E1157" s="24" t="s">
        <v>261</v>
      </c>
      <c r="F1157" s="60">
        <v>0</v>
      </c>
      <c r="G1157" s="60">
        <v>0</v>
      </c>
      <c r="H1157" s="204" t="e">
        <f t="shared" si="561"/>
        <v>#DIV/0!</v>
      </c>
    </row>
    <row r="1158" spans="1:8" s="62" customFormat="1" ht="47.25" x14ac:dyDescent="0.2">
      <c r="A1158" s="154" t="s">
        <v>200</v>
      </c>
      <c r="B1158" s="32" t="s">
        <v>549</v>
      </c>
      <c r="C1158" s="32" t="s">
        <v>659</v>
      </c>
      <c r="D1158" s="32" t="s">
        <v>201</v>
      </c>
      <c r="E1158" s="51"/>
      <c r="F1158" s="34">
        <f>F1159</f>
        <v>11.9</v>
      </c>
      <c r="G1158" s="34">
        <f t="shared" ref="G1158:G1159" si="587">G1159</f>
        <v>4.0999999999999996</v>
      </c>
      <c r="H1158" s="196">
        <f t="shared" si="561"/>
        <v>0.34453781512605036</v>
      </c>
    </row>
    <row r="1159" spans="1:8" s="62" customFormat="1" ht="31.5" x14ac:dyDescent="0.2">
      <c r="A1159" s="59" t="s">
        <v>30</v>
      </c>
      <c r="B1159" s="24" t="s">
        <v>549</v>
      </c>
      <c r="C1159" s="24" t="s">
        <v>659</v>
      </c>
      <c r="D1159" s="155" t="s">
        <v>201</v>
      </c>
      <c r="E1159" s="25">
        <v>200</v>
      </c>
      <c r="F1159" s="22">
        <f>F1160</f>
        <v>11.9</v>
      </c>
      <c r="G1159" s="22">
        <f t="shared" si="587"/>
        <v>4.0999999999999996</v>
      </c>
      <c r="H1159" s="194">
        <f t="shared" si="561"/>
        <v>0.34453781512605036</v>
      </c>
    </row>
    <row r="1160" spans="1:8" s="62" customFormat="1" ht="31.5" x14ac:dyDescent="0.2">
      <c r="A1160" s="59" t="s">
        <v>31</v>
      </c>
      <c r="B1160" s="24" t="s">
        <v>549</v>
      </c>
      <c r="C1160" s="24" t="s">
        <v>659</v>
      </c>
      <c r="D1160" s="155" t="s">
        <v>201</v>
      </c>
      <c r="E1160" s="25">
        <v>240</v>
      </c>
      <c r="F1160" s="22">
        <v>11.9</v>
      </c>
      <c r="G1160" s="22">
        <v>4.0999999999999996</v>
      </c>
      <c r="H1160" s="194">
        <f t="shared" si="561"/>
        <v>0.34453781512605036</v>
      </c>
    </row>
    <row r="1161" spans="1:8" s="36" customFormat="1" x14ac:dyDescent="0.2">
      <c r="A1161" s="49" t="s">
        <v>505</v>
      </c>
      <c r="B1161" s="11" t="s">
        <v>549</v>
      </c>
      <c r="C1161" s="11" t="s">
        <v>506</v>
      </c>
      <c r="D1161" s="11"/>
      <c r="E1161" s="19"/>
      <c r="F1161" s="20">
        <f>F1162+F1177</f>
        <v>1027.03</v>
      </c>
      <c r="G1161" s="20">
        <f>G1162+G1177</f>
        <v>921.63</v>
      </c>
      <c r="H1161" s="193">
        <f t="shared" si="561"/>
        <v>0.89737398128584367</v>
      </c>
    </row>
    <row r="1162" spans="1:8" s="3" customFormat="1" x14ac:dyDescent="0.2">
      <c r="A1162" s="26" t="s">
        <v>526</v>
      </c>
      <c r="B1162" s="27" t="s">
        <v>549</v>
      </c>
      <c r="C1162" s="27" t="s">
        <v>527</v>
      </c>
      <c r="D1162" s="27"/>
      <c r="E1162" s="33"/>
      <c r="F1162" s="28">
        <f>F1163+F1174+F1168</f>
        <v>820</v>
      </c>
      <c r="G1162" s="28">
        <f>G1163+G1174+G1168</f>
        <v>820</v>
      </c>
      <c r="H1162" s="195">
        <f t="shared" si="561"/>
        <v>1</v>
      </c>
    </row>
    <row r="1163" spans="1:8" s="42" customFormat="1" ht="47.25" x14ac:dyDescent="0.2">
      <c r="A1163" s="61" t="s">
        <v>517</v>
      </c>
      <c r="B1163" s="39" t="s">
        <v>549</v>
      </c>
      <c r="C1163" s="39" t="s">
        <v>527</v>
      </c>
      <c r="D1163" s="40" t="s">
        <v>518</v>
      </c>
      <c r="E1163" s="44"/>
      <c r="F1163" s="93">
        <f>F1164</f>
        <v>600</v>
      </c>
      <c r="G1163" s="93">
        <f t="shared" ref="G1163:G1166" si="588">G1164</f>
        <v>600</v>
      </c>
      <c r="H1163" s="211">
        <f t="shared" si="561"/>
        <v>1</v>
      </c>
    </row>
    <row r="1164" spans="1:8" s="3" customFormat="1" ht="31.5" x14ac:dyDescent="0.2">
      <c r="A1164" s="23" t="s">
        <v>519</v>
      </c>
      <c r="B1164" s="24" t="s">
        <v>549</v>
      </c>
      <c r="C1164" s="24" t="s">
        <v>527</v>
      </c>
      <c r="D1164" s="25" t="s">
        <v>520</v>
      </c>
      <c r="E1164" s="24"/>
      <c r="F1164" s="57">
        <f>F1165</f>
        <v>600</v>
      </c>
      <c r="G1164" s="57">
        <f>G1165</f>
        <v>600</v>
      </c>
      <c r="H1164" s="203">
        <f t="shared" si="561"/>
        <v>1</v>
      </c>
    </row>
    <row r="1165" spans="1:8" s="3" customFormat="1" ht="97.15" customHeight="1" x14ac:dyDescent="0.2">
      <c r="A1165" s="134" t="s">
        <v>530</v>
      </c>
      <c r="B1165" s="24" t="s">
        <v>549</v>
      </c>
      <c r="C1165" s="24" t="s">
        <v>527</v>
      </c>
      <c r="D1165" s="25" t="s">
        <v>842</v>
      </c>
      <c r="E1165" s="24"/>
      <c r="F1165" s="22">
        <f>F1166</f>
        <v>600</v>
      </c>
      <c r="G1165" s="22">
        <f t="shared" si="588"/>
        <v>600</v>
      </c>
      <c r="H1165" s="194">
        <f t="shared" si="561"/>
        <v>1</v>
      </c>
    </row>
    <row r="1166" spans="1:8" s="3" customFormat="1" ht="31.5" x14ac:dyDescent="0.2">
      <c r="A1166" s="35" t="s">
        <v>30</v>
      </c>
      <c r="B1166" s="24" t="s">
        <v>549</v>
      </c>
      <c r="C1166" s="24" t="s">
        <v>527</v>
      </c>
      <c r="D1166" s="25" t="s">
        <v>842</v>
      </c>
      <c r="E1166" s="24" t="s">
        <v>40</v>
      </c>
      <c r="F1166" s="57">
        <f>F1167</f>
        <v>600</v>
      </c>
      <c r="G1166" s="57">
        <f t="shared" si="588"/>
        <v>600</v>
      </c>
      <c r="H1166" s="203">
        <f t="shared" si="561"/>
        <v>1</v>
      </c>
    </row>
    <row r="1167" spans="1:8" s="3" customFormat="1" ht="31.5" x14ac:dyDescent="0.2">
      <c r="A1167" s="35" t="s">
        <v>31</v>
      </c>
      <c r="B1167" s="24" t="s">
        <v>549</v>
      </c>
      <c r="C1167" s="24" t="s">
        <v>527</v>
      </c>
      <c r="D1167" s="25" t="s">
        <v>842</v>
      </c>
      <c r="E1167" s="24" t="s">
        <v>41</v>
      </c>
      <c r="F1167" s="57">
        <v>600</v>
      </c>
      <c r="G1167" s="57">
        <v>600</v>
      </c>
      <c r="H1167" s="203">
        <f t="shared" si="561"/>
        <v>1</v>
      </c>
    </row>
    <row r="1168" spans="1:8" s="3" customFormat="1" x14ac:dyDescent="0.2">
      <c r="A1168" s="58" t="s">
        <v>664</v>
      </c>
      <c r="B1168" s="24" t="s">
        <v>549</v>
      </c>
      <c r="C1168" s="24" t="s">
        <v>527</v>
      </c>
      <c r="D1168" s="25" t="s">
        <v>532</v>
      </c>
      <c r="E1168" s="24"/>
      <c r="F1168" s="22">
        <f>F1172</f>
        <v>160</v>
      </c>
      <c r="G1168" s="22">
        <f t="shared" ref="G1168" si="589">G1172</f>
        <v>160</v>
      </c>
      <c r="H1168" s="194">
        <f t="shared" si="561"/>
        <v>1</v>
      </c>
    </row>
    <row r="1169" spans="1:8" s="3" customFormat="1" ht="46.9" hidden="1" customHeight="1" x14ac:dyDescent="0.2">
      <c r="A1169" s="58" t="s">
        <v>533</v>
      </c>
      <c r="B1169" s="24" t="s">
        <v>13</v>
      </c>
      <c r="C1169" s="24" t="s">
        <v>527</v>
      </c>
      <c r="D1169" s="25" t="s">
        <v>534</v>
      </c>
      <c r="E1169" s="24"/>
      <c r="F1169" s="22">
        <f>F1170</f>
        <v>0</v>
      </c>
      <c r="G1169" s="22">
        <f t="shared" ref="G1169:G1170" si="590">G1170</f>
        <v>0</v>
      </c>
      <c r="H1169" s="194" t="e">
        <f t="shared" si="561"/>
        <v>#DIV/0!</v>
      </c>
    </row>
    <row r="1170" spans="1:8" s="3" customFormat="1" ht="31.15" hidden="1" customHeight="1" x14ac:dyDescent="0.2">
      <c r="A1170" s="58" t="s">
        <v>150</v>
      </c>
      <c r="B1170" s="24" t="s">
        <v>13</v>
      </c>
      <c r="C1170" s="24" t="s">
        <v>527</v>
      </c>
      <c r="D1170" s="25" t="s">
        <v>534</v>
      </c>
      <c r="E1170" s="24" t="s">
        <v>151</v>
      </c>
      <c r="F1170" s="22">
        <f>F1171</f>
        <v>0</v>
      </c>
      <c r="G1170" s="22">
        <f t="shared" si="590"/>
        <v>0</v>
      </c>
      <c r="H1170" s="194" t="e">
        <f t="shared" si="561"/>
        <v>#DIV/0!</v>
      </c>
    </row>
    <row r="1171" spans="1:8" s="3" customFormat="1" ht="15.75" hidden="1" customHeight="1" x14ac:dyDescent="0.2">
      <c r="A1171" s="58" t="s">
        <v>181</v>
      </c>
      <c r="B1171" s="24" t="s">
        <v>13</v>
      </c>
      <c r="C1171" s="24" t="s">
        <v>527</v>
      </c>
      <c r="D1171" s="25" t="s">
        <v>534</v>
      </c>
      <c r="E1171" s="24" t="s">
        <v>182</v>
      </c>
      <c r="F1171" s="22">
        <v>0</v>
      </c>
      <c r="G1171" s="22">
        <v>0</v>
      </c>
      <c r="H1171" s="194" t="e">
        <f t="shared" si="561"/>
        <v>#DIV/0!</v>
      </c>
    </row>
    <row r="1172" spans="1:8" s="3" customFormat="1" ht="31.5" x14ac:dyDescent="0.2">
      <c r="A1172" s="35" t="s">
        <v>30</v>
      </c>
      <c r="B1172" s="24" t="s">
        <v>549</v>
      </c>
      <c r="C1172" s="24" t="s">
        <v>527</v>
      </c>
      <c r="D1172" s="25" t="s">
        <v>532</v>
      </c>
      <c r="E1172" s="24" t="s">
        <v>40</v>
      </c>
      <c r="F1172" s="22">
        <f>F1173</f>
        <v>160</v>
      </c>
      <c r="G1172" s="22">
        <f t="shared" ref="G1172" si="591">G1173</f>
        <v>160</v>
      </c>
      <c r="H1172" s="194">
        <f t="shared" si="561"/>
        <v>1</v>
      </c>
    </row>
    <row r="1173" spans="1:8" s="3" customFormat="1" ht="31.5" x14ac:dyDescent="0.2">
      <c r="A1173" s="35" t="s">
        <v>31</v>
      </c>
      <c r="B1173" s="24" t="s">
        <v>549</v>
      </c>
      <c r="C1173" s="24" t="s">
        <v>527</v>
      </c>
      <c r="D1173" s="25" t="s">
        <v>532</v>
      </c>
      <c r="E1173" s="24" t="s">
        <v>41</v>
      </c>
      <c r="F1173" s="22">
        <v>160</v>
      </c>
      <c r="G1173" s="22">
        <v>160</v>
      </c>
      <c r="H1173" s="194">
        <f t="shared" si="561"/>
        <v>1</v>
      </c>
    </row>
    <row r="1174" spans="1:8" s="3" customFormat="1" ht="47.25" x14ac:dyDescent="0.2">
      <c r="A1174" s="58" t="s">
        <v>535</v>
      </c>
      <c r="B1174" s="24" t="s">
        <v>549</v>
      </c>
      <c r="C1174" s="24" t="s">
        <v>527</v>
      </c>
      <c r="D1174" s="25" t="s">
        <v>843</v>
      </c>
      <c r="E1174" s="24"/>
      <c r="F1174" s="22">
        <f>F1175</f>
        <v>60</v>
      </c>
      <c r="G1174" s="22">
        <f t="shared" ref="G1174:G1175" si="592">G1175</f>
        <v>60</v>
      </c>
      <c r="H1174" s="194">
        <f t="shared" si="561"/>
        <v>1</v>
      </c>
    </row>
    <row r="1175" spans="1:8" s="3" customFormat="1" ht="15.75" customHeight="1" x14ac:dyDescent="0.2">
      <c r="A1175" s="35" t="s">
        <v>30</v>
      </c>
      <c r="B1175" s="24" t="s">
        <v>549</v>
      </c>
      <c r="C1175" s="24" t="s">
        <v>527</v>
      </c>
      <c r="D1175" s="25" t="s">
        <v>843</v>
      </c>
      <c r="E1175" s="24" t="s">
        <v>40</v>
      </c>
      <c r="F1175" s="22">
        <f>F1176</f>
        <v>60</v>
      </c>
      <c r="G1175" s="22">
        <f t="shared" si="592"/>
        <v>60</v>
      </c>
      <c r="H1175" s="194">
        <f t="shared" si="561"/>
        <v>1</v>
      </c>
    </row>
    <row r="1176" spans="1:8" s="3" customFormat="1" ht="31.5" x14ac:dyDescent="0.2">
      <c r="A1176" s="35" t="s">
        <v>31</v>
      </c>
      <c r="B1176" s="24" t="s">
        <v>549</v>
      </c>
      <c r="C1176" s="24" t="s">
        <v>527</v>
      </c>
      <c r="D1176" s="25" t="s">
        <v>843</v>
      </c>
      <c r="E1176" s="24" t="s">
        <v>41</v>
      </c>
      <c r="F1176" s="22">
        <v>60</v>
      </c>
      <c r="G1176" s="22">
        <v>60</v>
      </c>
      <c r="H1176" s="194">
        <f t="shared" si="561"/>
        <v>1</v>
      </c>
    </row>
    <row r="1177" spans="1:8" s="62" customFormat="1" x14ac:dyDescent="0.2">
      <c r="A1177" s="111" t="s">
        <v>538</v>
      </c>
      <c r="B1177" s="88" t="s">
        <v>549</v>
      </c>
      <c r="C1177" s="88" t="s">
        <v>539</v>
      </c>
      <c r="D1177" s="88"/>
      <c r="E1177" s="25"/>
      <c r="F1177" s="28">
        <f>F1178+F1193+F1202</f>
        <v>207.03</v>
      </c>
      <c r="G1177" s="28">
        <f t="shared" ref="G1177" si="593">G1178+G1193+G1202</f>
        <v>101.63</v>
      </c>
      <c r="H1177" s="195">
        <f t="shared" ref="H1177:H1240" si="594">G1177/F1177</f>
        <v>0.49089503936627538</v>
      </c>
    </row>
    <row r="1178" spans="1:8" s="75" customFormat="1" ht="47.25" x14ac:dyDescent="0.2">
      <c r="A1178" s="61" t="s">
        <v>517</v>
      </c>
      <c r="B1178" s="39" t="s">
        <v>549</v>
      </c>
      <c r="C1178" s="39" t="s">
        <v>539</v>
      </c>
      <c r="D1178" s="40" t="s">
        <v>518</v>
      </c>
      <c r="E1178" s="39"/>
      <c r="F1178" s="84">
        <f>F1179</f>
        <v>196.8</v>
      </c>
      <c r="G1178" s="84">
        <f t="shared" ref="G1178:G1179" si="595">G1179</f>
        <v>101.6</v>
      </c>
      <c r="H1178" s="207">
        <f t="shared" si="594"/>
        <v>0.51626016260162599</v>
      </c>
    </row>
    <row r="1179" spans="1:8" s="75" customFormat="1" ht="31.5" x14ac:dyDescent="0.2">
      <c r="A1179" s="74" t="s">
        <v>540</v>
      </c>
      <c r="B1179" s="44" t="s">
        <v>549</v>
      </c>
      <c r="C1179" s="44" t="s">
        <v>539</v>
      </c>
      <c r="D1179" s="45" t="s">
        <v>541</v>
      </c>
      <c r="E1179" s="44"/>
      <c r="F1179" s="104">
        <f>F1180</f>
        <v>196.8</v>
      </c>
      <c r="G1179" s="104">
        <f t="shared" si="595"/>
        <v>101.6</v>
      </c>
      <c r="H1179" s="214">
        <f t="shared" si="594"/>
        <v>0.51626016260162599</v>
      </c>
    </row>
    <row r="1180" spans="1:8" s="75" customFormat="1" ht="63" x14ac:dyDescent="0.2">
      <c r="A1180" s="74" t="s">
        <v>542</v>
      </c>
      <c r="B1180" s="44" t="s">
        <v>549</v>
      </c>
      <c r="C1180" s="44" t="s">
        <v>539</v>
      </c>
      <c r="D1180" s="45" t="s">
        <v>543</v>
      </c>
      <c r="E1180" s="44"/>
      <c r="F1180" s="104">
        <f>F1181+F1190</f>
        <v>196.8</v>
      </c>
      <c r="G1180" s="104">
        <f t="shared" ref="G1180" si="596">G1181+G1190</f>
        <v>101.6</v>
      </c>
      <c r="H1180" s="214">
        <f t="shared" si="594"/>
        <v>0.51626016260162599</v>
      </c>
    </row>
    <row r="1181" spans="1:8" s="75" customFormat="1" ht="173.25" x14ac:dyDescent="0.2">
      <c r="A1181" s="132" t="s">
        <v>544</v>
      </c>
      <c r="B1181" s="44" t="s">
        <v>549</v>
      </c>
      <c r="C1181" s="44" t="s">
        <v>539</v>
      </c>
      <c r="D1181" s="45" t="s">
        <v>545</v>
      </c>
      <c r="E1181" s="44"/>
      <c r="F1181" s="104">
        <f>F1182+F1184+F1186+F1039+F1188</f>
        <v>146.80000000000001</v>
      </c>
      <c r="G1181" s="104">
        <f>G1182+G1184+G1186+G1039+G1188</f>
        <v>51.6</v>
      </c>
      <c r="H1181" s="214">
        <f t="shared" si="594"/>
        <v>0.35149863760217981</v>
      </c>
    </row>
    <row r="1182" spans="1:8" s="75" customFormat="1" ht="63" customHeight="1" x14ac:dyDescent="0.2">
      <c r="A1182" s="114" t="s">
        <v>28</v>
      </c>
      <c r="B1182" s="44" t="s">
        <v>549</v>
      </c>
      <c r="C1182" s="44" t="s">
        <v>539</v>
      </c>
      <c r="D1182" s="45" t="s">
        <v>545</v>
      </c>
      <c r="E1182" s="44" t="s">
        <v>47</v>
      </c>
      <c r="F1182" s="104">
        <f>F1183</f>
        <v>106.8</v>
      </c>
      <c r="G1182" s="104">
        <f t="shared" ref="G1182" si="597">G1183</f>
        <v>51.6</v>
      </c>
      <c r="H1182" s="214">
        <f t="shared" si="594"/>
        <v>0.48314606741573035</v>
      </c>
    </row>
    <row r="1183" spans="1:8" s="75" customFormat="1" x14ac:dyDescent="0.2">
      <c r="A1183" s="114" t="s">
        <v>142</v>
      </c>
      <c r="B1183" s="44" t="s">
        <v>549</v>
      </c>
      <c r="C1183" s="44" t="s">
        <v>539</v>
      </c>
      <c r="D1183" s="45" t="s">
        <v>545</v>
      </c>
      <c r="E1183" s="44" t="s">
        <v>143</v>
      </c>
      <c r="F1183" s="104">
        <f>15-15+15.6+91.2</f>
        <v>106.8</v>
      </c>
      <c r="G1183" s="104">
        <v>51.6</v>
      </c>
      <c r="H1183" s="214">
        <f t="shared" si="594"/>
        <v>0.48314606741573035</v>
      </c>
    </row>
    <row r="1184" spans="1:8" s="75" customFormat="1" ht="31.5" x14ac:dyDescent="0.2">
      <c r="A1184" s="114" t="s">
        <v>30</v>
      </c>
      <c r="B1184" s="44" t="s">
        <v>549</v>
      </c>
      <c r="C1184" s="44" t="s">
        <v>539</v>
      </c>
      <c r="D1184" s="45" t="s">
        <v>545</v>
      </c>
      <c r="E1184" s="44" t="s">
        <v>40</v>
      </c>
      <c r="F1184" s="104">
        <f>F1185</f>
        <v>40</v>
      </c>
      <c r="G1184" s="104">
        <f t="shared" ref="G1184" si="598">G1185</f>
        <v>0</v>
      </c>
      <c r="H1184" s="214">
        <f t="shared" si="594"/>
        <v>0</v>
      </c>
    </row>
    <row r="1185" spans="1:8" s="75" customFormat="1" ht="31.5" x14ac:dyDescent="0.2">
      <c r="A1185" s="114" t="s">
        <v>31</v>
      </c>
      <c r="B1185" s="44" t="s">
        <v>549</v>
      </c>
      <c r="C1185" s="44" t="s">
        <v>539</v>
      </c>
      <c r="D1185" s="45" t="s">
        <v>545</v>
      </c>
      <c r="E1185" s="44" t="s">
        <v>41</v>
      </c>
      <c r="F1185" s="104">
        <v>40</v>
      </c>
      <c r="G1185" s="104">
        <v>0</v>
      </c>
      <c r="H1185" s="214">
        <f t="shared" si="594"/>
        <v>0</v>
      </c>
    </row>
    <row r="1186" spans="1:8" s="75" customFormat="1" ht="15.6" hidden="1" customHeight="1" x14ac:dyDescent="0.2">
      <c r="A1186" s="114" t="s">
        <v>32</v>
      </c>
      <c r="B1186" s="44" t="s">
        <v>549</v>
      </c>
      <c r="C1186" s="44" t="s">
        <v>539</v>
      </c>
      <c r="D1186" s="45" t="s">
        <v>545</v>
      </c>
      <c r="E1186" s="44" t="s">
        <v>158</v>
      </c>
      <c r="F1186" s="104">
        <f>F1187</f>
        <v>0</v>
      </c>
      <c r="G1186" s="104">
        <f t="shared" ref="G1186" si="599">G1187</f>
        <v>0</v>
      </c>
      <c r="H1186" s="214" t="e">
        <f t="shared" si="594"/>
        <v>#DIV/0!</v>
      </c>
    </row>
    <row r="1187" spans="1:8" s="75" customFormat="1" ht="15.6" hidden="1" customHeight="1" x14ac:dyDescent="0.2">
      <c r="A1187" s="114" t="s">
        <v>34</v>
      </c>
      <c r="B1187" s="44" t="s">
        <v>549</v>
      </c>
      <c r="C1187" s="44" t="s">
        <v>539</v>
      </c>
      <c r="D1187" s="45" t="s">
        <v>545</v>
      </c>
      <c r="E1187" s="44" t="s">
        <v>159</v>
      </c>
      <c r="F1187" s="104">
        <f>47.3-47.3</f>
        <v>0</v>
      </c>
      <c r="G1187" s="104">
        <f t="shared" ref="G1187" si="600">47.3-47.3</f>
        <v>0</v>
      </c>
      <c r="H1187" s="214" t="e">
        <f t="shared" si="594"/>
        <v>#DIV/0!</v>
      </c>
    </row>
    <row r="1188" spans="1:8" s="75" customFormat="1" ht="15.6" hidden="1" customHeight="1" x14ac:dyDescent="0.2">
      <c r="A1188" s="59" t="s">
        <v>55</v>
      </c>
      <c r="B1188" s="44" t="s">
        <v>549</v>
      </c>
      <c r="C1188" s="44" t="s">
        <v>539</v>
      </c>
      <c r="D1188" s="45" t="s">
        <v>545</v>
      </c>
      <c r="E1188" s="24" t="s">
        <v>185</v>
      </c>
      <c r="F1188" s="104">
        <f>F1189</f>
        <v>0</v>
      </c>
      <c r="G1188" s="104">
        <f t="shared" ref="G1188" si="601">G1189</f>
        <v>0</v>
      </c>
      <c r="H1188" s="214" t="e">
        <f t="shared" si="594"/>
        <v>#DIV/0!</v>
      </c>
    </row>
    <row r="1189" spans="1:8" s="75" customFormat="1" ht="15.6" hidden="1" customHeight="1" x14ac:dyDescent="0.2">
      <c r="A1189" s="59" t="s">
        <v>58</v>
      </c>
      <c r="B1189" s="44" t="s">
        <v>549</v>
      </c>
      <c r="C1189" s="44" t="s">
        <v>539</v>
      </c>
      <c r="D1189" s="45" t="s">
        <v>545</v>
      </c>
      <c r="E1189" s="24" t="s">
        <v>261</v>
      </c>
      <c r="F1189" s="104">
        <f>34.5-34.5</f>
        <v>0</v>
      </c>
      <c r="G1189" s="104">
        <f t="shared" ref="G1189" si="602">34.5-34.5</f>
        <v>0</v>
      </c>
      <c r="H1189" s="214" t="e">
        <f t="shared" si="594"/>
        <v>#DIV/0!</v>
      </c>
    </row>
    <row r="1190" spans="1:8" s="75" customFormat="1" ht="31.5" x14ac:dyDescent="0.2">
      <c r="A1190" s="59" t="s">
        <v>829</v>
      </c>
      <c r="B1190" s="44" t="s">
        <v>549</v>
      </c>
      <c r="C1190" s="44" t="s">
        <v>539</v>
      </c>
      <c r="D1190" s="45" t="s">
        <v>830</v>
      </c>
      <c r="E1190" s="24"/>
      <c r="F1190" s="104">
        <f>F1191</f>
        <v>50</v>
      </c>
      <c r="G1190" s="104">
        <f t="shared" ref="G1190:G1191" si="603">G1191</f>
        <v>50</v>
      </c>
      <c r="H1190" s="214">
        <f t="shared" si="594"/>
        <v>1</v>
      </c>
    </row>
    <row r="1191" spans="1:8" s="75" customFormat="1" ht="31.5" x14ac:dyDescent="0.2">
      <c r="A1191" s="114" t="s">
        <v>30</v>
      </c>
      <c r="B1191" s="44" t="s">
        <v>549</v>
      </c>
      <c r="C1191" s="44" t="s">
        <v>539</v>
      </c>
      <c r="D1191" s="45" t="s">
        <v>830</v>
      </c>
      <c r="E1191" s="24" t="s">
        <v>40</v>
      </c>
      <c r="F1191" s="104">
        <f>F1192</f>
        <v>50</v>
      </c>
      <c r="G1191" s="104">
        <f t="shared" si="603"/>
        <v>50</v>
      </c>
      <c r="H1191" s="214">
        <f t="shared" si="594"/>
        <v>1</v>
      </c>
    </row>
    <row r="1192" spans="1:8" s="75" customFormat="1" ht="31.5" x14ac:dyDescent="0.2">
      <c r="A1192" s="114" t="s">
        <v>31</v>
      </c>
      <c r="B1192" s="44" t="s">
        <v>549</v>
      </c>
      <c r="C1192" s="44" t="s">
        <v>539</v>
      </c>
      <c r="D1192" s="45" t="s">
        <v>830</v>
      </c>
      <c r="E1192" s="24" t="s">
        <v>41</v>
      </c>
      <c r="F1192" s="104">
        <v>50</v>
      </c>
      <c r="G1192" s="104">
        <v>50</v>
      </c>
      <c r="H1192" s="214">
        <f t="shared" si="594"/>
        <v>1</v>
      </c>
    </row>
    <row r="1193" spans="1:8" s="123" customFormat="1" ht="49.9" customHeight="1" x14ac:dyDescent="0.2">
      <c r="A1193" s="114" t="s">
        <v>546</v>
      </c>
      <c r="B1193" s="44" t="s">
        <v>549</v>
      </c>
      <c r="C1193" s="44" t="s">
        <v>539</v>
      </c>
      <c r="D1193" s="45" t="s">
        <v>647</v>
      </c>
      <c r="E1193" s="44"/>
      <c r="F1193" s="104">
        <f>F1194+F1196+F1198+F1078+F1200</f>
        <v>7.73</v>
      </c>
      <c r="G1193" s="104">
        <f>G1194+G1196+G1198+G1078+G1200</f>
        <v>3.0000000000000249E-2</v>
      </c>
      <c r="H1193" s="214">
        <f t="shared" si="594"/>
        <v>3.8809831824062413E-3</v>
      </c>
    </row>
    <row r="1194" spans="1:8" s="123" customFormat="1" ht="67.150000000000006" customHeight="1" x14ac:dyDescent="0.2">
      <c r="A1194" s="114" t="s">
        <v>28</v>
      </c>
      <c r="B1194" s="44" t="s">
        <v>549</v>
      </c>
      <c r="C1194" s="44" t="s">
        <v>539</v>
      </c>
      <c r="D1194" s="45" t="s">
        <v>647</v>
      </c>
      <c r="E1194" s="44" t="s">
        <v>47</v>
      </c>
      <c r="F1194" s="104">
        <f>F1195</f>
        <v>4.7</v>
      </c>
      <c r="G1194" s="104">
        <f t="shared" ref="G1194" si="604">G1195</f>
        <v>0</v>
      </c>
      <c r="H1194" s="214">
        <f t="shared" si="594"/>
        <v>0</v>
      </c>
    </row>
    <row r="1195" spans="1:8" s="123" customFormat="1" x14ac:dyDescent="0.2">
      <c r="A1195" s="114" t="s">
        <v>142</v>
      </c>
      <c r="B1195" s="44" t="s">
        <v>549</v>
      </c>
      <c r="C1195" s="44" t="s">
        <v>539</v>
      </c>
      <c r="D1195" s="45" t="s">
        <v>647</v>
      </c>
      <c r="E1195" s="44" t="s">
        <v>143</v>
      </c>
      <c r="F1195" s="104">
        <v>4.7</v>
      </c>
      <c r="G1195" s="104">
        <v>0</v>
      </c>
      <c r="H1195" s="214">
        <f t="shared" si="594"/>
        <v>0</v>
      </c>
    </row>
    <row r="1196" spans="1:8" s="123" customFormat="1" ht="31.5" x14ac:dyDescent="0.2">
      <c r="A1196" s="114" t="s">
        <v>30</v>
      </c>
      <c r="B1196" s="44" t="s">
        <v>549</v>
      </c>
      <c r="C1196" s="44" t="s">
        <v>539</v>
      </c>
      <c r="D1196" s="45" t="s">
        <v>647</v>
      </c>
      <c r="E1196" s="44" t="s">
        <v>40</v>
      </c>
      <c r="F1196" s="104">
        <f>F1197</f>
        <v>3</v>
      </c>
      <c r="G1196" s="104">
        <f t="shared" ref="G1196" si="605">G1197</f>
        <v>0</v>
      </c>
      <c r="H1196" s="214">
        <f t="shared" si="594"/>
        <v>0</v>
      </c>
    </row>
    <row r="1197" spans="1:8" s="123" customFormat="1" ht="31.5" x14ac:dyDescent="0.2">
      <c r="A1197" s="114" t="s">
        <v>31</v>
      </c>
      <c r="B1197" s="44" t="s">
        <v>549</v>
      </c>
      <c r="C1197" s="44" t="s">
        <v>539</v>
      </c>
      <c r="D1197" s="45" t="s">
        <v>647</v>
      </c>
      <c r="E1197" s="44" t="s">
        <v>41</v>
      </c>
      <c r="F1197" s="104">
        <v>3</v>
      </c>
      <c r="G1197" s="104">
        <v>0</v>
      </c>
      <c r="H1197" s="214">
        <f t="shared" si="594"/>
        <v>0</v>
      </c>
    </row>
    <row r="1198" spans="1:8" s="47" customFormat="1" ht="15.6" hidden="1" customHeight="1" x14ac:dyDescent="0.2">
      <c r="A1198" s="114" t="s">
        <v>32</v>
      </c>
      <c r="B1198" s="44" t="s">
        <v>549</v>
      </c>
      <c r="C1198" s="44" t="s">
        <v>539</v>
      </c>
      <c r="D1198" s="45" t="s">
        <v>647</v>
      </c>
      <c r="E1198" s="44" t="s">
        <v>158</v>
      </c>
      <c r="F1198" s="104">
        <f>F1199</f>
        <v>3.0000000000000249E-2</v>
      </c>
      <c r="G1198" s="104">
        <f t="shared" ref="G1198" si="606">G1199</f>
        <v>3.0000000000000249E-2</v>
      </c>
      <c r="H1198" s="214">
        <f t="shared" si="594"/>
        <v>1</v>
      </c>
    </row>
    <row r="1199" spans="1:8" s="47" customFormat="1" ht="15.6" hidden="1" customHeight="1" x14ac:dyDescent="0.2">
      <c r="A1199" s="114" t="s">
        <v>34</v>
      </c>
      <c r="B1199" s="44" t="s">
        <v>549</v>
      </c>
      <c r="C1199" s="44" t="s">
        <v>539</v>
      </c>
      <c r="D1199" s="45" t="s">
        <v>647</v>
      </c>
      <c r="E1199" s="44" t="s">
        <v>159</v>
      </c>
      <c r="F1199" s="104">
        <f>3.3+1.83-5.1</f>
        <v>3.0000000000000249E-2</v>
      </c>
      <c r="G1199" s="104">
        <f t="shared" ref="G1199" si="607">3.3+1.83-5.1</f>
        <v>3.0000000000000249E-2</v>
      </c>
      <c r="H1199" s="214">
        <f t="shared" si="594"/>
        <v>1</v>
      </c>
    </row>
    <row r="1200" spans="1:8" s="47" customFormat="1" ht="15.6" hidden="1" customHeight="1" x14ac:dyDescent="0.2">
      <c r="A1200" s="59" t="s">
        <v>55</v>
      </c>
      <c r="B1200" s="44" t="s">
        <v>549</v>
      </c>
      <c r="C1200" s="44" t="s">
        <v>539</v>
      </c>
      <c r="D1200" s="45" t="s">
        <v>647</v>
      </c>
      <c r="E1200" s="24" t="s">
        <v>185</v>
      </c>
      <c r="F1200" s="104">
        <f>F1201</f>
        <v>0</v>
      </c>
      <c r="G1200" s="104">
        <f t="shared" ref="G1200" si="608">G1201</f>
        <v>0</v>
      </c>
      <c r="H1200" s="214" t="e">
        <f t="shared" si="594"/>
        <v>#DIV/0!</v>
      </c>
    </row>
    <row r="1201" spans="1:8" s="47" customFormat="1" ht="15.6" hidden="1" customHeight="1" x14ac:dyDescent="0.2">
      <c r="A1201" s="59" t="s">
        <v>58</v>
      </c>
      <c r="B1201" s="44" t="s">
        <v>549</v>
      </c>
      <c r="C1201" s="44" t="s">
        <v>539</v>
      </c>
      <c r="D1201" s="45" t="s">
        <v>647</v>
      </c>
      <c r="E1201" s="24" t="s">
        <v>261</v>
      </c>
      <c r="F1201" s="104">
        <v>0</v>
      </c>
      <c r="G1201" s="104">
        <v>0</v>
      </c>
      <c r="H1201" s="214" t="e">
        <f t="shared" si="594"/>
        <v>#DIV/0!</v>
      </c>
    </row>
    <row r="1202" spans="1:8" s="47" customFormat="1" ht="47.25" x14ac:dyDescent="0.2">
      <c r="A1202" s="114" t="s">
        <v>831</v>
      </c>
      <c r="B1202" s="44" t="s">
        <v>549</v>
      </c>
      <c r="C1202" s="44" t="s">
        <v>539</v>
      </c>
      <c r="D1202" s="45" t="s">
        <v>832</v>
      </c>
      <c r="E1202" s="24"/>
      <c r="F1202" s="104">
        <f>F1203</f>
        <v>2.5</v>
      </c>
      <c r="G1202" s="104">
        <f t="shared" ref="G1202:G1203" si="609">G1203</f>
        <v>0</v>
      </c>
      <c r="H1202" s="214">
        <f t="shared" si="594"/>
        <v>0</v>
      </c>
    </row>
    <row r="1203" spans="1:8" s="47" customFormat="1" ht="31.5" x14ac:dyDescent="0.2">
      <c r="A1203" s="114" t="s">
        <v>30</v>
      </c>
      <c r="B1203" s="44" t="s">
        <v>549</v>
      </c>
      <c r="C1203" s="44" t="s">
        <v>539</v>
      </c>
      <c r="D1203" s="45" t="s">
        <v>832</v>
      </c>
      <c r="E1203" s="24" t="s">
        <v>40</v>
      </c>
      <c r="F1203" s="104">
        <f>F1204</f>
        <v>2.5</v>
      </c>
      <c r="G1203" s="104">
        <f t="shared" si="609"/>
        <v>0</v>
      </c>
      <c r="H1203" s="214">
        <f t="shared" si="594"/>
        <v>0</v>
      </c>
    </row>
    <row r="1204" spans="1:8" s="47" customFormat="1" ht="31.5" x14ac:dyDescent="0.2">
      <c r="A1204" s="114" t="s">
        <v>31</v>
      </c>
      <c r="B1204" s="44" t="s">
        <v>549</v>
      </c>
      <c r="C1204" s="44" t="s">
        <v>539</v>
      </c>
      <c r="D1204" s="45" t="s">
        <v>832</v>
      </c>
      <c r="E1204" s="24" t="s">
        <v>41</v>
      </c>
      <c r="F1204" s="104">
        <v>2.5</v>
      </c>
      <c r="G1204" s="104">
        <v>0</v>
      </c>
      <c r="H1204" s="214">
        <f t="shared" si="594"/>
        <v>0</v>
      </c>
    </row>
    <row r="1205" spans="1:8" s="17" customFormat="1" ht="31.5" hidden="1" customHeight="1" x14ac:dyDescent="0.2">
      <c r="A1205" s="135" t="s">
        <v>665</v>
      </c>
      <c r="B1205" s="15">
        <v>907</v>
      </c>
      <c r="C1205" s="136"/>
      <c r="D1205" s="136"/>
      <c r="E1205" s="136"/>
      <c r="F1205" s="16">
        <f>F1206</f>
        <v>0</v>
      </c>
      <c r="G1205" s="16">
        <f t="shared" ref="G1205:G1207" si="610">G1206</f>
        <v>0</v>
      </c>
      <c r="H1205" s="192" t="e">
        <f t="shared" si="594"/>
        <v>#DIV/0!</v>
      </c>
    </row>
    <row r="1206" spans="1:8" s="3" customFormat="1" ht="15.75" hidden="1" customHeight="1" x14ac:dyDescent="0.2">
      <c r="A1206" s="78" t="s">
        <v>666</v>
      </c>
      <c r="B1206" s="156">
        <v>907</v>
      </c>
      <c r="C1206" s="27" t="s">
        <v>667</v>
      </c>
      <c r="D1206" s="27"/>
      <c r="E1206" s="157"/>
      <c r="F1206" s="158">
        <f>F1207</f>
        <v>0</v>
      </c>
      <c r="G1206" s="158">
        <f t="shared" si="610"/>
        <v>0</v>
      </c>
      <c r="H1206" s="225" t="e">
        <f t="shared" si="594"/>
        <v>#DIV/0!</v>
      </c>
    </row>
    <row r="1207" spans="1:8" s="3" customFormat="1" ht="15.6" hidden="1" customHeight="1" x14ac:dyDescent="0.2">
      <c r="A1207" s="128" t="s">
        <v>668</v>
      </c>
      <c r="B1207" s="11">
        <v>907</v>
      </c>
      <c r="C1207" s="11" t="s">
        <v>667</v>
      </c>
      <c r="D1207" s="11" t="s">
        <v>669</v>
      </c>
      <c r="E1207" s="11"/>
      <c r="F1207" s="85">
        <f>F1208</f>
        <v>0</v>
      </c>
      <c r="G1207" s="85">
        <f t="shared" si="610"/>
        <v>0</v>
      </c>
      <c r="H1207" s="208" t="e">
        <f t="shared" si="594"/>
        <v>#DIV/0!</v>
      </c>
    </row>
    <row r="1208" spans="1:8" s="3" customFormat="1" ht="31.15" hidden="1" customHeight="1" x14ac:dyDescent="0.2">
      <c r="A1208" s="59" t="s">
        <v>30</v>
      </c>
      <c r="B1208" s="24">
        <v>907</v>
      </c>
      <c r="C1208" s="24" t="s">
        <v>667</v>
      </c>
      <c r="D1208" s="24" t="s">
        <v>669</v>
      </c>
      <c r="E1208" s="24"/>
      <c r="F1208" s="60">
        <f>F1209+F1212</f>
        <v>0</v>
      </c>
      <c r="G1208" s="60">
        <f t="shared" ref="G1208" si="611">G1209+G1212</f>
        <v>0</v>
      </c>
      <c r="H1208" s="204" t="e">
        <f t="shared" si="594"/>
        <v>#DIV/0!</v>
      </c>
    </row>
    <row r="1209" spans="1:8" s="3" customFormat="1" ht="31.15" hidden="1" customHeight="1" x14ac:dyDescent="0.2">
      <c r="A1209" s="59" t="s">
        <v>670</v>
      </c>
      <c r="B1209" s="24">
        <v>907</v>
      </c>
      <c r="C1209" s="24" t="s">
        <v>667</v>
      </c>
      <c r="D1209" s="24" t="s">
        <v>671</v>
      </c>
      <c r="E1209" s="24"/>
      <c r="F1209" s="60">
        <f>F1210</f>
        <v>0</v>
      </c>
      <c r="G1209" s="60">
        <f t="shared" ref="G1209:G1210" si="612">G1210</f>
        <v>0</v>
      </c>
      <c r="H1209" s="204" t="e">
        <f t="shared" si="594"/>
        <v>#DIV/0!</v>
      </c>
    </row>
    <row r="1210" spans="1:8" s="3" customFormat="1" ht="31.15" hidden="1" customHeight="1" x14ac:dyDescent="0.2">
      <c r="A1210" s="59" t="s">
        <v>30</v>
      </c>
      <c r="B1210" s="24">
        <v>907</v>
      </c>
      <c r="C1210" s="24" t="s">
        <v>667</v>
      </c>
      <c r="D1210" s="24" t="s">
        <v>671</v>
      </c>
      <c r="E1210" s="24" t="s">
        <v>40</v>
      </c>
      <c r="F1210" s="60">
        <f>F1211</f>
        <v>0</v>
      </c>
      <c r="G1210" s="60">
        <f t="shared" si="612"/>
        <v>0</v>
      </c>
      <c r="H1210" s="204" t="e">
        <f t="shared" si="594"/>
        <v>#DIV/0!</v>
      </c>
    </row>
    <row r="1211" spans="1:8" s="3" customFormat="1" ht="31.15" hidden="1" customHeight="1" x14ac:dyDescent="0.2">
      <c r="A1211" s="59" t="s">
        <v>31</v>
      </c>
      <c r="B1211" s="24">
        <v>907</v>
      </c>
      <c r="C1211" s="24" t="s">
        <v>667</v>
      </c>
      <c r="D1211" s="24" t="s">
        <v>671</v>
      </c>
      <c r="E1211" s="24" t="s">
        <v>41</v>
      </c>
      <c r="F1211" s="60"/>
      <c r="G1211" s="60"/>
      <c r="H1211" s="204" t="e">
        <f t="shared" si="594"/>
        <v>#DIV/0!</v>
      </c>
    </row>
    <row r="1212" spans="1:8" s="3" customFormat="1" ht="18" hidden="1" customHeight="1" x14ac:dyDescent="0.2">
      <c r="A1212" s="59" t="s">
        <v>672</v>
      </c>
      <c r="B1212" s="24">
        <v>907</v>
      </c>
      <c r="C1212" s="24" t="s">
        <v>667</v>
      </c>
      <c r="D1212" s="24" t="s">
        <v>673</v>
      </c>
      <c r="E1212" s="24"/>
      <c r="F1212" s="60">
        <f>F1213</f>
        <v>0</v>
      </c>
      <c r="G1212" s="60">
        <f t="shared" ref="G1212:G1213" si="613">G1213</f>
        <v>0</v>
      </c>
      <c r="H1212" s="204" t="e">
        <f t="shared" si="594"/>
        <v>#DIV/0!</v>
      </c>
    </row>
    <row r="1213" spans="1:8" s="3" customFormat="1" ht="31.15" hidden="1" customHeight="1" x14ac:dyDescent="0.2">
      <c r="A1213" s="59" t="s">
        <v>30</v>
      </c>
      <c r="B1213" s="24">
        <v>907</v>
      </c>
      <c r="C1213" s="24" t="s">
        <v>667</v>
      </c>
      <c r="D1213" s="24" t="s">
        <v>673</v>
      </c>
      <c r="E1213" s="24" t="s">
        <v>40</v>
      </c>
      <c r="F1213" s="60">
        <f>F1214</f>
        <v>0</v>
      </c>
      <c r="G1213" s="60">
        <f t="shared" si="613"/>
        <v>0</v>
      </c>
      <c r="H1213" s="204" t="e">
        <f t="shared" si="594"/>
        <v>#DIV/0!</v>
      </c>
    </row>
    <row r="1214" spans="1:8" s="3" customFormat="1" ht="31.15" hidden="1" customHeight="1" x14ac:dyDescent="0.2">
      <c r="A1214" s="59" t="s">
        <v>31</v>
      </c>
      <c r="B1214" s="24">
        <v>907</v>
      </c>
      <c r="C1214" s="24" t="s">
        <v>667</v>
      </c>
      <c r="D1214" s="24" t="s">
        <v>673</v>
      </c>
      <c r="E1214" s="24" t="s">
        <v>41</v>
      </c>
      <c r="F1214" s="60"/>
      <c r="G1214" s="60"/>
      <c r="H1214" s="204" t="e">
        <f t="shared" si="594"/>
        <v>#DIV/0!</v>
      </c>
    </row>
    <row r="1215" spans="1:8" s="17" customFormat="1" ht="31.5" x14ac:dyDescent="0.2">
      <c r="A1215" s="135" t="s">
        <v>674</v>
      </c>
      <c r="B1215" s="15" t="s">
        <v>675</v>
      </c>
      <c r="C1215" s="136"/>
      <c r="D1215" s="136"/>
      <c r="E1215" s="136"/>
      <c r="F1215" s="16">
        <f>F1216+F1263+F1271+F1283+F1361+F1468+F1479+F1521+F1526</f>
        <v>111040.79999999999</v>
      </c>
      <c r="G1215" s="16">
        <f>G1216+G1263+G1271+G1283+G1361+G1468+G1479+G1521+G1526+0.1</f>
        <v>86126.900000000009</v>
      </c>
      <c r="H1215" s="192">
        <f t="shared" si="594"/>
        <v>0.7756329205121002</v>
      </c>
    </row>
    <row r="1216" spans="1:8" s="21" customFormat="1" x14ac:dyDescent="0.2">
      <c r="A1216" s="18" t="s">
        <v>10</v>
      </c>
      <c r="B1216" s="19">
        <v>992</v>
      </c>
      <c r="C1216" s="11" t="s">
        <v>11</v>
      </c>
      <c r="D1216" s="19"/>
      <c r="E1216" s="19"/>
      <c r="F1216" s="12">
        <f>F1217++F1227+F1236</f>
        <v>7130.4999999999991</v>
      </c>
      <c r="G1216" s="12">
        <f t="shared" ref="G1216" si="614">G1217++G1227+G1236</f>
        <v>4136.3999999999996</v>
      </c>
      <c r="H1216" s="191">
        <f t="shared" si="594"/>
        <v>0.58009957226000985</v>
      </c>
    </row>
    <row r="1217" spans="1:8" s="3" customFormat="1" ht="47.25" x14ac:dyDescent="0.2">
      <c r="A1217" s="26" t="s">
        <v>42</v>
      </c>
      <c r="B1217" s="27" t="s">
        <v>675</v>
      </c>
      <c r="C1217" s="27" t="s">
        <v>43</v>
      </c>
      <c r="D1217" s="27"/>
      <c r="E1217" s="33"/>
      <c r="F1217" s="28">
        <f>F1218</f>
        <v>5520.9</v>
      </c>
      <c r="G1217" s="28">
        <f t="shared" ref="G1217:G1219" si="615">G1218</f>
        <v>3873.6</v>
      </c>
      <c r="H1217" s="195">
        <f t="shared" si="594"/>
        <v>0.70162473509753842</v>
      </c>
    </row>
    <row r="1218" spans="1:8" s="21" customFormat="1" ht="63" x14ac:dyDescent="0.2">
      <c r="A1218" s="18" t="s">
        <v>16</v>
      </c>
      <c r="B1218" s="11" t="s">
        <v>675</v>
      </c>
      <c r="C1218" s="11" t="s">
        <v>43</v>
      </c>
      <c r="D1218" s="11" t="s">
        <v>23</v>
      </c>
      <c r="E1218" s="19"/>
      <c r="F1218" s="20">
        <f>F1219</f>
        <v>5520.9</v>
      </c>
      <c r="G1218" s="20">
        <f t="shared" si="615"/>
        <v>3873.6</v>
      </c>
      <c r="H1218" s="193">
        <f t="shared" si="594"/>
        <v>0.70162473509753842</v>
      </c>
    </row>
    <row r="1219" spans="1:8" s="36" customFormat="1" x14ac:dyDescent="0.2">
      <c r="A1219" s="23" t="s">
        <v>26</v>
      </c>
      <c r="B1219" s="24" t="s">
        <v>675</v>
      </c>
      <c r="C1219" s="24" t="s">
        <v>43</v>
      </c>
      <c r="D1219" s="24" t="s">
        <v>27</v>
      </c>
      <c r="E1219" s="25"/>
      <c r="F1219" s="22">
        <f>F1220</f>
        <v>5520.9</v>
      </c>
      <c r="G1219" s="22">
        <f t="shared" si="615"/>
        <v>3873.6</v>
      </c>
      <c r="H1219" s="194">
        <f t="shared" si="594"/>
        <v>0.70162473509753842</v>
      </c>
    </row>
    <row r="1220" spans="1:8" s="21" customFormat="1" ht="31.5" x14ac:dyDescent="0.2">
      <c r="A1220" s="50" t="s">
        <v>676</v>
      </c>
      <c r="B1220" s="32" t="s">
        <v>675</v>
      </c>
      <c r="C1220" s="32" t="s">
        <v>43</v>
      </c>
      <c r="D1220" s="32" t="s">
        <v>677</v>
      </c>
      <c r="E1220" s="51"/>
      <c r="F1220" s="34">
        <f>F1221+F1223+F1225</f>
        <v>5520.9</v>
      </c>
      <c r="G1220" s="34">
        <f>G1221+G1223+G1225-0.1</f>
        <v>3873.6</v>
      </c>
      <c r="H1220" s="196">
        <f t="shared" si="594"/>
        <v>0.70162473509753842</v>
      </c>
    </row>
    <row r="1221" spans="1:8" s="36" customFormat="1" ht="67.150000000000006" customHeight="1" x14ac:dyDescent="0.2">
      <c r="A1221" s="35" t="s">
        <v>28</v>
      </c>
      <c r="B1221" s="24" t="s">
        <v>675</v>
      </c>
      <c r="C1221" s="24" t="s">
        <v>43</v>
      </c>
      <c r="D1221" s="24" t="s">
        <v>677</v>
      </c>
      <c r="E1221" s="25">
        <v>100</v>
      </c>
      <c r="F1221" s="22">
        <f>F1222</f>
        <v>5184.3999999999996</v>
      </c>
      <c r="G1221" s="22">
        <f t="shared" ref="G1221" si="616">G1222</f>
        <v>3627.8</v>
      </c>
      <c r="H1221" s="194">
        <f t="shared" si="594"/>
        <v>0.69975310547025704</v>
      </c>
    </row>
    <row r="1222" spans="1:8" s="21" customFormat="1" ht="31.5" x14ac:dyDescent="0.2">
      <c r="A1222" s="35" t="s">
        <v>29</v>
      </c>
      <c r="B1222" s="24" t="s">
        <v>675</v>
      </c>
      <c r="C1222" s="24" t="s">
        <v>43</v>
      </c>
      <c r="D1222" s="24" t="s">
        <v>677</v>
      </c>
      <c r="E1222" s="25">
        <v>120</v>
      </c>
      <c r="F1222" s="22">
        <f>5183.4+13.3-12.3</f>
        <v>5184.3999999999996</v>
      </c>
      <c r="G1222" s="22">
        <f>2820.9+806.9</f>
        <v>3627.8</v>
      </c>
      <c r="H1222" s="194">
        <f t="shared" si="594"/>
        <v>0.69975310547025704</v>
      </c>
    </row>
    <row r="1223" spans="1:8" s="3" customFormat="1" ht="31.5" x14ac:dyDescent="0.2">
      <c r="A1223" s="35" t="s">
        <v>30</v>
      </c>
      <c r="B1223" s="24" t="s">
        <v>675</v>
      </c>
      <c r="C1223" s="24" t="s">
        <v>43</v>
      </c>
      <c r="D1223" s="24" t="s">
        <v>677</v>
      </c>
      <c r="E1223" s="25">
        <v>200</v>
      </c>
      <c r="F1223" s="22">
        <f>F1224</f>
        <v>332.8</v>
      </c>
      <c r="G1223" s="22">
        <f t="shared" ref="G1223" si="617">G1224</f>
        <v>245.7</v>
      </c>
      <c r="H1223" s="194">
        <f t="shared" si="594"/>
        <v>0.73828124999999989</v>
      </c>
    </row>
    <row r="1224" spans="1:8" s="3" customFormat="1" ht="31.5" x14ac:dyDescent="0.2">
      <c r="A1224" s="35" t="s">
        <v>31</v>
      </c>
      <c r="B1224" s="24" t="s">
        <v>675</v>
      </c>
      <c r="C1224" s="24" t="s">
        <v>43</v>
      </c>
      <c r="D1224" s="24" t="s">
        <v>677</v>
      </c>
      <c r="E1224" s="25">
        <v>240</v>
      </c>
      <c r="F1224" s="22">
        <f>337.5-4.7</f>
        <v>332.8</v>
      </c>
      <c r="G1224" s="22">
        <v>245.7</v>
      </c>
      <c r="H1224" s="194">
        <f t="shared" si="594"/>
        <v>0.73828124999999989</v>
      </c>
    </row>
    <row r="1225" spans="1:8" s="3" customFormat="1" x14ac:dyDescent="0.2">
      <c r="A1225" s="29" t="s">
        <v>55</v>
      </c>
      <c r="B1225" s="24" t="s">
        <v>675</v>
      </c>
      <c r="C1225" s="24" t="s">
        <v>43</v>
      </c>
      <c r="D1225" s="24" t="s">
        <v>677</v>
      </c>
      <c r="E1225" s="25">
        <v>800</v>
      </c>
      <c r="F1225" s="22">
        <f>F1226</f>
        <v>3.7</v>
      </c>
      <c r="G1225" s="22">
        <f t="shared" ref="G1225" si="618">G1226</f>
        <v>0.2</v>
      </c>
      <c r="H1225" s="194">
        <f t="shared" si="594"/>
        <v>5.4054054054054057E-2</v>
      </c>
    </row>
    <row r="1226" spans="1:8" s="3" customFormat="1" x14ac:dyDescent="0.2">
      <c r="A1226" s="35" t="s">
        <v>57</v>
      </c>
      <c r="B1226" s="24" t="s">
        <v>675</v>
      </c>
      <c r="C1226" s="24" t="s">
        <v>43</v>
      </c>
      <c r="D1226" s="24" t="s">
        <v>677</v>
      </c>
      <c r="E1226" s="25">
        <v>850</v>
      </c>
      <c r="F1226" s="22">
        <v>3.7</v>
      </c>
      <c r="G1226" s="22">
        <v>0.2</v>
      </c>
      <c r="H1226" s="194">
        <f t="shared" si="594"/>
        <v>5.4054054054054057E-2</v>
      </c>
    </row>
    <row r="1227" spans="1:8" s="3" customFormat="1" x14ac:dyDescent="0.2">
      <c r="A1227" s="78" t="s">
        <v>35</v>
      </c>
      <c r="B1227" s="27" t="s">
        <v>675</v>
      </c>
      <c r="C1227" s="27" t="s">
        <v>678</v>
      </c>
      <c r="D1227" s="27" t="s">
        <v>9</v>
      </c>
      <c r="E1227" s="27" t="s">
        <v>9</v>
      </c>
      <c r="F1227" s="127">
        <f>F1228</f>
        <v>1074.7</v>
      </c>
      <c r="G1227" s="127">
        <f t="shared" ref="G1227:G1228" si="619">G1228</f>
        <v>0</v>
      </c>
      <c r="H1227" s="221">
        <f t="shared" si="594"/>
        <v>0</v>
      </c>
    </row>
    <row r="1228" spans="1:8" s="3" customFormat="1" x14ac:dyDescent="0.2">
      <c r="A1228" s="10" t="s">
        <v>35</v>
      </c>
      <c r="B1228" s="11" t="s">
        <v>675</v>
      </c>
      <c r="C1228" s="11" t="s">
        <v>678</v>
      </c>
      <c r="D1228" s="11" t="s">
        <v>154</v>
      </c>
      <c r="E1228" s="11" t="s">
        <v>9</v>
      </c>
      <c r="F1228" s="85">
        <f>F1229</f>
        <v>1074.7</v>
      </c>
      <c r="G1228" s="85">
        <f t="shared" si="619"/>
        <v>0</v>
      </c>
      <c r="H1228" s="208">
        <f t="shared" si="594"/>
        <v>0</v>
      </c>
    </row>
    <row r="1229" spans="1:8" s="3" customFormat="1" x14ac:dyDescent="0.2">
      <c r="A1229" s="29" t="s">
        <v>37</v>
      </c>
      <c r="B1229" s="24" t="s">
        <v>675</v>
      </c>
      <c r="C1229" s="24" t="s">
        <v>678</v>
      </c>
      <c r="D1229" s="24" t="s">
        <v>155</v>
      </c>
      <c r="E1229" s="24" t="s">
        <v>9</v>
      </c>
      <c r="F1229" s="57">
        <f>F1230+F1233</f>
        <v>1074.7</v>
      </c>
      <c r="G1229" s="57">
        <f t="shared" ref="G1229" si="620">G1230+G1233</f>
        <v>0</v>
      </c>
      <c r="H1229" s="203">
        <f t="shared" si="594"/>
        <v>0</v>
      </c>
    </row>
    <row r="1230" spans="1:8" s="3" customFormat="1" ht="31.5" x14ac:dyDescent="0.2">
      <c r="A1230" s="55" t="s">
        <v>264</v>
      </c>
      <c r="B1230" s="32" t="s">
        <v>675</v>
      </c>
      <c r="C1230" s="32" t="s">
        <v>678</v>
      </c>
      <c r="D1230" s="32" t="s">
        <v>157</v>
      </c>
      <c r="E1230" s="32"/>
      <c r="F1230" s="159">
        <f>F1231</f>
        <v>945.6</v>
      </c>
      <c r="G1230" s="159">
        <f t="shared" ref="G1230:G1231" si="621">G1231</f>
        <v>0</v>
      </c>
      <c r="H1230" s="226">
        <f t="shared" si="594"/>
        <v>0</v>
      </c>
    </row>
    <row r="1231" spans="1:8" s="62" customFormat="1" x14ac:dyDescent="0.2">
      <c r="A1231" s="29" t="s">
        <v>55</v>
      </c>
      <c r="B1231" s="24" t="s">
        <v>675</v>
      </c>
      <c r="C1231" s="24" t="s">
        <v>678</v>
      </c>
      <c r="D1231" s="24" t="s">
        <v>157</v>
      </c>
      <c r="E1231" s="24" t="s">
        <v>185</v>
      </c>
      <c r="F1231" s="57">
        <f>F1232</f>
        <v>945.6</v>
      </c>
      <c r="G1231" s="57">
        <f t="shared" si="621"/>
        <v>0</v>
      </c>
      <c r="H1231" s="203">
        <f t="shared" si="594"/>
        <v>0</v>
      </c>
    </row>
    <row r="1232" spans="1:8" s="21" customFormat="1" x14ac:dyDescent="0.2">
      <c r="A1232" s="29" t="s">
        <v>58</v>
      </c>
      <c r="B1232" s="24" t="s">
        <v>675</v>
      </c>
      <c r="C1232" s="24" t="s">
        <v>678</v>
      </c>
      <c r="D1232" s="24" t="s">
        <v>157</v>
      </c>
      <c r="E1232" s="24" t="s">
        <v>261</v>
      </c>
      <c r="F1232" s="57">
        <v>945.6</v>
      </c>
      <c r="G1232" s="57">
        <v>0</v>
      </c>
      <c r="H1232" s="203">
        <f t="shared" si="594"/>
        <v>0</v>
      </c>
    </row>
    <row r="1233" spans="1:8" s="36" customFormat="1" ht="47.25" x14ac:dyDescent="0.2">
      <c r="A1233" s="55" t="s">
        <v>269</v>
      </c>
      <c r="B1233" s="32" t="s">
        <v>675</v>
      </c>
      <c r="C1233" s="32" t="s">
        <v>678</v>
      </c>
      <c r="D1233" s="32" t="s">
        <v>350</v>
      </c>
      <c r="E1233" s="32"/>
      <c r="F1233" s="159">
        <f>F1234</f>
        <v>129.1</v>
      </c>
      <c r="G1233" s="159">
        <f t="shared" ref="G1233:G1234" si="622">G1234</f>
        <v>0</v>
      </c>
      <c r="H1233" s="226">
        <f t="shared" si="594"/>
        <v>0</v>
      </c>
    </row>
    <row r="1234" spans="1:8" s="36" customFormat="1" x14ac:dyDescent="0.2">
      <c r="A1234" s="29" t="s">
        <v>55</v>
      </c>
      <c r="B1234" s="24" t="s">
        <v>675</v>
      </c>
      <c r="C1234" s="24" t="s">
        <v>678</v>
      </c>
      <c r="D1234" s="24" t="s">
        <v>350</v>
      </c>
      <c r="E1234" s="24" t="s">
        <v>185</v>
      </c>
      <c r="F1234" s="57">
        <f>F1235</f>
        <v>129.1</v>
      </c>
      <c r="G1234" s="57">
        <f t="shared" si="622"/>
        <v>0</v>
      </c>
      <c r="H1234" s="203">
        <f t="shared" si="594"/>
        <v>0</v>
      </c>
    </row>
    <row r="1235" spans="1:8" s="36" customFormat="1" x14ac:dyDescent="0.2">
      <c r="A1235" s="29" t="s">
        <v>58</v>
      </c>
      <c r="B1235" s="24" t="s">
        <v>675</v>
      </c>
      <c r="C1235" s="24" t="s">
        <v>678</v>
      </c>
      <c r="D1235" s="24" t="s">
        <v>350</v>
      </c>
      <c r="E1235" s="24" t="s">
        <v>261</v>
      </c>
      <c r="F1235" s="57">
        <f>250-120.9</f>
        <v>129.1</v>
      </c>
      <c r="G1235" s="57">
        <v>0</v>
      </c>
      <c r="H1235" s="203">
        <f t="shared" si="594"/>
        <v>0</v>
      </c>
    </row>
    <row r="1236" spans="1:8" s="36" customFormat="1" x14ac:dyDescent="0.2">
      <c r="A1236" s="78" t="s">
        <v>133</v>
      </c>
      <c r="B1236" s="27" t="s">
        <v>675</v>
      </c>
      <c r="C1236" s="27" t="s">
        <v>134</v>
      </c>
      <c r="D1236" s="27"/>
      <c r="E1236" s="27"/>
      <c r="F1236" s="158">
        <f>F1237+F1244</f>
        <v>534.9</v>
      </c>
      <c r="G1236" s="158">
        <f t="shared" ref="G1236" si="623">G1237+G1244</f>
        <v>262.8</v>
      </c>
      <c r="H1236" s="225">
        <f t="shared" si="594"/>
        <v>0.49130678631519914</v>
      </c>
    </row>
    <row r="1237" spans="1:8" s="36" customFormat="1" x14ac:dyDescent="0.2">
      <c r="A1237" s="18" t="s">
        <v>162</v>
      </c>
      <c r="B1237" s="11" t="s">
        <v>675</v>
      </c>
      <c r="C1237" s="11" t="s">
        <v>134</v>
      </c>
      <c r="D1237" s="11" t="s">
        <v>163</v>
      </c>
      <c r="E1237" s="27"/>
      <c r="F1237" s="158">
        <f>F1238</f>
        <v>438</v>
      </c>
      <c r="G1237" s="158">
        <f t="shared" ref="G1237:G1240" si="624">G1238</f>
        <v>262.8</v>
      </c>
      <c r="H1237" s="225">
        <f t="shared" si="594"/>
        <v>0.6</v>
      </c>
    </row>
    <row r="1238" spans="1:8" s="21" customFormat="1" x14ac:dyDescent="0.2">
      <c r="A1238" s="23" t="s">
        <v>164</v>
      </c>
      <c r="B1238" s="24" t="s">
        <v>675</v>
      </c>
      <c r="C1238" s="24" t="s">
        <v>134</v>
      </c>
      <c r="D1238" s="24" t="s">
        <v>165</v>
      </c>
      <c r="E1238" s="27"/>
      <c r="F1238" s="159">
        <f>F1239</f>
        <v>438</v>
      </c>
      <c r="G1238" s="159">
        <f t="shared" si="624"/>
        <v>262.8</v>
      </c>
      <c r="H1238" s="226">
        <f t="shared" si="594"/>
        <v>0.6</v>
      </c>
    </row>
    <row r="1239" spans="1:8" s="36" customFormat="1" x14ac:dyDescent="0.2">
      <c r="A1239" s="35" t="s">
        <v>679</v>
      </c>
      <c r="B1239" s="24" t="s">
        <v>675</v>
      </c>
      <c r="C1239" s="24" t="s">
        <v>134</v>
      </c>
      <c r="D1239" s="24" t="s">
        <v>176</v>
      </c>
      <c r="E1239" s="25"/>
      <c r="F1239" s="22">
        <f>F1240</f>
        <v>438</v>
      </c>
      <c r="G1239" s="22">
        <f t="shared" si="624"/>
        <v>262.8</v>
      </c>
      <c r="H1239" s="194">
        <f t="shared" si="594"/>
        <v>0.6</v>
      </c>
    </row>
    <row r="1240" spans="1:8" s="36" customFormat="1" ht="31.5" x14ac:dyDescent="0.2">
      <c r="A1240" s="35" t="s">
        <v>30</v>
      </c>
      <c r="B1240" s="24" t="s">
        <v>675</v>
      </c>
      <c r="C1240" s="24" t="s">
        <v>134</v>
      </c>
      <c r="D1240" s="24" t="s">
        <v>176</v>
      </c>
      <c r="E1240" s="25">
        <v>200</v>
      </c>
      <c r="F1240" s="57">
        <f>F1241</f>
        <v>438</v>
      </c>
      <c r="G1240" s="57">
        <f t="shared" si="624"/>
        <v>262.8</v>
      </c>
      <c r="H1240" s="203">
        <f t="shared" si="594"/>
        <v>0.6</v>
      </c>
    </row>
    <row r="1241" spans="1:8" s="36" customFormat="1" ht="31.5" x14ac:dyDescent="0.2">
      <c r="A1241" s="35" t="s">
        <v>31</v>
      </c>
      <c r="B1241" s="24" t="s">
        <v>675</v>
      </c>
      <c r="C1241" s="24" t="s">
        <v>134</v>
      </c>
      <c r="D1241" s="24" t="s">
        <v>176</v>
      </c>
      <c r="E1241" s="25">
        <v>240</v>
      </c>
      <c r="F1241" s="57">
        <f>421+17</f>
        <v>438</v>
      </c>
      <c r="G1241" s="57">
        <v>262.8</v>
      </c>
      <c r="H1241" s="203">
        <f t="shared" ref="H1241:H1304" si="625">G1241/F1241</f>
        <v>0.6</v>
      </c>
    </row>
    <row r="1242" spans="1:8" s="36" customFormat="1" ht="15.6" hidden="1" customHeight="1" x14ac:dyDescent="0.2">
      <c r="A1242" s="29" t="s">
        <v>55</v>
      </c>
      <c r="B1242" s="24" t="s">
        <v>675</v>
      </c>
      <c r="C1242" s="24" t="s">
        <v>134</v>
      </c>
      <c r="D1242" s="24" t="s">
        <v>165</v>
      </c>
      <c r="E1242" s="24" t="s">
        <v>185</v>
      </c>
      <c r="F1242" s="57">
        <f>F1243</f>
        <v>0</v>
      </c>
      <c r="G1242" s="57">
        <f t="shared" ref="G1242" si="626">G1243</f>
        <v>0</v>
      </c>
      <c r="H1242" s="203" t="e">
        <f t="shared" si="625"/>
        <v>#DIV/0!</v>
      </c>
    </row>
    <row r="1243" spans="1:8" s="36" customFormat="1" ht="15.6" hidden="1" customHeight="1" x14ac:dyDescent="0.2">
      <c r="A1243" s="29" t="s">
        <v>58</v>
      </c>
      <c r="B1243" s="24" t="s">
        <v>675</v>
      </c>
      <c r="C1243" s="24" t="s">
        <v>134</v>
      </c>
      <c r="D1243" s="24" t="s">
        <v>165</v>
      </c>
      <c r="E1243" s="24" t="s">
        <v>261</v>
      </c>
      <c r="F1243" s="57"/>
      <c r="G1243" s="57"/>
      <c r="H1243" s="203" t="e">
        <f t="shared" si="625"/>
        <v>#DIV/0!</v>
      </c>
    </row>
    <row r="1244" spans="1:8" s="36" customFormat="1" x14ac:dyDescent="0.2">
      <c r="A1244" s="10" t="s">
        <v>187</v>
      </c>
      <c r="B1244" s="11" t="s">
        <v>675</v>
      </c>
      <c r="C1244" s="11" t="s">
        <v>134</v>
      </c>
      <c r="D1244" s="11" t="s">
        <v>188</v>
      </c>
      <c r="E1244" s="11"/>
      <c r="F1244" s="160">
        <f>F1245+F1248+F1251+F1254+F1260</f>
        <v>96.9</v>
      </c>
      <c r="G1244" s="160">
        <f t="shared" ref="G1244" si="627">G1245+G1248+G1251+G1254+G1260</f>
        <v>0</v>
      </c>
      <c r="H1244" s="227">
        <f t="shared" si="625"/>
        <v>0</v>
      </c>
    </row>
    <row r="1245" spans="1:8" s="42" customFormat="1" ht="47.25" x14ac:dyDescent="0.2">
      <c r="A1245" s="70" t="s">
        <v>191</v>
      </c>
      <c r="B1245" s="71" t="s">
        <v>675</v>
      </c>
      <c r="C1245" s="71" t="s">
        <v>134</v>
      </c>
      <c r="D1245" s="71" t="s">
        <v>190</v>
      </c>
      <c r="E1245" s="72"/>
      <c r="F1245" s="73">
        <f>F1246</f>
        <v>66.900000000000006</v>
      </c>
      <c r="G1245" s="73">
        <f t="shared" ref="G1245:G1246" si="628">G1246</f>
        <v>0</v>
      </c>
      <c r="H1245" s="206">
        <f t="shared" si="625"/>
        <v>0</v>
      </c>
    </row>
    <row r="1246" spans="1:8" s="75" customFormat="1" x14ac:dyDescent="0.2">
      <c r="A1246" s="74" t="s">
        <v>55</v>
      </c>
      <c r="B1246" s="44" t="s">
        <v>675</v>
      </c>
      <c r="C1246" s="44" t="s">
        <v>134</v>
      </c>
      <c r="D1246" s="44" t="s">
        <v>190</v>
      </c>
      <c r="E1246" s="45">
        <v>800</v>
      </c>
      <c r="F1246" s="46">
        <f>F1247</f>
        <v>66.900000000000006</v>
      </c>
      <c r="G1246" s="46">
        <f t="shared" si="628"/>
        <v>0</v>
      </c>
      <c r="H1246" s="198">
        <f t="shared" si="625"/>
        <v>0</v>
      </c>
    </row>
    <row r="1247" spans="1:8" s="75" customFormat="1" x14ac:dyDescent="0.2">
      <c r="A1247" s="63" t="s">
        <v>58</v>
      </c>
      <c r="B1247" s="44" t="s">
        <v>675</v>
      </c>
      <c r="C1247" s="44" t="s">
        <v>134</v>
      </c>
      <c r="D1247" s="44" t="s">
        <v>190</v>
      </c>
      <c r="E1247" s="45">
        <v>870</v>
      </c>
      <c r="F1247" s="46">
        <f>33+33.9</f>
        <v>66.900000000000006</v>
      </c>
      <c r="G1247" s="46">
        <v>0</v>
      </c>
      <c r="H1247" s="198">
        <f t="shared" si="625"/>
        <v>0</v>
      </c>
    </row>
    <row r="1248" spans="1:8" s="75" customFormat="1" ht="46.9" hidden="1" customHeight="1" x14ac:dyDescent="0.2">
      <c r="A1248" s="70" t="s">
        <v>192</v>
      </c>
      <c r="B1248" s="71" t="s">
        <v>675</v>
      </c>
      <c r="C1248" s="71" t="s">
        <v>134</v>
      </c>
      <c r="D1248" s="71" t="s">
        <v>193</v>
      </c>
      <c r="E1248" s="72"/>
      <c r="F1248" s="73">
        <f>F1249</f>
        <v>0</v>
      </c>
      <c r="G1248" s="73">
        <f t="shared" ref="G1248:G1249" si="629">G1249</f>
        <v>0</v>
      </c>
      <c r="H1248" s="206" t="e">
        <f t="shared" si="625"/>
        <v>#DIV/0!</v>
      </c>
    </row>
    <row r="1249" spans="1:8" s="75" customFormat="1" ht="15.6" hidden="1" customHeight="1" x14ac:dyDescent="0.2">
      <c r="A1249" s="74" t="s">
        <v>55</v>
      </c>
      <c r="B1249" s="44" t="s">
        <v>675</v>
      </c>
      <c r="C1249" s="44" t="s">
        <v>134</v>
      </c>
      <c r="D1249" s="44" t="s">
        <v>193</v>
      </c>
      <c r="E1249" s="45">
        <v>800</v>
      </c>
      <c r="F1249" s="46">
        <f>F1250</f>
        <v>0</v>
      </c>
      <c r="G1249" s="46">
        <f t="shared" si="629"/>
        <v>0</v>
      </c>
      <c r="H1249" s="198" t="e">
        <f t="shared" si="625"/>
        <v>#DIV/0!</v>
      </c>
    </row>
    <row r="1250" spans="1:8" s="75" customFormat="1" ht="15.6" hidden="1" customHeight="1" x14ac:dyDescent="0.2">
      <c r="A1250" s="63" t="s">
        <v>58</v>
      </c>
      <c r="B1250" s="44" t="s">
        <v>675</v>
      </c>
      <c r="C1250" s="44" t="s">
        <v>134</v>
      </c>
      <c r="D1250" s="44" t="s">
        <v>193</v>
      </c>
      <c r="E1250" s="45">
        <v>870</v>
      </c>
      <c r="F1250" s="46">
        <v>0</v>
      </c>
      <c r="G1250" s="46">
        <v>0</v>
      </c>
      <c r="H1250" s="198" t="e">
        <f t="shared" si="625"/>
        <v>#DIV/0!</v>
      </c>
    </row>
    <row r="1251" spans="1:8" s="75" customFormat="1" ht="47.25" hidden="1" x14ac:dyDescent="0.2">
      <c r="A1251" s="76" t="s">
        <v>198</v>
      </c>
      <c r="B1251" s="71" t="s">
        <v>675</v>
      </c>
      <c r="C1251" s="71" t="s">
        <v>134</v>
      </c>
      <c r="D1251" s="71" t="s">
        <v>199</v>
      </c>
      <c r="E1251" s="72"/>
      <c r="F1251" s="73">
        <f>F1252</f>
        <v>0</v>
      </c>
      <c r="G1251" s="73">
        <f t="shared" ref="G1251:G1252" si="630">G1252</f>
        <v>0</v>
      </c>
      <c r="H1251" s="206" t="e">
        <f t="shared" si="625"/>
        <v>#DIV/0!</v>
      </c>
    </row>
    <row r="1252" spans="1:8" s="75" customFormat="1" hidden="1" x14ac:dyDescent="0.2">
      <c r="A1252" s="74" t="s">
        <v>55</v>
      </c>
      <c r="B1252" s="44" t="s">
        <v>675</v>
      </c>
      <c r="C1252" s="44" t="s">
        <v>134</v>
      </c>
      <c r="D1252" s="44" t="s">
        <v>199</v>
      </c>
      <c r="E1252" s="45">
        <v>800</v>
      </c>
      <c r="F1252" s="46">
        <f>F1253</f>
        <v>0</v>
      </c>
      <c r="G1252" s="46">
        <f t="shared" si="630"/>
        <v>0</v>
      </c>
      <c r="H1252" s="198" t="e">
        <f t="shared" si="625"/>
        <v>#DIV/0!</v>
      </c>
    </row>
    <row r="1253" spans="1:8" s="75" customFormat="1" hidden="1" x14ac:dyDescent="0.2">
      <c r="A1253" s="63" t="s">
        <v>58</v>
      </c>
      <c r="B1253" s="44" t="s">
        <v>675</v>
      </c>
      <c r="C1253" s="44" t="s">
        <v>134</v>
      </c>
      <c r="D1253" s="44" t="s">
        <v>199</v>
      </c>
      <c r="E1253" s="45">
        <v>870</v>
      </c>
      <c r="F1253" s="46">
        <f>20-20</f>
        <v>0</v>
      </c>
      <c r="G1253" s="46">
        <f t="shared" ref="G1253" si="631">20-20</f>
        <v>0</v>
      </c>
      <c r="H1253" s="198" t="e">
        <f t="shared" si="625"/>
        <v>#DIV/0!</v>
      </c>
    </row>
    <row r="1254" spans="1:8" s="75" customFormat="1" ht="47.25" x14ac:dyDescent="0.2">
      <c r="A1254" s="76" t="s">
        <v>200</v>
      </c>
      <c r="B1254" s="71" t="s">
        <v>675</v>
      </c>
      <c r="C1254" s="71" t="s">
        <v>134</v>
      </c>
      <c r="D1254" s="71" t="s">
        <v>201</v>
      </c>
      <c r="E1254" s="72"/>
      <c r="F1254" s="73">
        <f>F1255</f>
        <v>30</v>
      </c>
      <c r="G1254" s="73">
        <f t="shared" ref="G1254:G1255" si="632">G1255</f>
        <v>0</v>
      </c>
      <c r="H1254" s="206">
        <f t="shared" si="625"/>
        <v>0</v>
      </c>
    </row>
    <row r="1255" spans="1:8" s="75" customFormat="1" x14ac:dyDescent="0.2">
      <c r="A1255" s="74" t="s">
        <v>55</v>
      </c>
      <c r="B1255" s="44" t="s">
        <v>675</v>
      </c>
      <c r="C1255" s="44" t="s">
        <v>134</v>
      </c>
      <c r="D1255" s="44" t="s">
        <v>201</v>
      </c>
      <c r="E1255" s="45">
        <v>800</v>
      </c>
      <c r="F1255" s="46">
        <f>F1256</f>
        <v>30</v>
      </c>
      <c r="G1255" s="46">
        <f t="shared" si="632"/>
        <v>0</v>
      </c>
      <c r="H1255" s="198">
        <f t="shared" si="625"/>
        <v>0</v>
      </c>
    </row>
    <row r="1256" spans="1:8" s="75" customFormat="1" x14ac:dyDescent="0.2">
      <c r="A1256" s="63" t="s">
        <v>58</v>
      </c>
      <c r="B1256" s="44" t="s">
        <v>675</v>
      </c>
      <c r="C1256" s="44" t="s">
        <v>134</v>
      </c>
      <c r="D1256" s="44" t="s">
        <v>201</v>
      </c>
      <c r="E1256" s="45">
        <v>870</v>
      </c>
      <c r="F1256" s="46">
        <v>30</v>
      </c>
      <c r="G1256" s="46">
        <v>0</v>
      </c>
      <c r="H1256" s="198">
        <f t="shared" si="625"/>
        <v>0</v>
      </c>
    </row>
    <row r="1257" spans="1:8" s="47" customFormat="1" ht="62.45" hidden="1" customHeight="1" x14ac:dyDescent="0.2">
      <c r="A1257" s="74" t="s">
        <v>202</v>
      </c>
      <c r="B1257" s="44" t="s">
        <v>13</v>
      </c>
      <c r="C1257" s="44" t="s">
        <v>134</v>
      </c>
      <c r="D1257" s="44" t="s">
        <v>203</v>
      </c>
      <c r="E1257" s="45"/>
      <c r="F1257" s="46">
        <f>F1258</f>
        <v>0</v>
      </c>
      <c r="G1257" s="46">
        <f t="shared" ref="G1257:G1258" si="633">G1258</f>
        <v>0</v>
      </c>
      <c r="H1257" s="198" t="e">
        <f t="shared" si="625"/>
        <v>#DIV/0!</v>
      </c>
    </row>
    <row r="1258" spans="1:8" s="47" customFormat="1" ht="15.6" hidden="1" customHeight="1" x14ac:dyDescent="0.2">
      <c r="A1258" s="43" t="s">
        <v>55</v>
      </c>
      <c r="B1258" s="44" t="s">
        <v>13</v>
      </c>
      <c r="C1258" s="44" t="s">
        <v>134</v>
      </c>
      <c r="D1258" s="44" t="s">
        <v>203</v>
      </c>
      <c r="E1258" s="45">
        <v>800</v>
      </c>
      <c r="F1258" s="46">
        <f>F1259</f>
        <v>0</v>
      </c>
      <c r="G1258" s="46">
        <f t="shared" si="633"/>
        <v>0</v>
      </c>
      <c r="H1258" s="198" t="e">
        <f t="shared" si="625"/>
        <v>#DIV/0!</v>
      </c>
    </row>
    <row r="1259" spans="1:8" s="47" customFormat="1" ht="15.6" hidden="1" customHeight="1" x14ac:dyDescent="0.2">
      <c r="A1259" s="43" t="s">
        <v>58</v>
      </c>
      <c r="B1259" s="44" t="s">
        <v>13</v>
      </c>
      <c r="C1259" s="44" t="s">
        <v>134</v>
      </c>
      <c r="D1259" s="44" t="s">
        <v>203</v>
      </c>
      <c r="E1259" s="45">
        <v>870</v>
      </c>
      <c r="F1259" s="46">
        <f>4.7-4.7</f>
        <v>0</v>
      </c>
      <c r="G1259" s="46">
        <f t="shared" ref="G1259" si="634">4.7-4.7</f>
        <v>0</v>
      </c>
      <c r="H1259" s="198" t="e">
        <f t="shared" si="625"/>
        <v>#DIV/0!</v>
      </c>
    </row>
    <row r="1260" spans="1:8" s="64" customFormat="1" ht="62.45" hidden="1" customHeight="1" x14ac:dyDescent="0.2">
      <c r="A1260" s="77" t="s">
        <v>204</v>
      </c>
      <c r="B1260" s="71" t="s">
        <v>675</v>
      </c>
      <c r="C1260" s="71" t="s">
        <v>134</v>
      </c>
      <c r="D1260" s="71" t="s">
        <v>205</v>
      </c>
      <c r="E1260" s="72"/>
      <c r="F1260" s="73">
        <f>F1261</f>
        <v>0</v>
      </c>
      <c r="G1260" s="73">
        <f t="shared" ref="G1260:G1261" si="635">G1261</f>
        <v>0</v>
      </c>
      <c r="H1260" s="206" t="e">
        <f t="shared" si="625"/>
        <v>#DIV/0!</v>
      </c>
    </row>
    <row r="1261" spans="1:8" s="47" customFormat="1" ht="15.6" hidden="1" customHeight="1" x14ac:dyDescent="0.2">
      <c r="A1261" s="43" t="s">
        <v>55</v>
      </c>
      <c r="B1261" s="44" t="s">
        <v>675</v>
      </c>
      <c r="C1261" s="44" t="s">
        <v>134</v>
      </c>
      <c r="D1261" s="44" t="s">
        <v>205</v>
      </c>
      <c r="E1261" s="45">
        <v>800</v>
      </c>
      <c r="F1261" s="46">
        <f>F1262</f>
        <v>0</v>
      </c>
      <c r="G1261" s="46">
        <f t="shared" si="635"/>
        <v>0</v>
      </c>
      <c r="H1261" s="198" t="e">
        <f t="shared" si="625"/>
        <v>#DIV/0!</v>
      </c>
    </row>
    <row r="1262" spans="1:8" s="47" customFormat="1" ht="15.6" hidden="1" customHeight="1" x14ac:dyDescent="0.2">
      <c r="A1262" s="43" t="s">
        <v>58</v>
      </c>
      <c r="B1262" s="44" t="s">
        <v>675</v>
      </c>
      <c r="C1262" s="44" t="s">
        <v>134</v>
      </c>
      <c r="D1262" s="44" t="s">
        <v>205</v>
      </c>
      <c r="E1262" s="45">
        <v>870</v>
      </c>
      <c r="F1262" s="46">
        <f>15-15</f>
        <v>0</v>
      </c>
      <c r="G1262" s="46">
        <f t="shared" ref="G1262" si="636">15-15</f>
        <v>0</v>
      </c>
      <c r="H1262" s="198" t="e">
        <f t="shared" si="625"/>
        <v>#DIV/0!</v>
      </c>
    </row>
    <row r="1263" spans="1:8" s="21" customFormat="1" x14ac:dyDescent="0.2">
      <c r="A1263" s="18" t="s">
        <v>206</v>
      </c>
      <c r="B1263" s="19" t="s">
        <v>675</v>
      </c>
      <c r="C1263" s="11" t="s">
        <v>207</v>
      </c>
      <c r="D1263" s="19"/>
      <c r="E1263" s="19"/>
      <c r="F1263" s="12">
        <f t="shared" ref="F1263:G1269" si="637">F1264</f>
        <v>804.6</v>
      </c>
      <c r="G1263" s="12">
        <f t="shared" si="637"/>
        <v>594.6</v>
      </c>
      <c r="H1263" s="191">
        <f t="shared" si="625"/>
        <v>0.73900074571215513</v>
      </c>
    </row>
    <row r="1264" spans="1:8" s="36" customFormat="1" ht="16.5" customHeight="1" x14ac:dyDescent="0.2">
      <c r="A1264" s="26" t="s">
        <v>680</v>
      </c>
      <c r="B1264" s="27" t="s">
        <v>675</v>
      </c>
      <c r="C1264" s="27" t="s">
        <v>681</v>
      </c>
      <c r="D1264" s="27"/>
      <c r="E1264" s="33"/>
      <c r="F1264" s="28">
        <f t="shared" si="637"/>
        <v>804.6</v>
      </c>
      <c r="G1264" s="28">
        <f t="shared" si="637"/>
        <v>594.6</v>
      </c>
      <c r="H1264" s="195">
        <f t="shared" si="625"/>
        <v>0.73900074571215513</v>
      </c>
    </row>
    <row r="1265" spans="1:8" s="3" customFormat="1" ht="63" x14ac:dyDescent="0.2">
      <c r="A1265" s="29" t="s">
        <v>682</v>
      </c>
      <c r="B1265" s="24" t="s">
        <v>675</v>
      </c>
      <c r="C1265" s="24" t="s">
        <v>681</v>
      </c>
      <c r="D1265" s="24" t="s">
        <v>683</v>
      </c>
      <c r="E1265" s="24"/>
      <c r="F1265" s="57">
        <f t="shared" si="637"/>
        <v>804.6</v>
      </c>
      <c r="G1265" s="57">
        <f t="shared" si="637"/>
        <v>594.6</v>
      </c>
      <c r="H1265" s="203">
        <f t="shared" si="625"/>
        <v>0.73900074571215513</v>
      </c>
    </row>
    <row r="1266" spans="1:8" s="36" customFormat="1" ht="31.5" customHeight="1" x14ac:dyDescent="0.2">
      <c r="A1266" s="29" t="s">
        <v>684</v>
      </c>
      <c r="B1266" s="24" t="s">
        <v>675</v>
      </c>
      <c r="C1266" s="24" t="s">
        <v>681</v>
      </c>
      <c r="D1266" s="24" t="s">
        <v>685</v>
      </c>
      <c r="E1266" s="24"/>
      <c r="F1266" s="57">
        <f t="shared" si="637"/>
        <v>804.6</v>
      </c>
      <c r="G1266" s="57">
        <f t="shared" si="637"/>
        <v>594.6</v>
      </c>
      <c r="H1266" s="203">
        <f t="shared" si="625"/>
        <v>0.73900074571215513</v>
      </c>
    </row>
    <row r="1267" spans="1:8" s="36" customFormat="1" ht="79.150000000000006" customHeight="1" x14ac:dyDescent="0.2">
      <c r="A1267" s="29" t="s">
        <v>686</v>
      </c>
      <c r="B1267" s="24" t="s">
        <v>675</v>
      </c>
      <c r="C1267" s="24" t="s">
        <v>681</v>
      </c>
      <c r="D1267" s="24" t="s">
        <v>687</v>
      </c>
      <c r="E1267" s="24"/>
      <c r="F1267" s="57">
        <f>F1268</f>
        <v>804.6</v>
      </c>
      <c r="G1267" s="57">
        <f t="shared" si="637"/>
        <v>594.6</v>
      </c>
      <c r="H1267" s="203">
        <f t="shared" si="625"/>
        <v>0.73900074571215513</v>
      </c>
    </row>
    <row r="1268" spans="1:8" s="36" customFormat="1" ht="31.5" x14ac:dyDescent="0.2">
      <c r="A1268" s="29" t="s">
        <v>688</v>
      </c>
      <c r="B1268" s="24" t="s">
        <v>675</v>
      </c>
      <c r="C1268" s="24" t="s">
        <v>681</v>
      </c>
      <c r="D1268" s="24" t="s">
        <v>689</v>
      </c>
      <c r="E1268" s="24"/>
      <c r="F1268" s="57">
        <f>F1269</f>
        <v>804.6</v>
      </c>
      <c r="G1268" s="57">
        <f t="shared" si="637"/>
        <v>594.6</v>
      </c>
      <c r="H1268" s="203">
        <f t="shared" si="625"/>
        <v>0.73900074571215513</v>
      </c>
    </row>
    <row r="1269" spans="1:8" s="36" customFormat="1" ht="21" customHeight="1" x14ac:dyDescent="0.2">
      <c r="A1269" s="29" t="s">
        <v>690</v>
      </c>
      <c r="B1269" s="24" t="s">
        <v>675</v>
      </c>
      <c r="C1269" s="24" t="s">
        <v>681</v>
      </c>
      <c r="D1269" s="24" t="s">
        <v>689</v>
      </c>
      <c r="E1269" s="24" t="s">
        <v>137</v>
      </c>
      <c r="F1269" s="57">
        <f t="shared" si="637"/>
        <v>804.6</v>
      </c>
      <c r="G1269" s="57">
        <f t="shared" si="637"/>
        <v>594.6</v>
      </c>
      <c r="H1269" s="203">
        <f t="shared" si="625"/>
        <v>0.73900074571215513</v>
      </c>
    </row>
    <row r="1270" spans="1:8" s="3" customFormat="1" x14ac:dyDescent="0.2">
      <c r="A1270" s="29" t="s">
        <v>691</v>
      </c>
      <c r="B1270" s="24" t="s">
        <v>675</v>
      </c>
      <c r="C1270" s="24" t="s">
        <v>681</v>
      </c>
      <c r="D1270" s="24" t="s">
        <v>689</v>
      </c>
      <c r="E1270" s="24" t="s">
        <v>692</v>
      </c>
      <c r="F1270" s="57">
        <v>804.6</v>
      </c>
      <c r="G1270" s="57">
        <v>594.6</v>
      </c>
      <c r="H1270" s="203">
        <f t="shared" si="625"/>
        <v>0.73900074571215513</v>
      </c>
    </row>
    <row r="1271" spans="1:8" s="21" customFormat="1" ht="31.5" x14ac:dyDescent="0.2">
      <c r="A1271" s="18" t="s">
        <v>693</v>
      </c>
      <c r="B1271" s="19" t="s">
        <v>675</v>
      </c>
      <c r="C1271" s="11" t="s">
        <v>215</v>
      </c>
      <c r="D1271" s="19"/>
      <c r="E1271" s="19"/>
      <c r="F1271" s="12">
        <f>F1272</f>
        <v>229</v>
      </c>
      <c r="G1271" s="12">
        <f t="shared" ref="G1271" si="638">G1272</f>
        <v>0</v>
      </c>
      <c r="H1271" s="191">
        <f t="shared" si="625"/>
        <v>0</v>
      </c>
    </row>
    <row r="1272" spans="1:8" s="3" customFormat="1" ht="47.25" x14ac:dyDescent="0.2">
      <c r="A1272" s="26" t="s">
        <v>216</v>
      </c>
      <c r="B1272" s="27" t="s">
        <v>675</v>
      </c>
      <c r="C1272" s="27" t="s">
        <v>217</v>
      </c>
      <c r="D1272" s="27"/>
      <c r="E1272" s="33"/>
      <c r="F1272" s="28">
        <f>F1273+F1277</f>
        <v>229</v>
      </c>
      <c r="G1272" s="28">
        <f t="shared" ref="G1272" si="639">G1273+G1277</f>
        <v>0</v>
      </c>
      <c r="H1272" s="195">
        <f t="shared" si="625"/>
        <v>0</v>
      </c>
    </row>
    <row r="1273" spans="1:8" s="3" customFormat="1" ht="16.149999999999999" hidden="1" customHeight="1" x14ac:dyDescent="0.2">
      <c r="A1273" s="26" t="s">
        <v>37</v>
      </c>
      <c r="B1273" s="27" t="s">
        <v>675</v>
      </c>
      <c r="C1273" s="27" t="s">
        <v>217</v>
      </c>
      <c r="D1273" s="27" t="s">
        <v>38</v>
      </c>
      <c r="E1273" s="33"/>
      <c r="F1273" s="28">
        <f>F1274</f>
        <v>0</v>
      </c>
      <c r="G1273" s="28">
        <f t="shared" ref="G1273:G1275" si="640">G1274</f>
        <v>0</v>
      </c>
      <c r="H1273" s="195" t="e">
        <f t="shared" si="625"/>
        <v>#DIV/0!</v>
      </c>
    </row>
    <row r="1274" spans="1:8" s="3" customFormat="1" ht="31.15" hidden="1" customHeight="1" x14ac:dyDescent="0.2">
      <c r="A1274" s="55" t="s">
        <v>264</v>
      </c>
      <c r="B1274" s="24" t="s">
        <v>675</v>
      </c>
      <c r="C1274" s="24" t="s">
        <v>217</v>
      </c>
      <c r="D1274" s="32" t="s">
        <v>39</v>
      </c>
      <c r="E1274" s="33"/>
      <c r="F1274" s="28">
        <f>F1275</f>
        <v>0</v>
      </c>
      <c r="G1274" s="28">
        <f t="shared" si="640"/>
        <v>0</v>
      </c>
      <c r="H1274" s="195" t="e">
        <f t="shared" si="625"/>
        <v>#DIV/0!</v>
      </c>
    </row>
    <row r="1275" spans="1:8" s="3" customFormat="1" ht="15.6" hidden="1" customHeight="1" x14ac:dyDescent="0.2">
      <c r="A1275" s="29" t="s">
        <v>690</v>
      </c>
      <c r="B1275" s="24" t="s">
        <v>675</v>
      </c>
      <c r="C1275" s="24" t="s">
        <v>217</v>
      </c>
      <c r="D1275" s="24" t="s">
        <v>39</v>
      </c>
      <c r="E1275" s="25">
        <v>500</v>
      </c>
      <c r="F1275" s="22">
        <f>F1276</f>
        <v>0</v>
      </c>
      <c r="G1275" s="22">
        <f t="shared" si="640"/>
        <v>0</v>
      </c>
      <c r="H1275" s="194" t="e">
        <f t="shared" si="625"/>
        <v>#DIV/0!</v>
      </c>
    </row>
    <row r="1276" spans="1:8" s="3" customFormat="1" ht="15.6" hidden="1" customHeight="1" x14ac:dyDescent="0.2">
      <c r="A1276" s="29" t="s">
        <v>694</v>
      </c>
      <c r="B1276" s="24" t="s">
        <v>675</v>
      </c>
      <c r="C1276" s="24" t="s">
        <v>217</v>
      </c>
      <c r="D1276" s="24" t="s">
        <v>39</v>
      </c>
      <c r="E1276" s="25">
        <v>540</v>
      </c>
      <c r="F1276" s="22"/>
      <c r="G1276" s="22"/>
      <c r="H1276" s="194" t="e">
        <f t="shared" si="625"/>
        <v>#DIV/0!</v>
      </c>
    </row>
    <row r="1277" spans="1:8" s="3" customFormat="1" ht="47.25" x14ac:dyDescent="0.2">
      <c r="A1277" s="10" t="s">
        <v>218</v>
      </c>
      <c r="B1277" s="11" t="s">
        <v>675</v>
      </c>
      <c r="C1277" s="11" t="s">
        <v>217</v>
      </c>
      <c r="D1277" s="11" t="s">
        <v>219</v>
      </c>
      <c r="E1277" s="11"/>
      <c r="F1277" s="160">
        <f>F1278</f>
        <v>229</v>
      </c>
      <c r="G1277" s="160">
        <f t="shared" ref="G1277" si="641">G1278</f>
        <v>0</v>
      </c>
      <c r="H1277" s="227">
        <f t="shared" si="625"/>
        <v>0</v>
      </c>
    </row>
    <row r="1278" spans="1:8" s="3" customFormat="1" ht="47.25" x14ac:dyDescent="0.2">
      <c r="A1278" s="29" t="s">
        <v>220</v>
      </c>
      <c r="B1278" s="24" t="s">
        <v>675</v>
      </c>
      <c r="C1278" s="24" t="s">
        <v>217</v>
      </c>
      <c r="D1278" s="24" t="s">
        <v>221</v>
      </c>
      <c r="E1278" s="24"/>
      <c r="F1278" s="57">
        <f>F1279+F1281</f>
        <v>229</v>
      </c>
      <c r="G1278" s="57">
        <f t="shared" ref="G1278" si="642">G1279+G1281</f>
        <v>0</v>
      </c>
      <c r="H1278" s="203">
        <f t="shared" si="625"/>
        <v>0</v>
      </c>
    </row>
    <row r="1279" spans="1:8" s="3" customFormat="1" ht="15.6" hidden="1" customHeight="1" x14ac:dyDescent="0.2">
      <c r="A1279" s="29" t="s">
        <v>690</v>
      </c>
      <c r="B1279" s="24" t="s">
        <v>675</v>
      </c>
      <c r="C1279" s="24" t="s">
        <v>217</v>
      </c>
      <c r="D1279" s="24" t="s">
        <v>221</v>
      </c>
      <c r="E1279" s="24" t="s">
        <v>137</v>
      </c>
      <c r="F1279" s="57">
        <f>F1280</f>
        <v>0</v>
      </c>
      <c r="G1279" s="57">
        <f t="shared" ref="G1279" si="643">G1280</f>
        <v>0</v>
      </c>
      <c r="H1279" s="203" t="e">
        <f t="shared" si="625"/>
        <v>#DIV/0!</v>
      </c>
    </row>
    <row r="1280" spans="1:8" s="3" customFormat="1" ht="15.6" hidden="1" customHeight="1" x14ac:dyDescent="0.2">
      <c r="A1280" s="29" t="s">
        <v>694</v>
      </c>
      <c r="B1280" s="24" t="s">
        <v>675</v>
      </c>
      <c r="C1280" s="24" t="s">
        <v>217</v>
      </c>
      <c r="D1280" s="24" t="s">
        <v>221</v>
      </c>
      <c r="E1280" s="24" t="s">
        <v>695</v>
      </c>
      <c r="F1280" s="57"/>
      <c r="G1280" s="57"/>
      <c r="H1280" s="203" t="e">
        <f t="shared" si="625"/>
        <v>#DIV/0!</v>
      </c>
    </row>
    <row r="1281" spans="1:8" s="3" customFormat="1" x14ac:dyDescent="0.2">
      <c r="A1281" s="29" t="s">
        <v>55</v>
      </c>
      <c r="B1281" s="24" t="s">
        <v>675</v>
      </c>
      <c r="C1281" s="24" t="s">
        <v>217</v>
      </c>
      <c r="D1281" s="24" t="s">
        <v>221</v>
      </c>
      <c r="E1281" s="24" t="s">
        <v>185</v>
      </c>
      <c r="F1281" s="57">
        <f>F1282</f>
        <v>229</v>
      </c>
      <c r="G1281" s="57">
        <f t="shared" ref="G1281" si="644">G1282</f>
        <v>0</v>
      </c>
      <c r="H1281" s="203">
        <f t="shared" si="625"/>
        <v>0</v>
      </c>
    </row>
    <row r="1282" spans="1:8" s="3" customFormat="1" x14ac:dyDescent="0.2">
      <c r="A1282" s="29" t="s">
        <v>58</v>
      </c>
      <c r="B1282" s="24" t="s">
        <v>675</v>
      </c>
      <c r="C1282" s="24" t="s">
        <v>217</v>
      </c>
      <c r="D1282" s="24" t="s">
        <v>221</v>
      </c>
      <c r="E1282" s="24" t="s">
        <v>261</v>
      </c>
      <c r="F1282" s="93">
        <v>229</v>
      </c>
      <c r="G1282" s="93">
        <v>0</v>
      </c>
      <c r="H1282" s="211">
        <f t="shared" si="625"/>
        <v>0</v>
      </c>
    </row>
    <row r="1283" spans="1:8" s="21" customFormat="1" x14ac:dyDescent="0.2">
      <c r="A1283" s="18" t="s">
        <v>224</v>
      </c>
      <c r="B1283" s="19" t="s">
        <v>675</v>
      </c>
      <c r="C1283" s="11" t="s">
        <v>225</v>
      </c>
      <c r="D1283" s="19"/>
      <c r="E1283" s="19"/>
      <c r="F1283" s="12">
        <f>F1284+F1297+F1337</f>
        <v>29330.9</v>
      </c>
      <c r="G1283" s="12">
        <f t="shared" ref="G1283" si="645">G1284+G1297+G1337</f>
        <v>27018.899999999998</v>
      </c>
      <c r="H1283" s="191">
        <f t="shared" si="625"/>
        <v>0.92117527931294285</v>
      </c>
    </row>
    <row r="1284" spans="1:8" s="47" customFormat="1" ht="30.6" customHeight="1" x14ac:dyDescent="0.2">
      <c r="A1284" s="61" t="s">
        <v>238</v>
      </c>
      <c r="B1284" s="40">
        <v>992</v>
      </c>
      <c r="C1284" s="39" t="s">
        <v>237</v>
      </c>
      <c r="D1284" s="40" t="s">
        <v>239</v>
      </c>
      <c r="E1284" s="40"/>
      <c r="F1284" s="161">
        <f>F1285</f>
        <v>1871.1999999999998</v>
      </c>
      <c r="G1284" s="161">
        <f t="shared" ref="G1284" si="646">G1285</f>
        <v>60</v>
      </c>
      <c r="H1284" s="228">
        <f t="shared" si="625"/>
        <v>3.2064985036340317E-2</v>
      </c>
    </row>
    <row r="1285" spans="1:8" s="123" customFormat="1" ht="31.5" x14ac:dyDescent="0.2">
      <c r="A1285" s="74" t="s">
        <v>480</v>
      </c>
      <c r="B1285" s="45">
        <v>992</v>
      </c>
      <c r="C1285" s="44" t="s">
        <v>237</v>
      </c>
      <c r="D1285" s="45" t="s">
        <v>481</v>
      </c>
      <c r="E1285" s="45"/>
      <c r="F1285" s="162">
        <f>F1286+F1290</f>
        <v>1871.1999999999998</v>
      </c>
      <c r="G1285" s="162">
        <f t="shared" ref="G1285" si="647">G1286+G1290</f>
        <v>60</v>
      </c>
      <c r="H1285" s="229">
        <f t="shared" si="625"/>
        <v>3.2064985036340317E-2</v>
      </c>
    </row>
    <row r="1286" spans="1:8" s="123" customFormat="1" ht="47.25" x14ac:dyDescent="0.2">
      <c r="A1286" s="74" t="s">
        <v>696</v>
      </c>
      <c r="B1286" s="45">
        <v>992</v>
      </c>
      <c r="C1286" s="44" t="s">
        <v>237</v>
      </c>
      <c r="D1286" s="45" t="s">
        <v>697</v>
      </c>
      <c r="E1286" s="45"/>
      <c r="F1286" s="163">
        <f>F1287</f>
        <v>60</v>
      </c>
      <c r="G1286" s="163">
        <f t="shared" ref="G1286:G1288" si="648">G1287</f>
        <v>60</v>
      </c>
      <c r="H1286" s="230">
        <f t="shared" si="625"/>
        <v>1</v>
      </c>
    </row>
    <row r="1287" spans="1:8" s="153" customFormat="1" ht="47.25" x14ac:dyDescent="0.2">
      <c r="A1287" s="23" t="s">
        <v>698</v>
      </c>
      <c r="B1287" s="25">
        <v>992</v>
      </c>
      <c r="C1287" s="24" t="s">
        <v>237</v>
      </c>
      <c r="D1287" s="25" t="s">
        <v>699</v>
      </c>
      <c r="E1287" s="25"/>
      <c r="F1287" s="53">
        <f>F1288</f>
        <v>60</v>
      </c>
      <c r="G1287" s="53">
        <f t="shared" si="648"/>
        <v>60</v>
      </c>
      <c r="H1287" s="200">
        <f t="shared" si="625"/>
        <v>1</v>
      </c>
    </row>
    <row r="1288" spans="1:8" s="153" customFormat="1" x14ac:dyDescent="0.2">
      <c r="A1288" s="29" t="s">
        <v>690</v>
      </c>
      <c r="B1288" s="25">
        <v>992</v>
      </c>
      <c r="C1288" s="24" t="s">
        <v>237</v>
      </c>
      <c r="D1288" s="25" t="s">
        <v>699</v>
      </c>
      <c r="E1288" s="25">
        <v>500</v>
      </c>
      <c r="F1288" s="53">
        <f>F1289</f>
        <v>60</v>
      </c>
      <c r="G1288" s="53">
        <f t="shared" si="648"/>
        <v>60</v>
      </c>
      <c r="H1288" s="200">
        <f t="shared" si="625"/>
        <v>1</v>
      </c>
    </row>
    <row r="1289" spans="1:8" s="153" customFormat="1" x14ac:dyDescent="0.2">
      <c r="A1289" s="29" t="s">
        <v>694</v>
      </c>
      <c r="B1289" s="25">
        <v>992</v>
      </c>
      <c r="C1289" s="24" t="s">
        <v>237</v>
      </c>
      <c r="D1289" s="25" t="s">
        <v>699</v>
      </c>
      <c r="E1289" s="25">
        <v>540</v>
      </c>
      <c r="F1289" s="53">
        <v>60</v>
      </c>
      <c r="G1289" s="53">
        <v>60</v>
      </c>
      <c r="H1289" s="200">
        <f t="shared" si="625"/>
        <v>1</v>
      </c>
    </row>
    <row r="1290" spans="1:8" s="153" customFormat="1" ht="47.25" x14ac:dyDescent="0.2">
      <c r="A1290" s="23" t="s">
        <v>700</v>
      </c>
      <c r="B1290" s="25">
        <v>992</v>
      </c>
      <c r="C1290" s="24" t="s">
        <v>237</v>
      </c>
      <c r="D1290" s="25" t="s">
        <v>701</v>
      </c>
      <c r="E1290" s="25"/>
      <c r="F1290" s="163">
        <f>F1291+F1294</f>
        <v>1811.1999999999998</v>
      </c>
      <c r="G1290" s="163">
        <f t="shared" ref="G1290" si="649">G1291+G1294</f>
        <v>0</v>
      </c>
      <c r="H1290" s="230">
        <f t="shared" si="625"/>
        <v>0</v>
      </c>
    </row>
    <row r="1291" spans="1:8" s="153" customFormat="1" x14ac:dyDescent="0.2">
      <c r="A1291" s="23" t="s">
        <v>484</v>
      </c>
      <c r="B1291" s="25">
        <v>992</v>
      </c>
      <c r="C1291" s="24" t="s">
        <v>237</v>
      </c>
      <c r="D1291" s="25" t="s">
        <v>702</v>
      </c>
      <c r="E1291" s="25"/>
      <c r="F1291" s="53">
        <f>F1292</f>
        <v>1308.3</v>
      </c>
      <c r="G1291" s="53">
        <f t="shared" ref="G1291:G1292" si="650">G1292</f>
        <v>0</v>
      </c>
      <c r="H1291" s="200">
        <f t="shared" si="625"/>
        <v>0</v>
      </c>
    </row>
    <row r="1292" spans="1:8" s="153" customFormat="1" x14ac:dyDescent="0.2">
      <c r="A1292" s="29" t="s">
        <v>690</v>
      </c>
      <c r="B1292" s="25">
        <v>992</v>
      </c>
      <c r="C1292" s="24" t="s">
        <v>237</v>
      </c>
      <c r="D1292" s="25" t="s">
        <v>702</v>
      </c>
      <c r="E1292" s="25">
        <v>500</v>
      </c>
      <c r="F1292" s="53">
        <f>F1293</f>
        <v>1308.3</v>
      </c>
      <c r="G1292" s="53">
        <f t="shared" si="650"/>
        <v>0</v>
      </c>
      <c r="H1292" s="200">
        <f t="shared" si="625"/>
        <v>0</v>
      </c>
    </row>
    <row r="1293" spans="1:8" s="153" customFormat="1" x14ac:dyDescent="0.2">
      <c r="A1293" s="29" t="s">
        <v>694</v>
      </c>
      <c r="B1293" s="25">
        <v>992</v>
      </c>
      <c r="C1293" s="24" t="s">
        <v>237</v>
      </c>
      <c r="D1293" s="25" t="s">
        <v>702</v>
      </c>
      <c r="E1293" s="25">
        <v>540</v>
      </c>
      <c r="F1293" s="53">
        <v>1308.3</v>
      </c>
      <c r="G1293" s="53">
        <v>0</v>
      </c>
      <c r="H1293" s="200">
        <f t="shared" si="625"/>
        <v>0</v>
      </c>
    </row>
    <row r="1294" spans="1:8" s="153" customFormat="1" x14ac:dyDescent="0.2">
      <c r="A1294" s="29" t="s">
        <v>484</v>
      </c>
      <c r="B1294" s="25">
        <v>992</v>
      </c>
      <c r="C1294" s="24" t="s">
        <v>237</v>
      </c>
      <c r="D1294" s="25" t="s">
        <v>703</v>
      </c>
      <c r="E1294" s="25"/>
      <c r="F1294" s="53">
        <f>F1295</f>
        <v>502.9</v>
      </c>
      <c r="G1294" s="53">
        <f t="shared" ref="G1294:G1295" si="651">G1295</f>
        <v>0</v>
      </c>
      <c r="H1294" s="200">
        <f t="shared" si="625"/>
        <v>0</v>
      </c>
    </row>
    <row r="1295" spans="1:8" s="153" customFormat="1" x14ac:dyDescent="0.2">
      <c r="A1295" s="29" t="s">
        <v>690</v>
      </c>
      <c r="B1295" s="25">
        <v>992</v>
      </c>
      <c r="C1295" s="24" t="s">
        <v>237</v>
      </c>
      <c r="D1295" s="25" t="s">
        <v>703</v>
      </c>
      <c r="E1295" s="25">
        <v>500</v>
      </c>
      <c r="F1295" s="53">
        <f>F1296</f>
        <v>502.9</v>
      </c>
      <c r="G1295" s="53">
        <f t="shared" si="651"/>
        <v>0</v>
      </c>
      <c r="H1295" s="200">
        <f t="shared" si="625"/>
        <v>0</v>
      </c>
    </row>
    <row r="1296" spans="1:8" s="153" customFormat="1" x14ac:dyDescent="0.2">
      <c r="A1296" s="29" t="s">
        <v>694</v>
      </c>
      <c r="B1296" s="25">
        <v>992</v>
      </c>
      <c r="C1296" s="24" t="s">
        <v>237</v>
      </c>
      <c r="D1296" s="25" t="s">
        <v>703</v>
      </c>
      <c r="E1296" s="25">
        <v>540</v>
      </c>
      <c r="F1296" s="53">
        <f>402.9+100</f>
        <v>502.9</v>
      </c>
      <c r="G1296" s="53">
        <v>0</v>
      </c>
      <c r="H1296" s="200">
        <f t="shared" si="625"/>
        <v>0</v>
      </c>
    </row>
    <row r="1297" spans="1:8" s="21" customFormat="1" x14ac:dyDescent="0.2">
      <c r="A1297" s="26" t="s">
        <v>267</v>
      </c>
      <c r="B1297" s="27" t="s">
        <v>675</v>
      </c>
      <c r="C1297" s="27" t="s">
        <v>268</v>
      </c>
      <c r="D1297" s="27"/>
      <c r="E1297" s="33"/>
      <c r="F1297" s="28">
        <f>F1298+F1310+F1326+F1313</f>
        <v>27459.7</v>
      </c>
      <c r="G1297" s="28">
        <f>G1298+G1310+G1326+G1313+0.1</f>
        <v>26958.899999999998</v>
      </c>
      <c r="H1297" s="195">
        <f t="shared" si="625"/>
        <v>0.9817623644832244</v>
      </c>
    </row>
    <row r="1298" spans="1:8" s="21" customFormat="1" ht="31.5" x14ac:dyDescent="0.2">
      <c r="A1298" s="10" t="s">
        <v>271</v>
      </c>
      <c r="B1298" s="11" t="s">
        <v>675</v>
      </c>
      <c r="C1298" s="11" t="s">
        <v>268</v>
      </c>
      <c r="D1298" s="19" t="s">
        <v>272</v>
      </c>
      <c r="E1298" s="19"/>
      <c r="F1298" s="160">
        <f>F1299</f>
        <v>25605.200000000001</v>
      </c>
      <c r="G1298" s="160">
        <f t="shared" ref="G1298" si="652">G1299</f>
        <v>25127</v>
      </c>
      <c r="H1298" s="227">
        <f t="shared" si="625"/>
        <v>0.98132410604096043</v>
      </c>
    </row>
    <row r="1299" spans="1:8" s="21" customFormat="1" ht="31.5" x14ac:dyDescent="0.2">
      <c r="A1299" s="29" t="s">
        <v>273</v>
      </c>
      <c r="B1299" s="24" t="s">
        <v>675</v>
      </c>
      <c r="C1299" s="24" t="s">
        <v>268</v>
      </c>
      <c r="D1299" s="25" t="s">
        <v>274</v>
      </c>
      <c r="E1299" s="25"/>
      <c r="F1299" s="57">
        <f>F1300+F1304</f>
        <v>25605.200000000001</v>
      </c>
      <c r="G1299" s="57">
        <f t="shared" ref="G1299" si="653">G1300+G1304</f>
        <v>25127</v>
      </c>
      <c r="H1299" s="203">
        <f t="shared" si="625"/>
        <v>0.98132410604096043</v>
      </c>
    </row>
    <row r="1300" spans="1:8" s="21" customFormat="1" ht="46.9" hidden="1" customHeight="1" x14ac:dyDescent="0.2">
      <c r="A1300" s="29" t="s">
        <v>704</v>
      </c>
      <c r="B1300" s="24" t="s">
        <v>675</v>
      </c>
      <c r="C1300" s="24" t="s">
        <v>268</v>
      </c>
      <c r="D1300" s="25" t="s">
        <v>705</v>
      </c>
      <c r="E1300" s="25"/>
      <c r="F1300" s="57">
        <f>F1301</f>
        <v>0</v>
      </c>
      <c r="G1300" s="57">
        <f t="shared" ref="G1300:G1302" si="654">G1301</f>
        <v>0</v>
      </c>
      <c r="H1300" s="203" t="e">
        <f t="shared" si="625"/>
        <v>#DIV/0!</v>
      </c>
    </row>
    <row r="1301" spans="1:8" s="21" customFormat="1" ht="78" hidden="1" customHeight="1" x14ac:dyDescent="0.2">
      <c r="A1301" s="29" t="s">
        <v>706</v>
      </c>
      <c r="B1301" s="24" t="s">
        <v>675</v>
      </c>
      <c r="C1301" s="24" t="s">
        <v>268</v>
      </c>
      <c r="D1301" s="25" t="s">
        <v>707</v>
      </c>
      <c r="E1301" s="25"/>
      <c r="F1301" s="57">
        <f>F1302</f>
        <v>0</v>
      </c>
      <c r="G1301" s="57">
        <f t="shared" si="654"/>
        <v>0</v>
      </c>
      <c r="H1301" s="203" t="e">
        <f t="shared" si="625"/>
        <v>#DIV/0!</v>
      </c>
    </row>
    <row r="1302" spans="1:8" s="21" customFormat="1" ht="15.6" hidden="1" customHeight="1" x14ac:dyDescent="0.2">
      <c r="A1302" s="29" t="s">
        <v>690</v>
      </c>
      <c r="B1302" s="24" t="s">
        <v>675</v>
      </c>
      <c r="C1302" s="24" t="s">
        <v>268</v>
      </c>
      <c r="D1302" s="25" t="s">
        <v>707</v>
      </c>
      <c r="E1302" s="25">
        <v>500</v>
      </c>
      <c r="F1302" s="57">
        <f>F1303</f>
        <v>0</v>
      </c>
      <c r="G1302" s="57">
        <f t="shared" si="654"/>
        <v>0</v>
      </c>
      <c r="H1302" s="203" t="e">
        <f t="shared" si="625"/>
        <v>#DIV/0!</v>
      </c>
    </row>
    <row r="1303" spans="1:8" s="21" customFormat="1" ht="15.6" hidden="1" customHeight="1" x14ac:dyDescent="0.2">
      <c r="A1303" s="29" t="s">
        <v>694</v>
      </c>
      <c r="B1303" s="24" t="s">
        <v>675</v>
      </c>
      <c r="C1303" s="24" t="s">
        <v>268</v>
      </c>
      <c r="D1303" s="25" t="s">
        <v>707</v>
      </c>
      <c r="E1303" s="25">
        <v>540</v>
      </c>
      <c r="F1303" s="57">
        <f>17768.4-17768.4</f>
        <v>0</v>
      </c>
      <c r="G1303" s="57">
        <f t="shared" ref="G1303" si="655">17768.4-17768.4</f>
        <v>0</v>
      </c>
      <c r="H1303" s="203" t="e">
        <f t="shared" si="625"/>
        <v>#DIV/0!</v>
      </c>
    </row>
    <row r="1304" spans="1:8" s="21" customFormat="1" ht="47.25" x14ac:dyDescent="0.2">
      <c r="A1304" s="29" t="s">
        <v>275</v>
      </c>
      <c r="B1304" s="24" t="s">
        <v>675</v>
      </c>
      <c r="C1304" s="24" t="s">
        <v>268</v>
      </c>
      <c r="D1304" s="25" t="s">
        <v>276</v>
      </c>
      <c r="E1304" s="25"/>
      <c r="F1304" s="57">
        <f>F1305</f>
        <v>25605.200000000001</v>
      </c>
      <c r="G1304" s="57">
        <f t="shared" ref="G1304" si="656">G1305</f>
        <v>25127</v>
      </c>
      <c r="H1304" s="203">
        <f t="shared" si="625"/>
        <v>0.98132410604096043</v>
      </c>
    </row>
    <row r="1305" spans="1:8" s="21" customFormat="1" ht="47.25" x14ac:dyDescent="0.2">
      <c r="A1305" s="29" t="s">
        <v>277</v>
      </c>
      <c r="B1305" s="24" t="s">
        <v>675</v>
      </c>
      <c r="C1305" s="24" t="s">
        <v>268</v>
      </c>
      <c r="D1305" s="24" t="s">
        <v>278</v>
      </c>
      <c r="E1305" s="25"/>
      <c r="F1305" s="57">
        <f>F1306+F1308</f>
        <v>25605.200000000001</v>
      </c>
      <c r="G1305" s="57">
        <f t="shared" ref="G1305" si="657">G1306+G1308</f>
        <v>25127</v>
      </c>
      <c r="H1305" s="203">
        <f t="shared" ref="H1305:H1368" si="658">G1305/F1305</f>
        <v>0.98132410604096043</v>
      </c>
    </row>
    <row r="1306" spans="1:8" s="21" customFormat="1" x14ac:dyDescent="0.2">
      <c r="A1306" s="29" t="s">
        <v>690</v>
      </c>
      <c r="B1306" s="24" t="s">
        <v>675</v>
      </c>
      <c r="C1306" s="24" t="s">
        <v>268</v>
      </c>
      <c r="D1306" s="24" t="s">
        <v>278</v>
      </c>
      <c r="E1306" s="25">
        <v>500</v>
      </c>
      <c r="F1306" s="57">
        <f>F1307</f>
        <v>25127</v>
      </c>
      <c r="G1306" s="57">
        <f t="shared" ref="G1306" si="659">G1307</f>
        <v>25127</v>
      </c>
      <c r="H1306" s="203">
        <f t="shared" si="658"/>
        <v>1</v>
      </c>
    </row>
    <row r="1307" spans="1:8" s="21" customFormat="1" x14ac:dyDescent="0.2">
      <c r="A1307" s="29" t="s">
        <v>694</v>
      </c>
      <c r="B1307" s="24" t="s">
        <v>675</v>
      </c>
      <c r="C1307" s="24" t="s">
        <v>268</v>
      </c>
      <c r="D1307" s="24" t="s">
        <v>278</v>
      </c>
      <c r="E1307" s="25">
        <v>540</v>
      </c>
      <c r="F1307" s="57">
        <f>25562.9-435.9</f>
        <v>25127</v>
      </c>
      <c r="G1307" s="57">
        <f t="shared" ref="G1307" si="660">25562.9-435.9</f>
        <v>25127</v>
      </c>
      <c r="H1307" s="203">
        <f t="shared" si="658"/>
        <v>1</v>
      </c>
    </row>
    <row r="1308" spans="1:8" s="21" customFormat="1" x14ac:dyDescent="0.2">
      <c r="A1308" s="29" t="s">
        <v>55</v>
      </c>
      <c r="B1308" s="24" t="s">
        <v>675</v>
      </c>
      <c r="C1308" s="24" t="s">
        <v>268</v>
      </c>
      <c r="D1308" s="25" t="s">
        <v>278</v>
      </c>
      <c r="E1308" s="25">
        <v>800</v>
      </c>
      <c r="F1308" s="57">
        <f>F1309</f>
        <v>478.2</v>
      </c>
      <c r="G1308" s="57">
        <f t="shared" ref="G1308" si="661">G1309</f>
        <v>0</v>
      </c>
      <c r="H1308" s="203">
        <f t="shared" si="658"/>
        <v>0</v>
      </c>
    </row>
    <row r="1309" spans="1:8" s="21" customFormat="1" x14ac:dyDescent="0.2">
      <c r="A1309" s="29" t="s">
        <v>58</v>
      </c>
      <c r="B1309" s="24" t="s">
        <v>675</v>
      </c>
      <c r="C1309" s="24" t="s">
        <v>268</v>
      </c>
      <c r="D1309" s="25" t="s">
        <v>278</v>
      </c>
      <c r="E1309" s="25">
        <v>870</v>
      </c>
      <c r="F1309" s="57">
        <f>42.3+435.9</f>
        <v>478.2</v>
      </c>
      <c r="G1309" s="57">
        <v>0</v>
      </c>
      <c r="H1309" s="203">
        <f t="shared" si="658"/>
        <v>0</v>
      </c>
    </row>
    <row r="1310" spans="1:8" s="21" customFormat="1" ht="46.9" hidden="1" customHeight="1" x14ac:dyDescent="0.2">
      <c r="A1310" s="10" t="s">
        <v>220</v>
      </c>
      <c r="B1310" s="11" t="s">
        <v>675</v>
      </c>
      <c r="C1310" s="11" t="s">
        <v>268</v>
      </c>
      <c r="D1310" s="11" t="s">
        <v>222</v>
      </c>
      <c r="E1310" s="19"/>
      <c r="F1310" s="160">
        <f>F1311</f>
        <v>0</v>
      </c>
      <c r="G1310" s="160">
        <f t="shared" ref="G1310:G1311" si="662">G1311</f>
        <v>0</v>
      </c>
      <c r="H1310" s="227" t="e">
        <f t="shared" si="658"/>
        <v>#DIV/0!</v>
      </c>
    </row>
    <row r="1311" spans="1:8" s="21" customFormat="1" ht="15.6" hidden="1" customHeight="1" x14ac:dyDescent="0.2">
      <c r="A1311" s="29" t="s">
        <v>690</v>
      </c>
      <c r="B1311" s="24" t="s">
        <v>675</v>
      </c>
      <c r="C1311" s="24" t="s">
        <v>268</v>
      </c>
      <c r="D1311" s="24" t="s">
        <v>222</v>
      </c>
      <c r="E1311" s="24" t="s">
        <v>137</v>
      </c>
      <c r="F1311" s="57">
        <f>F1312</f>
        <v>0</v>
      </c>
      <c r="G1311" s="57">
        <f t="shared" si="662"/>
        <v>0</v>
      </c>
      <c r="H1311" s="203" t="e">
        <f t="shared" si="658"/>
        <v>#DIV/0!</v>
      </c>
    </row>
    <row r="1312" spans="1:8" s="21" customFormat="1" ht="15.6" hidden="1" customHeight="1" x14ac:dyDescent="0.2">
      <c r="A1312" s="29" t="s">
        <v>694</v>
      </c>
      <c r="B1312" s="24" t="s">
        <v>675</v>
      </c>
      <c r="C1312" s="24" t="s">
        <v>268</v>
      </c>
      <c r="D1312" s="24" t="s">
        <v>222</v>
      </c>
      <c r="E1312" s="24" t="s">
        <v>695</v>
      </c>
      <c r="F1312" s="57"/>
      <c r="G1312" s="57"/>
      <c r="H1312" s="203" t="e">
        <f t="shared" si="658"/>
        <v>#DIV/0!</v>
      </c>
    </row>
    <row r="1313" spans="1:8" s="21" customFormat="1" x14ac:dyDescent="0.2">
      <c r="A1313" s="10" t="s">
        <v>708</v>
      </c>
      <c r="B1313" s="11" t="s">
        <v>675</v>
      </c>
      <c r="C1313" s="11" t="s">
        <v>268</v>
      </c>
      <c r="D1313" s="11" t="s">
        <v>709</v>
      </c>
      <c r="E1313" s="11"/>
      <c r="F1313" s="160">
        <f>F1314</f>
        <v>500</v>
      </c>
      <c r="G1313" s="160">
        <f t="shared" ref="G1313" si="663">G1314</f>
        <v>478.3</v>
      </c>
      <c r="H1313" s="227">
        <f t="shared" si="658"/>
        <v>0.95660000000000001</v>
      </c>
    </row>
    <row r="1314" spans="1:8" s="21" customFormat="1" ht="47.25" x14ac:dyDescent="0.2">
      <c r="A1314" s="29" t="s">
        <v>710</v>
      </c>
      <c r="B1314" s="24" t="s">
        <v>675</v>
      </c>
      <c r="C1314" s="24" t="s">
        <v>268</v>
      </c>
      <c r="D1314" s="24" t="s">
        <v>711</v>
      </c>
      <c r="E1314" s="24"/>
      <c r="F1314" s="57">
        <f>F1315+F1320+F1323</f>
        <v>500</v>
      </c>
      <c r="G1314" s="57">
        <f t="shared" ref="G1314" si="664">G1315+G1320+G1323</f>
        <v>478.3</v>
      </c>
      <c r="H1314" s="203">
        <f t="shared" si="658"/>
        <v>0.95660000000000001</v>
      </c>
    </row>
    <row r="1315" spans="1:8" s="21" customFormat="1" ht="63" x14ac:dyDescent="0.2">
      <c r="A1315" s="29" t="s">
        <v>712</v>
      </c>
      <c r="B1315" s="24" t="s">
        <v>675</v>
      </c>
      <c r="C1315" s="24" t="s">
        <v>268</v>
      </c>
      <c r="D1315" s="24" t="s">
        <v>713</v>
      </c>
      <c r="E1315" s="24"/>
      <c r="F1315" s="57">
        <f>F1316+F1318</f>
        <v>340</v>
      </c>
      <c r="G1315" s="57">
        <f t="shared" ref="G1315" si="665">G1316+G1318</f>
        <v>318.3</v>
      </c>
      <c r="H1315" s="203">
        <f t="shared" si="658"/>
        <v>0.93617647058823528</v>
      </c>
    </row>
    <row r="1316" spans="1:8" s="21" customFormat="1" x14ac:dyDescent="0.2">
      <c r="A1316" s="29" t="s">
        <v>690</v>
      </c>
      <c r="B1316" s="24" t="s">
        <v>675</v>
      </c>
      <c r="C1316" s="24" t="s">
        <v>268</v>
      </c>
      <c r="D1316" s="24" t="s">
        <v>713</v>
      </c>
      <c r="E1316" s="24" t="s">
        <v>137</v>
      </c>
      <c r="F1316" s="57">
        <f>F1317</f>
        <v>318.3</v>
      </c>
      <c r="G1316" s="57">
        <f t="shared" ref="G1316" si="666">G1317</f>
        <v>318.3</v>
      </c>
      <c r="H1316" s="203">
        <f t="shared" si="658"/>
        <v>1</v>
      </c>
    </row>
    <row r="1317" spans="1:8" s="21" customFormat="1" x14ac:dyDescent="0.2">
      <c r="A1317" s="29" t="s">
        <v>694</v>
      </c>
      <c r="B1317" s="24" t="s">
        <v>675</v>
      </c>
      <c r="C1317" s="24" t="s">
        <v>268</v>
      </c>
      <c r="D1317" s="24" t="s">
        <v>713</v>
      </c>
      <c r="E1317" s="24" t="s">
        <v>695</v>
      </c>
      <c r="F1317" s="57">
        <f>321.2-2.9</f>
        <v>318.3</v>
      </c>
      <c r="G1317" s="57">
        <f t="shared" ref="G1317" si="667">321.2-2.9</f>
        <v>318.3</v>
      </c>
      <c r="H1317" s="203">
        <f t="shared" si="658"/>
        <v>1</v>
      </c>
    </row>
    <row r="1318" spans="1:8" s="21" customFormat="1" x14ac:dyDescent="0.2">
      <c r="A1318" s="29" t="s">
        <v>55</v>
      </c>
      <c r="B1318" s="24" t="s">
        <v>675</v>
      </c>
      <c r="C1318" s="24" t="s">
        <v>268</v>
      </c>
      <c r="D1318" s="24" t="s">
        <v>713</v>
      </c>
      <c r="E1318" s="25">
        <v>800</v>
      </c>
      <c r="F1318" s="57">
        <f>F1319</f>
        <v>21.7</v>
      </c>
      <c r="G1318" s="57">
        <f t="shared" ref="G1318" si="668">G1319</f>
        <v>0</v>
      </c>
      <c r="H1318" s="203">
        <f t="shared" si="658"/>
        <v>0</v>
      </c>
    </row>
    <row r="1319" spans="1:8" s="21" customFormat="1" x14ac:dyDescent="0.2">
      <c r="A1319" s="29" t="s">
        <v>58</v>
      </c>
      <c r="B1319" s="24" t="s">
        <v>675</v>
      </c>
      <c r="C1319" s="24" t="s">
        <v>268</v>
      </c>
      <c r="D1319" s="24" t="s">
        <v>713</v>
      </c>
      <c r="E1319" s="25">
        <v>870</v>
      </c>
      <c r="F1319" s="57">
        <f>18.8+2.9</f>
        <v>21.7</v>
      </c>
      <c r="G1319" s="57">
        <v>0</v>
      </c>
      <c r="H1319" s="203">
        <f t="shared" si="658"/>
        <v>0</v>
      </c>
    </row>
    <row r="1320" spans="1:8" s="21" customFormat="1" ht="47.25" x14ac:dyDescent="0.2">
      <c r="A1320" s="29" t="s">
        <v>714</v>
      </c>
      <c r="B1320" s="24" t="s">
        <v>675</v>
      </c>
      <c r="C1320" s="24" t="s">
        <v>268</v>
      </c>
      <c r="D1320" s="24" t="s">
        <v>715</v>
      </c>
      <c r="E1320" s="25"/>
      <c r="F1320" s="164">
        <f>F1321</f>
        <v>160</v>
      </c>
      <c r="G1320" s="164">
        <f t="shared" ref="G1320:G1321" si="669">G1321</f>
        <v>160</v>
      </c>
      <c r="H1320" s="231">
        <f t="shared" si="658"/>
        <v>1</v>
      </c>
    </row>
    <row r="1321" spans="1:8" s="21" customFormat="1" x14ac:dyDescent="0.2">
      <c r="A1321" s="29" t="s">
        <v>690</v>
      </c>
      <c r="B1321" s="24" t="s">
        <v>675</v>
      </c>
      <c r="C1321" s="24" t="s">
        <v>268</v>
      </c>
      <c r="D1321" s="24" t="s">
        <v>715</v>
      </c>
      <c r="E1321" s="25">
        <v>500</v>
      </c>
      <c r="F1321" s="57">
        <f>F1322</f>
        <v>160</v>
      </c>
      <c r="G1321" s="57">
        <f t="shared" si="669"/>
        <v>160</v>
      </c>
      <c r="H1321" s="203">
        <f t="shared" si="658"/>
        <v>1</v>
      </c>
    </row>
    <row r="1322" spans="1:8" s="21" customFormat="1" x14ac:dyDescent="0.2">
      <c r="A1322" s="29" t="s">
        <v>694</v>
      </c>
      <c r="B1322" s="24" t="s">
        <v>675</v>
      </c>
      <c r="C1322" s="24" t="s">
        <v>268</v>
      </c>
      <c r="D1322" s="24" t="s">
        <v>715</v>
      </c>
      <c r="E1322" s="25">
        <v>540</v>
      </c>
      <c r="F1322" s="57">
        <v>160</v>
      </c>
      <c r="G1322" s="57">
        <v>160</v>
      </c>
      <c r="H1322" s="203">
        <f t="shared" si="658"/>
        <v>1</v>
      </c>
    </row>
    <row r="1323" spans="1:8" s="21" customFormat="1" ht="31.5" hidden="1" x14ac:dyDescent="0.2">
      <c r="A1323" s="29" t="s">
        <v>291</v>
      </c>
      <c r="B1323" s="24" t="s">
        <v>675</v>
      </c>
      <c r="C1323" s="24" t="s">
        <v>268</v>
      </c>
      <c r="D1323" s="24" t="s">
        <v>833</v>
      </c>
      <c r="E1323" s="25"/>
      <c r="F1323" s="164">
        <f>F1324</f>
        <v>0</v>
      </c>
      <c r="G1323" s="164">
        <f t="shared" ref="G1323:G1324" si="670">G1324</f>
        <v>0</v>
      </c>
      <c r="H1323" s="231" t="e">
        <f t="shared" si="658"/>
        <v>#DIV/0!</v>
      </c>
    </row>
    <row r="1324" spans="1:8" s="21" customFormat="1" hidden="1" x14ac:dyDescent="0.2">
      <c r="A1324" s="29" t="s">
        <v>690</v>
      </c>
      <c r="B1324" s="24" t="s">
        <v>675</v>
      </c>
      <c r="C1324" s="24" t="s">
        <v>268</v>
      </c>
      <c r="D1324" s="24" t="s">
        <v>833</v>
      </c>
      <c r="E1324" s="25">
        <v>500</v>
      </c>
      <c r="F1324" s="57">
        <f>F1325</f>
        <v>0</v>
      </c>
      <c r="G1324" s="57">
        <f t="shared" si="670"/>
        <v>0</v>
      </c>
      <c r="H1324" s="203" t="e">
        <f t="shared" si="658"/>
        <v>#DIV/0!</v>
      </c>
    </row>
    <row r="1325" spans="1:8" s="21" customFormat="1" hidden="1" x14ac:dyDescent="0.2">
      <c r="A1325" s="29" t="s">
        <v>694</v>
      </c>
      <c r="B1325" s="24" t="s">
        <v>675</v>
      </c>
      <c r="C1325" s="24" t="s">
        <v>268</v>
      </c>
      <c r="D1325" s="24" t="s">
        <v>833</v>
      </c>
      <c r="E1325" s="25">
        <v>540</v>
      </c>
      <c r="F1325" s="57">
        <f>24.9-24.9</f>
        <v>0</v>
      </c>
      <c r="G1325" s="57">
        <f t="shared" ref="G1325" si="671">24.9-24.9</f>
        <v>0</v>
      </c>
      <c r="H1325" s="203" t="e">
        <f t="shared" si="658"/>
        <v>#DIV/0!</v>
      </c>
    </row>
    <row r="1326" spans="1:8" s="3" customFormat="1" x14ac:dyDescent="0.2">
      <c r="A1326" s="18" t="s">
        <v>187</v>
      </c>
      <c r="B1326" s="11" t="s">
        <v>675</v>
      </c>
      <c r="C1326" s="11" t="s">
        <v>268</v>
      </c>
      <c r="D1326" s="11" t="s">
        <v>188</v>
      </c>
      <c r="E1326" s="19"/>
      <c r="F1326" s="20">
        <f>F1327+F1334</f>
        <v>1354.5</v>
      </c>
      <c r="G1326" s="20">
        <f t="shared" ref="G1326" si="672">G1327+G1334</f>
        <v>1353.5</v>
      </c>
      <c r="H1326" s="193">
        <f t="shared" si="658"/>
        <v>0.9992617201919527</v>
      </c>
    </row>
    <row r="1327" spans="1:8" s="3" customFormat="1" ht="47.25" x14ac:dyDescent="0.2">
      <c r="A1327" s="55" t="s">
        <v>287</v>
      </c>
      <c r="B1327" s="32" t="s">
        <v>675</v>
      </c>
      <c r="C1327" s="32" t="s">
        <v>268</v>
      </c>
      <c r="D1327" s="32" t="s">
        <v>288</v>
      </c>
      <c r="E1327" s="51"/>
      <c r="F1327" s="34">
        <f>F1328</f>
        <v>1354.5</v>
      </c>
      <c r="G1327" s="34">
        <f t="shared" ref="G1327:G1328" si="673">G1328</f>
        <v>1353.5</v>
      </c>
      <c r="H1327" s="196">
        <f t="shared" si="658"/>
        <v>0.9992617201919527</v>
      </c>
    </row>
    <row r="1328" spans="1:8" s="3" customFormat="1" ht="63" x14ac:dyDescent="0.2">
      <c r="A1328" s="23" t="s">
        <v>716</v>
      </c>
      <c r="B1328" s="24" t="s">
        <v>675</v>
      </c>
      <c r="C1328" s="24" t="s">
        <v>268</v>
      </c>
      <c r="D1328" s="24" t="s">
        <v>290</v>
      </c>
      <c r="E1328" s="25"/>
      <c r="F1328" s="22">
        <f>F1329</f>
        <v>1354.5</v>
      </c>
      <c r="G1328" s="22">
        <f t="shared" si="673"/>
        <v>1353.5</v>
      </c>
      <c r="H1328" s="194">
        <f t="shared" si="658"/>
        <v>0.9992617201919527</v>
      </c>
    </row>
    <row r="1329" spans="1:8" s="3" customFormat="1" ht="31.5" x14ac:dyDescent="0.2">
      <c r="A1329" s="23" t="s">
        <v>291</v>
      </c>
      <c r="B1329" s="24" t="s">
        <v>675</v>
      </c>
      <c r="C1329" s="24" t="s">
        <v>268</v>
      </c>
      <c r="D1329" s="24" t="s">
        <v>292</v>
      </c>
      <c r="E1329" s="25"/>
      <c r="F1329" s="22">
        <f>F1330+F1332</f>
        <v>1354.5</v>
      </c>
      <c r="G1329" s="22">
        <f t="shared" ref="G1329" si="674">G1330+G1332</f>
        <v>1353.5</v>
      </c>
      <c r="H1329" s="194">
        <f t="shared" si="658"/>
        <v>0.9992617201919527</v>
      </c>
    </row>
    <row r="1330" spans="1:8" s="3" customFormat="1" x14ac:dyDescent="0.2">
      <c r="A1330" s="29" t="s">
        <v>690</v>
      </c>
      <c r="B1330" s="24" t="s">
        <v>675</v>
      </c>
      <c r="C1330" s="24" t="s">
        <v>268</v>
      </c>
      <c r="D1330" s="24" t="s">
        <v>292</v>
      </c>
      <c r="E1330" s="25">
        <v>500</v>
      </c>
      <c r="F1330" s="22">
        <f>F1331</f>
        <v>1353.5</v>
      </c>
      <c r="G1330" s="22">
        <f t="shared" ref="G1330" si="675">G1331</f>
        <v>1353.5</v>
      </c>
      <c r="H1330" s="194">
        <f t="shared" si="658"/>
        <v>1</v>
      </c>
    </row>
    <row r="1331" spans="1:8" s="21" customFormat="1" ht="20.25" customHeight="1" x14ac:dyDescent="0.2">
      <c r="A1331" s="29" t="s">
        <v>694</v>
      </c>
      <c r="B1331" s="24" t="s">
        <v>675</v>
      </c>
      <c r="C1331" s="24" t="s">
        <v>268</v>
      </c>
      <c r="D1331" s="24" t="s">
        <v>292</v>
      </c>
      <c r="E1331" s="25">
        <v>540</v>
      </c>
      <c r="F1331" s="22">
        <f>1351.9+2.6-1</f>
        <v>1353.5</v>
      </c>
      <c r="G1331" s="22">
        <f t="shared" ref="G1331" si="676">1351.9+2.6-1</f>
        <v>1353.5</v>
      </c>
      <c r="H1331" s="194">
        <f t="shared" si="658"/>
        <v>1</v>
      </c>
    </row>
    <row r="1332" spans="1:8" s="21" customFormat="1" x14ac:dyDescent="0.2">
      <c r="A1332" s="29" t="s">
        <v>55</v>
      </c>
      <c r="B1332" s="24" t="s">
        <v>675</v>
      </c>
      <c r="C1332" s="24" t="s">
        <v>268</v>
      </c>
      <c r="D1332" s="24" t="s">
        <v>292</v>
      </c>
      <c r="E1332" s="25">
        <v>800</v>
      </c>
      <c r="F1332" s="22">
        <f>F1333</f>
        <v>1</v>
      </c>
      <c r="G1332" s="22">
        <f t="shared" ref="G1332" si="677">G1333</f>
        <v>0</v>
      </c>
      <c r="H1332" s="194">
        <f t="shared" si="658"/>
        <v>0</v>
      </c>
    </row>
    <row r="1333" spans="1:8" s="21" customFormat="1" x14ac:dyDescent="0.2">
      <c r="A1333" s="29" t="s">
        <v>58</v>
      </c>
      <c r="B1333" s="24" t="s">
        <v>675</v>
      </c>
      <c r="C1333" s="24" t="s">
        <v>268</v>
      </c>
      <c r="D1333" s="24" t="s">
        <v>292</v>
      </c>
      <c r="E1333" s="25">
        <v>870</v>
      </c>
      <c r="F1333" s="22">
        <f>1</f>
        <v>1</v>
      </c>
      <c r="G1333" s="22">
        <v>0</v>
      </c>
      <c r="H1333" s="194">
        <f t="shared" si="658"/>
        <v>0</v>
      </c>
    </row>
    <row r="1334" spans="1:8" s="21" customFormat="1" ht="46.9" hidden="1" customHeight="1" x14ac:dyDescent="0.2">
      <c r="A1334" s="29" t="s">
        <v>717</v>
      </c>
      <c r="B1334" s="24" t="s">
        <v>675</v>
      </c>
      <c r="C1334" s="24" t="s">
        <v>268</v>
      </c>
      <c r="D1334" s="24" t="s">
        <v>718</v>
      </c>
      <c r="E1334" s="25"/>
      <c r="F1334" s="53">
        <f>F1335</f>
        <v>0</v>
      </c>
      <c r="G1334" s="53">
        <f t="shared" ref="G1334:G1335" si="678">G1335</f>
        <v>0</v>
      </c>
      <c r="H1334" s="200" t="e">
        <f t="shared" si="658"/>
        <v>#DIV/0!</v>
      </c>
    </row>
    <row r="1335" spans="1:8" s="21" customFormat="1" ht="15.6" hidden="1" customHeight="1" x14ac:dyDescent="0.2">
      <c r="A1335" s="29" t="s">
        <v>690</v>
      </c>
      <c r="B1335" s="24" t="s">
        <v>675</v>
      </c>
      <c r="C1335" s="24" t="s">
        <v>268</v>
      </c>
      <c r="D1335" s="24" t="s">
        <v>718</v>
      </c>
      <c r="E1335" s="25">
        <v>500</v>
      </c>
      <c r="F1335" s="53">
        <f>F1336</f>
        <v>0</v>
      </c>
      <c r="G1335" s="53">
        <f t="shared" si="678"/>
        <v>0</v>
      </c>
      <c r="H1335" s="200" t="e">
        <f t="shared" si="658"/>
        <v>#DIV/0!</v>
      </c>
    </row>
    <row r="1336" spans="1:8" s="21" customFormat="1" ht="15.6" hidden="1" customHeight="1" x14ac:dyDescent="0.2">
      <c r="A1336" s="29" t="s">
        <v>694</v>
      </c>
      <c r="B1336" s="24" t="s">
        <v>675</v>
      </c>
      <c r="C1336" s="24" t="s">
        <v>268</v>
      </c>
      <c r="D1336" s="24" t="s">
        <v>718</v>
      </c>
      <c r="E1336" s="25">
        <v>540</v>
      </c>
      <c r="F1336" s="53">
        <f>310.9-310.9</f>
        <v>0</v>
      </c>
      <c r="G1336" s="53">
        <f t="shared" ref="G1336" si="679">310.9-310.9</f>
        <v>0</v>
      </c>
      <c r="H1336" s="200" t="e">
        <f t="shared" si="658"/>
        <v>#DIV/0!</v>
      </c>
    </row>
    <row r="1337" spans="1:8" s="21" customFormat="1" ht="15.6" hidden="1" customHeight="1" x14ac:dyDescent="0.2">
      <c r="A1337" s="10" t="s">
        <v>294</v>
      </c>
      <c r="B1337" s="11" t="s">
        <v>675</v>
      </c>
      <c r="C1337" s="11" t="s">
        <v>295</v>
      </c>
      <c r="D1337" s="11"/>
      <c r="E1337" s="19"/>
      <c r="F1337" s="12">
        <f>F1338+F1349</f>
        <v>0</v>
      </c>
      <c r="G1337" s="12">
        <f t="shared" ref="G1337" si="680">G1338+G1349</f>
        <v>0</v>
      </c>
      <c r="H1337" s="191" t="e">
        <f t="shared" si="658"/>
        <v>#DIV/0!</v>
      </c>
    </row>
    <row r="1338" spans="1:8" s="47" customFormat="1" ht="46.9" hidden="1" customHeight="1" x14ac:dyDescent="0.2">
      <c r="A1338" s="86" t="s">
        <v>313</v>
      </c>
      <c r="B1338" s="39" t="s">
        <v>675</v>
      </c>
      <c r="C1338" s="39" t="s">
        <v>295</v>
      </c>
      <c r="D1338" s="39" t="s">
        <v>112</v>
      </c>
      <c r="E1338" s="39"/>
      <c r="F1338" s="84">
        <f>F1339</f>
        <v>0</v>
      </c>
      <c r="G1338" s="84">
        <f t="shared" ref="G1338:G1339" si="681">G1339</f>
        <v>0</v>
      </c>
      <c r="H1338" s="207" t="e">
        <f t="shared" si="658"/>
        <v>#DIV/0!</v>
      </c>
    </row>
    <row r="1339" spans="1:8" s="21" customFormat="1" ht="31.15" hidden="1" customHeight="1" x14ac:dyDescent="0.2">
      <c r="A1339" s="35" t="s">
        <v>314</v>
      </c>
      <c r="B1339" s="24" t="s">
        <v>675</v>
      </c>
      <c r="C1339" s="24" t="s">
        <v>295</v>
      </c>
      <c r="D1339" s="24" t="s">
        <v>315</v>
      </c>
      <c r="E1339" s="24"/>
      <c r="F1339" s="60">
        <f>F1340</f>
        <v>0</v>
      </c>
      <c r="G1339" s="60">
        <f t="shared" si="681"/>
        <v>0</v>
      </c>
      <c r="H1339" s="204" t="e">
        <f t="shared" si="658"/>
        <v>#DIV/0!</v>
      </c>
    </row>
    <row r="1340" spans="1:8" s="21" customFormat="1" ht="46.9" hidden="1" customHeight="1" x14ac:dyDescent="0.2">
      <c r="A1340" s="35" t="s">
        <v>316</v>
      </c>
      <c r="B1340" s="24" t="s">
        <v>675</v>
      </c>
      <c r="C1340" s="24" t="s">
        <v>295</v>
      </c>
      <c r="D1340" s="24" t="s">
        <v>317</v>
      </c>
      <c r="E1340" s="24"/>
      <c r="F1340" s="60">
        <f>F1341+F1344</f>
        <v>0</v>
      </c>
      <c r="G1340" s="60">
        <f t="shared" ref="G1340" si="682">G1341+G1344</f>
        <v>0</v>
      </c>
      <c r="H1340" s="204" t="e">
        <f t="shared" si="658"/>
        <v>#DIV/0!</v>
      </c>
    </row>
    <row r="1341" spans="1:8" s="21" customFormat="1" ht="31.15" hidden="1" customHeight="1" x14ac:dyDescent="0.2">
      <c r="A1341" s="35" t="s">
        <v>318</v>
      </c>
      <c r="B1341" s="24" t="s">
        <v>675</v>
      </c>
      <c r="C1341" s="24" t="s">
        <v>295</v>
      </c>
      <c r="D1341" s="24" t="s">
        <v>319</v>
      </c>
      <c r="E1341" s="24"/>
      <c r="F1341" s="60">
        <f>F1342</f>
        <v>0</v>
      </c>
      <c r="G1341" s="60">
        <f t="shared" ref="G1341:G1342" si="683">G1342</f>
        <v>0</v>
      </c>
      <c r="H1341" s="204" t="e">
        <f t="shared" si="658"/>
        <v>#DIV/0!</v>
      </c>
    </row>
    <row r="1342" spans="1:8" s="21" customFormat="1" ht="15.6" hidden="1" customHeight="1" x14ac:dyDescent="0.2">
      <c r="A1342" s="29" t="s">
        <v>690</v>
      </c>
      <c r="B1342" s="24" t="s">
        <v>675</v>
      </c>
      <c r="C1342" s="24" t="s">
        <v>295</v>
      </c>
      <c r="D1342" s="24" t="s">
        <v>319</v>
      </c>
      <c r="E1342" s="24" t="s">
        <v>137</v>
      </c>
      <c r="F1342" s="60">
        <f>F1343</f>
        <v>0</v>
      </c>
      <c r="G1342" s="60">
        <f t="shared" si="683"/>
        <v>0</v>
      </c>
      <c r="H1342" s="204" t="e">
        <f t="shared" si="658"/>
        <v>#DIV/0!</v>
      </c>
    </row>
    <row r="1343" spans="1:8" s="21" customFormat="1" ht="15.6" hidden="1" customHeight="1" x14ac:dyDescent="0.2">
      <c r="A1343" s="29" t="s">
        <v>694</v>
      </c>
      <c r="B1343" s="24" t="s">
        <v>675</v>
      </c>
      <c r="C1343" s="24" t="s">
        <v>295</v>
      </c>
      <c r="D1343" s="24" t="s">
        <v>319</v>
      </c>
      <c r="E1343" s="24" t="s">
        <v>695</v>
      </c>
      <c r="F1343" s="60"/>
      <c r="G1343" s="60"/>
      <c r="H1343" s="204" t="e">
        <f t="shared" si="658"/>
        <v>#DIV/0!</v>
      </c>
    </row>
    <row r="1344" spans="1:8" s="21" customFormat="1" ht="46.9" hidden="1" customHeight="1" x14ac:dyDescent="0.2">
      <c r="A1344" s="35" t="s">
        <v>320</v>
      </c>
      <c r="B1344" s="24" t="s">
        <v>675</v>
      </c>
      <c r="C1344" s="24" t="s">
        <v>295</v>
      </c>
      <c r="D1344" s="24" t="s">
        <v>321</v>
      </c>
      <c r="E1344" s="24"/>
      <c r="F1344" s="60">
        <f>F1345+F1347</f>
        <v>0</v>
      </c>
      <c r="G1344" s="60">
        <f t="shared" ref="G1344" si="684">G1345+G1347</f>
        <v>0</v>
      </c>
      <c r="H1344" s="204" t="e">
        <f t="shared" si="658"/>
        <v>#DIV/0!</v>
      </c>
    </row>
    <row r="1345" spans="1:8" s="21" customFormat="1" ht="15.6" hidden="1" customHeight="1" x14ac:dyDescent="0.2">
      <c r="A1345" s="29" t="s">
        <v>690</v>
      </c>
      <c r="B1345" s="24" t="s">
        <v>675</v>
      </c>
      <c r="C1345" s="24" t="s">
        <v>295</v>
      </c>
      <c r="D1345" s="24" t="s">
        <v>321</v>
      </c>
      <c r="E1345" s="24" t="s">
        <v>137</v>
      </c>
      <c r="F1345" s="60">
        <f>F1346</f>
        <v>0</v>
      </c>
      <c r="G1345" s="60">
        <f t="shared" ref="G1345" si="685">G1346</f>
        <v>0</v>
      </c>
      <c r="H1345" s="204" t="e">
        <f t="shared" si="658"/>
        <v>#DIV/0!</v>
      </c>
    </row>
    <row r="1346" spans="1:8" s="21" customFormat="1" ht="15.6" hidden="1" customHeight="1" x14ac:dyDescent="0.2">
      <c r="A1346" s="29" t="s">
        <v>694</v>
      </c>
      <c r="B1346" s="24" t="s">
        <v>675</v>
      </c>
      <c r="C1346" s="24" t="s">
        <v>295</v>
      </c>
      <c r="D1346" s="24" t="s">
        <v>321</v>
      </c>
      <c r="E1346" s="24" t="s">
        <v>695</v>
      </c>
      <c r="F1346" s="60"/>
      <c r="G1346" s="60"/>
      <c r="H1346" s="204" t="e">
        <f t="shared" si="658"/>
        <v>#DIV/0!</v>
      </c>
    </row>
    <row r="1347" spans="1:8" s="21" customFormat="1" ht="15.6" hidden="1" customHeight="1" x14ac:dyDescent="0.2">
      <c r="A1347" s="59" t="s">
        <v>55</v>
      </c>
      <c r="B1347" s="24" t="s">
        <v>675</v>
      </c>
      <c r="C1347" s="24" t="s">
        <v>295</v>
      </c>
      <c r="D1347" s="24" t="s">
        <v>321</v>
      </c>
      <c r="E1347" s="24" t="s">
        <v>185</v>
      </c>
      <c r="F1347" s="60">
        <f>F1348</f>
        <v>0</v>
      </c>
      <c r="G1347" s="60">
        <f t="shared" ref="G1347" si="686">G1348</f>
        <v>0</v>
      </c>
      <c r="H1347" s="204" t="e">
        <f t="shared" si="658"/>
        <v>#DIV/0!</v>
      </c>
    </row>
    <row r="1348" spans="1:8" s="21" customFormat="1" ht="15.6" hidden="1" customHeight="1" x14ac:dyDescent="0.2">
      <c r="A1348" s="59" t="s">
        <v>58</v>
      </c>
      <c r="B1348" s="24" t="s">
        <v>675</v>
      </c>
      <c r="C1348" s="24" t="s">
        <v>295</v>
      </c>
      <c r="D1348" s="24" t="s">
        <v>321</v>
      </c>
      <c r="E1348" s="24" t="s">
        <v>261</v>
      </c>
      <c r="F1348" s="60"/>
      <c r="G1348" s="60"/>
      <c r="H1348" s="204" t="e">
        <f t="shared" si="658"/>
        <v>#DIV/0!</v>
      </c>
    </row>
    <row r="1349" spans="1:8" s="36" customFormat="1" ht="31.15" hidden="1" customHeight="1" x14ac:dyDescent="0.2">
      <c r="A1349" s="18" t="s">
        <v>322</v>
      </c>
      <c r="B1349" s="11" t="s">
        <v>675</v>
      </c>
      <c r="C1349" s="11" t="s">
        <v>295</v>
      </c>
      <c r="D1349" s="11" t="s">
        <v>323</v>
      </c>
      <c r="E1349" s="19"/>
      <c r="F1349" s="20">
        <f>F1350</f>
        <v>0</v>
      </c>
      <c r="G1349" s="20">
        <f t="shared" ref="G1349" si="687">G1350</f>
        <v>0</v>
      </c>
      <c r="H1349" s="193" t="e">
        <f t="shared" si="658"/>
        <v>#DIV/0!</v>
      </c>
    </row>
    <row r="1350" spans="1:8" s="21" customFormat="1" ht="31.15" hidden="1" customHeight="1" x14ac:dyDescent="0.2">
      <c r="A1350" s="23" t="s">
        <v>326</v>
      </c>
      <c r="B1350" s="24" t="s">
        <v>675</v>
      </c>
      <c r="C1350" s="24" t="s">
        <v>295</v>
      </c>
      <c r="D1350" s="24" t="s">
        <v>327</v>
      </c>
      <c r="E1350" s="25"/>
      <c r="F1350" s="22">
        <f>F1351+F1356</f>
        <v>0</v>
      </c>
      <c r="G1350" s="22">
        <f t="shared" ref="G1350" si="688">G1351+G1356</f>
        <v>0</v>
      </c>
      <c r="H1350" s="194" t="e">
        <f t="shared" si="658"/>
        <v>#DIV/0!</v>
      </c>
    </row>
    <row r="1351" spans="1:8" s="21" customFormat="1" ht="49.5" hidden="1" customHeight="1" x14ac:dyDescent="0.2">
      <c r="A1351" s="23" t="s">
        <v>328</v>
      </c>
      <c r="B1351" s="24" t="s">
        <v>675</v>
      </c>
      <c r="C1351" s="24" t="s">
        <v>295</v>
      </c>
      <c r="D1351" s="24" t="s">
        <v>329</v>
      </c>
      <c r="E1351" s="25"/>
      <c r="F1351" s="22">
        <f>F1352+F1354</f>
        <v>0</v>
      </c>
      <c r="G1351" s="22">
        <f t="shared" ref="G1351" si="689">G1352+G1354</f>
        <v>0</v>
      </c>
      <c r="H1351" s="194" t="e">
        <f t="shared" si="658"/>
        <v>#DIV/0!</v>
      </c>
    </row>
    <row r="1352" spans="1:8" s="21" customFormat="1" ht="15.6" hidden="1" customHeight="1" x14ac:dyDescent="0.2">
      <c r="A1352" s="29" t="s">
        <v>690</v>
      </c>
      <c r="B1352" s="24" t="s">
        <v>675</v>
      </c>
      <c r="C1352" s="24" t="s">
        <v>295</v>
      </c>
      <c r="D1352" s="24" t="s">
        <v>329</v>
      </c>
      <c r="E1352" s="25">
        <v>500</v>
      </c>
      <c r="F1352" s="22">
        <f>F1353</f>
        <v>0</v>
      </c>
      <c r="G1352" s="22">
        <f t="shared" ref="G1352" si="690">G1353</f>
        <v>0</v>
      </c>
      <c r="H1352" s="194" t="e">
        <f t="shared" si="658"/>
        <v>#DIV/0!</v>
      </c>
    </row>
    <row r="1353" spans="1:8" s="21" customFormat="1" ht="15.6" hidden="1" customHeight="1" x14ac:dyDescent="0.2">
      <c r="A1353" s="29" t="s">
        <v>694</v>
      </c>
      <c r="B1353" s="24" t="s">
        <v>675</v>
      </c>
      <c r="C1353" s="24" t="s">
        <v>295</v>
      </c>
      <c r="D1353" s="24" t="s">
        <v>329</v>
      </c>
      <c r="E1353" s="25">
        <v>540</v>
      </c>
      <c r="F1353" s="22"/>
      <c r="G1353" s="22"/>
      <c r="H1353" s="194" t="e">
        <f t="shared" si="658"/>
        <v>#DIV/0!</v>
      </c>
    </row>
    <row r="1354" spans="1:8" s="21" customFormat="1" ht="15.6" hidden="1" customHeight="1" x14ac:dyDescent="0.2">
      <c r="A1354" s="59" t="s">
        <v>55</v>
      </c>
      <c r="B1354" s="24" t="s">
        <v>675</v>
      </c>
      <c r="C1354" s="24" t="s">
        <v>295</v>
      </c>
      <c r="D1354" s="24" t="s">
        <v>329</v>
      </c>
      <c r="E1354" s="25">
        <v>800</v>
      </c>
      <c r="F1354" s="22">
        <f>F1355</f>
        <v>0</v>
      </c>
      <c r="G1354" s="22">
        <f t="shared" ref="G1354" si="691">G1355</f>
        <v>0</v>
      </c>
      <c r="H1354" s="194" t="e">
        <f t="shared" si="658"/>
        <v>#DIV/0!</v>
      </c>
    </row>
    <row r="1355" spans="1:8" s="21" customFormat="1" ht="15.6" hidden="1" customHeight="1" x14ac:dyDescent="0.2">
      <c r="A1355" s="59" t="s">
        <v>58</v>
      </c>
      <c r="B1355" s="24" t="s">
        <v>675</v>
      </c>
      <c r="C1355" s="24" t="s">
        <v>295</v>
      </c>
      <c r="D1355" s="24" t="s">
        <v>329</v>
      </c>
      <c r="E1355" s="25">
        <v>870</v>
      </c>
      <c r="F1355" s="22"/>
      <c r="G1355" s="22"/>
      <c r="H1355" s="194" t="e">
        <f t="shared" si="658"/>
        <v>#DIV/0!</v>
      </c>
    </row>
    <row r="1356" spans="1:8" s="21" customFormat="1" ht="62.45" hidden="1" customHeight="1" x14ac:dyDescent="0.2">
      <c r="A1356" s="23" t="s">
        <v>330</v>
      </c>
      <c r="B1356" s="24" t="s">
        <v>675</v>
      </c>
      <c r="C1356" s="24" t="s">
        <v>295</v>
      </c>
      <c r="D1356" s="24" t="s">
        <v>331</v>
      </c>
      <c r="E1356" s="25"/>
      <c r="F1356" s="22">
        <f>F1357+F1359</f>
        <v>0</v>
      </c>
      <c r="G1356" s="22">
        <f t="shared" ref="G1356" si="692">G1357+G1359</f>
        <v>0</v>
      </c>
      <c r="H1356" s="194" t="e">
        <f t="shared" si="658"/>
        <v>#DIV/0!</v>
      </c>
    </row>
    <row r="1357" spans="1:8" s="21" customFormat="1" ht="15.6" hidden="1" customHeight="1" x14ac:dyDescent="0.2">
      <c r="A1357" s="29" t="s">
        <v>690</v>
      </c>
      <c r="B1357" s="24" t="s">
        <v>675</v>
      </c>
      <c r="C1357" s="24" t="s">
        <v>295</v>
      </c>
      <c r="D1357" s="24" t="s">
        <v>331</v>
      </c>
      <c r="E1357" s="25">
        <v>500</v>
      </c>
      <c r="F1357" s="22">
        <f>F1358</f>
        <v>0</v>
      </c>
      <c r="G1357" s="22">
        <f t="shared" ref="G1357" si="693">G1358</f>
        <v>0</v>
      </c>
      <c r="H1357" s="194" t="e">
        <f t="shared" si="658"/>
        <v>#DIV/0!</v>
      </c>
    </row>
    <row r="1358" spans="1:8" s="21" customFormat="1" ht="15.6" hidden="1" customHeight="1" x14ac:dyDescent="0.2">
      <c r="A1358" s="29" t="s">
        <v>694</v>
      </c>
      <c r="B1358" s="24" t="s">
        <v>675</v>
      </c>
      <c r="C1358" s="24" t="s">
        <v>295</v>
      </c>
      <c r="D1358" s="24" t="s">
        <v>331</v>
      </c>
      <c r="E1358" s="25">
        <v>540</v>
      </c>
      <c r="F1358" s="22"/>
      <c r="G1358" s="22"/>
      <c r="H1358" s="194" t="e">
        <f t="shared" si="658"/>
        <v>#DIV/0!</v>
      </c>
    </row>
    <row r="1359" spans="1:8" s="21" customFormat="1" ht="15.6" hidden="1" customHeight="1" x14ac:dyDescent="0.2">
      <c r="A1359" s="59" t="s">
        <v>55</v>
      </c>
      <c r="B1359" s="24" t="s">
        <v>675</v>
      </c>
      <c r="C1359" s="24" t="s">
        <v>295</v>
      </c>
      <c r="D1359" s="24" t="s">
        <v>331</v>
      </c>
      <c r="E1359" s="25">
        <v>800</v>
      </c>
      <c r="F1359" s="22">
        <f>F1360</f>
        <v>0</v>
      </c>
      <c r="G1359" s="22">
        <f t="shared" ref="G1359" si="694">G1360</f>
        <v>0</v>
      </c>
      <c r="H1359" s="194" t="e">
        <f t="shared" si="658"/>
        <v>#DIV/0!</v>
      </c>
    </row>
    <row r="1360" spans="1:8" s="21" customFormat="1" ht="15.6" hidden="1" customHeight="1" x14ac:dyDescent="0.2">
      <c r="A1360" s="59" t="s">
        <v>58</v>
      </c>
      <c r="B1360" s="24" t="s">
        <v>675</v>
      </c>
      <c r="C1360" s="24" t="s">
        <v>295</v>
      </c>
      <c r="D1360" s="24" t="s">
        <v>331</v>
      </c>
      <c r="E1360" s="25">
        <v>870</v>
      </c>
      <c r="F1360" s="22"/>
      <c r="G1360" s="22"/>
      <c r="H1360" s="194" t="e">
        <f t="shared" si="658"/>
        <v>#DIV/0!</v>
      </c>
    </row>
    <row r="1361" spans="1:8" s="21" customFormat="1" x14ac:dyDescent="0.2">
      <c r="A1361" s="18" t="s">
        <v>338</v>
      </c>
      <c r="B1361" s="19" t="s">
        <v>675</v>
      </c>
      <c r="C1361" s="11" t="s">
        <v>339</v>
      </c>
      <c r="D1361" s="19"/>
      <c r="E1361" s="19"/>
      <c r="F1361" s="12">
        <f>F1362+F1380+F1429</f>
        <v>29795.5</v>
      </c>
      <c r="G1361" s="12">
        <f>G1362+G1380+G1429</f>
        <v>20629.3</v>
      </c>
      <c r="H1361" s="191">
        <f t="shared" si="658"/>
        <v>0.69236294071252369</v>
      </c>
    </row>
    <row r="1362" spans="1:8" s="80" customFormat="1" x14ac:dyDescent="0.2">
      <c r="A1362" s="26" t="s">
        <v>340</v>
      </c>
      <c r="B1362" s="27" t="s">
        <v>675</v>
      </c>
      <c r="C1362" s="27" t="s">
        <v>341</v>
      </c>
      <c r="D1362" s="27"/>
      <c r="E1362" s="27"/>
      <c r="F1362" s="158">
        <f>F1363+F1371+F1376</f>
        <v>13900</v>
      </c>
      <c r="G1362" s="158">
        <f t="shared" ref="G1362" si="695">G1363+G1371+G1376</f>
        <v>13048</v>
      </c>
      <c r="H1362" s="225">
        <f t="shared" si="658"/>
        <v>0.93870503597122301</v>
      </c>
    </row>
    <row r="1363" spans="1:8" s="36" customFormat="1" ht="46.9" hidden="1" customHeight="1" x14ac:dyDescent="0.2">
      <c r="A1363" s="10" t="s">
        <v>111</v>
      </c>
      <c r="B1363" s="11" t="s">
        <v>675</v>
      </c>
      <c r="C1363" s="11" t="s">
        <v>341</v>
      </c>
      <c r="D1363" s="19" t="s">
        <v>112</v>
      </c>
      <c r="E1363" s="19"/>
      <c r="F1363" s="160">
        <f>F1364</f>
        <v>0</v>
      </c>
      <c r="G1363" s="160">
        <f t="shared" ref="G1363:G1365" si="696">G1364</f>
        <v>0</v>
      </c>
      <c r="H1363" s="227" t="e">
        <f t="shared" si="658"/>
        <v>#DIV/0!</v>
      </c>
    </row>
    <row r="1364" spans="1:8" s="3" customFormat="1" ht="37.15" hidden="1" customHeight="1" x14ac:dyDescent="0.2">
      <c r="A1364" s="29" t="s">
        <v>342</v>
      </c>
      <c r="B1364" s="24" t="s">
        <v>675</v>
      </c>
      <c r="C1364" s="24" t="s">
        <v>341</v>
      </c>
      <c r="D1364" s="25" t="s">
        <v>343</v>
      </c>
      <c r="E1364" s="25"/>
      <c r="F1364" s="57">
        <f>F1365</f>
        <v>0</v>
      </c>
      <c r="G1364" s="57">
        <f t="shared" si="696"/>
        <v>0</v>
      </c>
      <c r="H1364" s="203" t="e">
        <f t="shared" si="658"/>
        <v>#DIV/0!</v>
      </c>
    </row>
    <row r="1365" spans="1:8" s="3" customFormat="1" ht="46.9" hidden="1" customHeight="1" x14ac:dyDescent="0.2">
      <c r="A1365" s="55" t="s">
        <v>344</v>
      </c>
      <c r="B1365" s="32" t="s">
        <v>675</v>
      </c>
      <c r="C1365" s="32" t="s">
        <v>341</v>
      </c>
      <c r="D1365" s="51" t="s">
        <v>345</v>
      </c>
      <c r="E1365" s="25"/>
      <c r="F1365" s="159">
        <f>F1366</f>
        <v>0</v>
      </c>
      <c r="G1365" s="159">
        <f t="shared" si="696"/>
        <v>0</v>
      </c>
      <c r="H1365" s="226" t="e">
        <f t="shared" si="658"/>
        <v>#DIV/0!</v>
      </c>
    </row>
    <row r="1366" spans="1:8" s="3" customFormat="1" ht="33.75" hidden="1" customHeight="1" x14ac:dyDescent="0.2">
      <c r="A1366" s="29" t="s">
        <v>346</v>
      </c>
      <c r="B1366" s="32" t="s">
        <v>675</v>
      </c>
      <c r="C1366" s="32" t="s">
        <v>341</v>
      </c>
      <c r="D1366" s="25" t="s">
        <v>719</v>
      </c>
      <c r="E1366" s="51"/>
      <c r="F1366" s="57">
        <f>F1367+F1369</f>
        <v>0</v>
      </c>
      <c r="G1366" s="57">
        <f t="shared" ref="G1366" si="697">G1367+G1369</f>
        <v>0</v>
      </c>
      <c r="H1366" s="203" t="e">
        <f t="shared" si="658"/>
        <v>#DIV/0!</v>
      </c>
    </row>
    <row r="1367" spans="1:8" s="3" customFormat="1" ht="15.75" hidden="1" customHeight="1" x14ac:dyDescent="0.2">
      <c r="A1367" s="29" t="s">
        <v>690</v>
      </c>
      <c r="B1367" s="24" t="s">
        <v>675</v>
      </c>
      <c r="C1367" s="24" t="s">
        <v>341</v>
      </c>
      <c r="D1367" s="25" t="s">
        <v>347</v>
      </c>
      <c r="E1367" s="24" t="s">
        <v>137</v>
      </c>
      <c r="F1367" s="57">
        <f>F1368</f>
        <v>0</v>
      </c>
      <c r="G1367" s="57">
        <f t="shared" ref="G1367" si="698">G1368</f>
        <v>0</v>
      </c>
      <c r="H1367" s="203" t="e">
        <f t="shared" si="658"/>
        <v>#DIV/0!</v>
      </c>
    </row>
    <row r="1368" spans="1:8" s="21" customFormat="1" ht="17.25" hidden="1" customHeight="1" x14ac:dyDescent="0.2">
      <c r="A1368" s="29" t="s">
        <v>694</v>
      </c>
      <c r="B1368" s="24" t="s">
        <v>675</v>
      </c>
      <c r="C1368" s="24" t="s">
        <v>341</v>
      </c>
      <c r="D1368" s="25" t="s">
        <v>347</v>
      </c>
      <c r="E1368" s="24" t="s">
        <v>695</v>
      </c>
      <c r="F1368" s="57">
        <f>43.7-43.7</f>
        <v>0</v>
      </c>
      <c r="G1368" s="57">
        <f t="shared" ref="G1368" si="699">43.7-43.7</f>
        <v>0</v>
      </c>
      <c r="H1368" s="203" t="e">
        <f t="shared" si="658"/>
        <v>#DIV/0!</v>
      </c>
    </row>
    <row r="1369" spans="1:8" s="21" customFormat="1" ht="17.25" hidden="1" customHeight="1" x14ac:dyDescent="0.2">
      <c r="A1369" s="29" t="s">
        <v>55</v>
      </c>
      <c r="B1369" s="24" t="s">
        <v>675</v>
      </c>
      <c r="C1369" s="24" t="s">
        <v>341</v>
      </c>
      <c r="D1369" s="25" t="s">
        <v>719</v>
      </c>
      <c r="E1369" s="24" t="s">
        <v>185</v>
      </c>
      <c r="F1369" s="57">
        <f>F1370</f>
        <v>0</v>
      </c>
      <c r="G1369" s="57">
        <f t="shared" ref="G1369" si="700">G1370</f>
        <v>0</v>
      </c>
      <c r="H1369" s="203" t="e">
        <f t="shared" ref="H1369:H1435" si="701">G1369/F1369</f>
        <v>#DIV/0!</v>
      </c>
    </row>
    <row r="1370" spans="1:8" s="21" customFormat="1" ht="18.75" hidden="1" customHeight="1" x14ac:dyDescent="0.2">
      <c r="A1370" s="29" t="s">
        <v>58</v>
      </c>
      <c r="B1370" s="24" t="s">
        <v>675</v>
      </c>
      <c r="C1370" s="24" t="s">
        <v>341</v>
      </c>
      <c r="D1370" s="25" t="s">
        <v>719</v>
      </c>
      <c r="E1370" s="24" t="s">
        <v>261</v>
      </c>
      <c r="F1370" s="57">
        <v>0</v>
      </c>
      <c r="G1370" s="57">
        <v>0</v>
      </c>
      <c r="H1370" s="203" t="e">
        <f t="shared" si="701"/>
        <v>#DIV/0!</v>
      </c>
    </row>
    <row r="1371" spans="1:8" s="21" customFormat="1" ht="18.75" customHeight="1" x14ac:dyDescent="0.2">
      <c r="A1371" s="18" t="s">
        <v>708</v>
      </c>
      <c r="B1371" s="11" t="s">
        <v>675</v>
      </c>
      <c r="C1371" s="11" t="s">
        <v>341</v>
      </c>
      <c r="D1371" s="19" t="s">
        <v>709</v>
      </c>
      <c r="E1371" s="11"/>
      <c r="F1371" s="160">
        <f>F1372</f>
        <v>13100</v>
      </c>
      <c r="G1371" s="160">
        <f t="shared" ref="G1371:G1374" si="702">G1372</f>
        <v>13048</v>
      </c>
      <c r="H1371" s="227">
        <f t="shared" si="701"/>
        <v>0.99603053435114508</v>
      </c>
    </row>
    <row r="1372" spans="1:8" s="21" customFormat="1" ht="47.25" x14ac:dyDescent="0.2">
      <c r="A1372" s="23" t="s">
        <v>710</v>
      </c>
      <c r="B1372" s="24" t="s">
        <v>675</v>
      </c>
      <c r="C1372" s="24" t="s">
        <v>341</v>
      </c>
      <c r="D1372" s="24" t="s">
        <v>711</v>
      </c>
      <c r="E1372" s="24"/>
      <c r="F1372" s="57">
        <f>F1373</f>
        <v>13100</v>
      </c>
      <c r="G1372" s="57">
        <f t="shared" si="702"/>
        <v>13048</v>
      </c>
      <c r="H1372" s="203">
        <f t="shared" si="701"/>
        <v>0.99603053435114508</v>
      </c>
    </row>
    <row r="1373" spans="1:8" s="21" customFormat="1" ht="63" x14ac:dyDescent="0.2">
      <c r="A1373" s="29" t="s">
        <v>720</v>
      </c>
      <c r="B1373" s="24" t="s">
        <v>675</v>
      </c>
      <c r="C1373" s="24" t="s">
        <v>341</v>
      </c>
      <c r="D1373" s="25" t="s">
        <v>721</v>
      </c>
      <c r="E1373" s="24"/>
      <c r="F1373" s="57">
        <f>F1374</f>
        <v>13100</v>
      </c>
      <c r="G1373" s="57">
        <f t="shared" si="702"/>
        <v>13048</v>
      </c>
      <c r="H1373" s="203">
        <f t="shared" si="701"/>
        <v>0.99603053435114508</v>
      </c>
    </row>
    <row r="1374" spans="1:8" s="21" customFormat="1" ht="18.75" customHeight="1" x14ac:dyDescent="0.2">
      <c r="A1374" s="29" t="s">
        <v>690</v>
      </c>
      <c r="B1374" s="24" t="s">
        <v>675</v>
      </c>
      <c r="C1374" s="24" t="s">
        <v>341</v>
      </c>
      <c r="D1374" s="25" t="s">
        <v>721</v>
      </c>
      <c r="E1374" s="24" t="s">
        <v>137</v>
      </c>
      <c r="F1374" s="57">
        <f>F1375</f>
        <v>13100</v>
      </c>
      <c r="G1374" s="57">
        <f t="shared" si="702"/>
        <v>13048</v>
      </c>
      <c r="H1374" s="203">
        <f t="shared" si="701"/>
        <v>0.99603053435114508</v>
      </c>
    </row>
    <row r="1375" spans="1:8" s="21" customFormat="1" ht="18.75" customHeight="1" x14ac:dyDescent="0.2">
      <c r="A1375" s="29" t="s">
        <v>694</v>
      </c>
      <c r="B1375" s="24" t="s">
        <v>675</v>
      </c>
      <c r="C1375" s="24" t="s">
        <v>341</v>
      </c>
      <c r="D1375" s="25" t="s">
        <v>721</v>
      </c>
      <c r="E1375" s="24" t="s">
        <v>695</v>
      </c>
      <c r="F1375" s="60">
        <v>13100</v>
      </c>
      <c r="G1375" s="60">
        <v>13048</v>
      </c>
      <c r="H1375" s="204">
        <f t="shared" si="701"/>
        <v>0.99603053435114508</v>
      </c>
    </row>
    <row r="1376" spans="1:8" s="21" customFormat="1" x14ac:dyDescent="0.2">
      <c r="A1376" s="49" t="s">
        <v>129</v>
      </c>
      <c r="B1376" s="11" t="s">
        <v>675</v>
      </c>
      <c r="C1376" s="11" t="s">
        <v>341</v>
      </c>
      <c r="D1376" s="11" t="s">
        <v>130</v>
      </c>
      <c r="E1376" s="19"/>
      <c r="F1376" s="85">
        <f>F1377</f>
        <v>800</v>
      </c>
      <c r="G1376" s="85">
        <f t="shared" ref="G1376:G1378" si="703">G1377</f>
        <v>0</v>
      </c>
      <c r="H1376" s="208">
        <f t="shared" si="701"/>
        <v>0</v>
      </c>
    </row>
    <row r="1377" spans="1:8" s="21" customFormat="1" ht="31.5" x14ac:dyDescent="0.2">
      <c r="A1377" s="35" t="s">
        <v>472</v>
      </c>
      <c r="B1377" s="24" t="s">
        <v>675</v>
      </c>
      <c r="C1377" s="24" t="s">
        <v>341</v>
      </c>
      <c r="D1377" s="24" t="s">
        <v>473</v>
      </c>
      <c r="E1377" s="25"/>
      <c r="F1377" s="60">
        <f>F1378</f>
        <v>800</v>
      </c>
      <c r="G1377" s="60">
        <f t="shared" si="703"/>
        <v>0</v>
      </c>
      <c r="H1377" s="204">
        <f t="shared" si="701"/>
        <v>0</v>
      </c>
    </row>
    <row r="1378" spans="1:8" s="21" customFormat="1" x14ac:dyDescent="0.2">
      <c r="A1378" s="29" t="s">
        <v>690</v>
      </c>
      <c r="B1378" s="24" t="s">
        <v>675</v>
      </c>
      <c r="C1378" s="24" t="s">
        <v>341</v>
      </c>
      <c r="D1378" s="24" t="s">
        <v>473</v>
      </c>
      <c r="E1378" s="25">
        <v>500</v>
      </c>
      <c r="F1378" s="60">
        <f>F1379</f>
        <v>800</v>
      </c>
      <c r="G1378" s="60">
        <f t="shared" si="703"/>
        <v>0</v>
      </c>
      <c r="H1378" s="204">
        <f t="shared" si="701"/>
        <v>0</v>
      </c>
    </row>
    <row r="1379" spans="1:8" s="21" customFormat="1" x14ac:dyDescent="0.2">
      <c r="A1379" s="29" t="s">
        <v>694</v>
      </c>
      <c r="B1379" s="24" t="s">
        <v>675</v>
      </c>
      <c r="C1379" s="24" t="s">
        <v>341</v>
      </c>
      <c r="D1379" s="24" t="s">
        <v>473</v>
      </c>
      <c r="E1379" s="25">
        <v>540</v>
      </c>
      <c r="F1379" s="60">
        <v>800</v>
      </c>
      <c r="G1379" s="60">
        <v>0</v>
      </c>
      <c r="H1379" s="204">
        <f t="shared" si="701"/>
        <v>0</v>
      </c>
    </row>
    <row r="1380" spans="1:8" s="153" customFormat="1" x14ac:dyDescent="0.2">
      <c r="A1380" s="96" t="s">
        <v>348</v>
      </c>
      <c r="B1380" s="11" t="s">
        <v>675</v>
      </c>
      <c r="C1380" s="11" t="s">
        <v>349</v>
      </c>
      <c r="D1380" s="11"/>
      <c r="E1380" s="19"/>
      <c r="F1380" s="20">
        <f>F1381+F1397+F1405+F1422</f>
        <v>3431.3</v>
      </c>
      <c r="G1380" s="20">
        <f>G1381+G1386+G1397+G1405+G1422</f>
        <v>892.19999999999993</v>
      </c>
      <c r="H1380" s="193">
        <f t="shared" si="701"/>
        <v>0.26001806895345786</v>
      </c>
    </row>
    <row r="1381" spans="1:8" s="3" customFormat="1" x14ac:dyDescent="0.2">
      <c r="A1381" s="78" t="s">
        <v>35</v>
      </c>
      <c r="B1381" s="27" t="s">
        <v>675</v>
      </c>
      <c r="C1381" s="27" t="s">
        <v>349</v>
      </c>
      <c r="D1381" s="27" t="s">
        <v>154</v>
      </c>
      <c r="E1381" s="27"/>
      <c r="F1381" s="54">
        <f>F1382</f>
        <v>60</v>
      </c>
      <c r="G1381" s="54">
        <f t="shared" ref="G1381:G1384" si="704">G1382</f>
        <v>60</v>
      </c>
      <c r="H1381" s="201">
        <f t="shared" si="701"/>
        <v>1</v>
      </c>
    </row>
    <row r="1382" spans="1:8" s="3" customFormat="1" x14ac:dyDescent="0.2">
      <c r="A1382" s="50" t="s">
        <v>37</v>
      </c>
      <c r="B1382" s="32" t="s">
        <v>675</v>
      </c>
      <c r="C1382" s="32" t="s">
        <v>349</v>
      </c>
      <c r="D1382" s="32" t="s">
        <v>155</v>
      </c>
      <c r="E1382" s="27"/>
      <c r="F1382" s="56">
        <f>F1383</f>
        <v>60</v>
      </c>
      <c r="G1382" s="56">
        <f t="shared" si="704"/>
        <v>60</v>
      </c>
      <c r="H1382" s="202">
        <f t="shared" si="701"/>
        <v>1</v>
      </c>
    </row>
    <row r="1383" spans="1:8" s="21" customFormat="1" ht="31.5" x14ac:dyDescent="0.2">
      <c r="A1383" s="29" t="s">
        <v>264</v>
      </c>
      <c r="B1383" s="24" t="s">
        <v>675</v>
      </c>
      <c r="C1383" s="24" t="s">
        <v>349</v>
      </c>
      <c r="D1383" s="24" t="s">
        <v>157</v>
      </c>
      <c r="E1383" s="24"/>
      <c r="F1383" s="60">
        <f>F1384</f>
        <v>60</v>
      </c>
      <c r="G1383" s="60">
        <f t="shared" si="704"/>
        <v>60</v>
      </c>
      <c r="H1383" s="204">
        <f t="shared" si="701"/>
        <v>1</v>
      </c>
    </row>
    <row r="1384" spans="1:8" s="36" customFormat="1" x14ac:dyDescent="0.2">
      <c r="A1384" s="29" t="s">
        <v>690</v>
      </c>
      <c r="B1384" s="24" t="s">
        <v>675</v>
      </c>
      <c r="C1384" s="24" t="s">
        <v>349</v>
      </c>
      <c r="D1384" s="24" t="s">
        <v>157</v>
      </c>
      <c r="E1384" s="24" t="s">
        <v>137</v>
      </c>
      <c r="F1384" s="60">
        <f>F1385</f>
        <v>60</v>
      </c>
      <c r="G1384" s="60">
        <f t="shared" si="704"/>
        <v>60</v>
      </c>
      <c r="H1384" s="204">
        <f t="shared" si="701"/>
        <v>1</v>
      </c>
    </row>
    <row r="1385" spans="1:8" s="3" customFormat="1" ht="17.25" customHeight="1" x14ac:dyDescent="0.2">
      <c r="A1385" s="29" t="s">
        <v>694</v>
      </c>
      <c r="B1385" s="24" t="s">
        <v>675</v>
      </c>
      <c r="C1385" s="24" t="s">
        <v>349</v>
      </c>
      <c r="D1385" s="24" t="s">
        <v>157</v>
      </c>
      <c r="E1385" s="24" t="s">
        <v>695</v>
      </c>
      <c r="F1385" s="60">
        <v>60</v>
      </c>
      <c r="G1385" s="60">
        <v>60</v>
      </c>
      <c r="H1385" s="204">
        <f t="shared" si="701"/>
        <v>1</v>
      </c>
    </row>
    <row r="1386" spans="1:8" s="21" customFormat="1" ht="46.9" hidden="1" customHeight="1" x14ac:dyDescent="0.2">
      <c r="A1386" s="10" t="s">
        <v>238</v>
      </c>
      <c r="B1386" s="11" t="s">
        <v>675</v>
      </c>
      <c r="C1386" s="11" t="s">
        <v>349</v>
      </c>
      <c r="D1386" s="11" t="s">
        <v>239</v>
      </c>
      <c r="E1386" s="11"/>
      <c r="F1386" s="85">
        <f>F1387</f>
        <v>2172.9</v>
      </c>
      <c r="G1386" s="85">
        <f t="shared" ref="G1386:G1387" si="705">G1387</f>
        <v>0</v>
      </c>
      <c r="H1386" s="204">
        <f t="shared" si="701"/>
        <v>0</v>
      </c>
    </row>
    <row r="1387" spans="1:8" s="3" customFormat="1" ht="31.15" hidden="1" customHeight="1" x14ac:dyDescent="0.2">
      <c r="A1387" s="29" t="s">
        <v>480</v>
      </c>
      <c r="B1387" s="24" t="s">
        <v>675</v>
      </c>
      <c r="C1387" s="24" t="s">
        <v>349</v>
      </c>
      <c r="D1387" s="24" t="s">
        <v>481</v>
      </c>
      <c r="E1387" s="24"/>
      <c r="F1387" s="60">
        <f>F1388</f>
        <v>2172.9</v>
      </c>
      <c r="G1387" s="60">
        <f t="shared" si="705"/>
        <v>0</v>
      </c>
      <c r="H1387" s="204">
        <f t="shared" si="701"/>
        <v>0</v>
      </c>
    </row>
    <row r="1388" spans="1:8" s="3" customFormat="1" ht="31.15" hidden="1" customHeight="1" x14ac:dyDescent="0.2">
      <c r="A1388" s="29" t="s">
        <v>722</v>
      </c>
      <c r="B1388" s="24" t="s">
        <v>675</v>
      </c>
      <c r="C1388" s="24" t="s">
        <v>349</v>
      </c>
      <c r="D1388" s="24" t="s">
        <v>723</v>
      </c>
      <c r="E1388" s="24"/>
      <c r="F1388" s="60">
        <f>F1389+F1399</f>
        <v>2172.9</v>
      </c>
      <c r="G1388" s="60">
        <f t="shared" ref="G1388" si="706">G1389+G1399</f>
        <v>0</v>
      </c>
      <c r="H1388" s="204">
        <f t="shared" si="701"/>
        <v>0</v>
      </c>
    </row>
    <row r="1389" spans="1:8" s="3" customFormat="1" ht="31.15" hidden="1" customHeight="1" x14ac:dyDescent="0.2">
      <c r="A1389" s="29" t="s">
        <v>724</v>
      </c>
      <c r="B1389" s="24" t="s">
        <v>675</v>
      </c>
      <c r="C1389" s="24" t="s">
        <v>349</v>
      </c>
      <c r="D1389" s="24" t="s">
        <v>725</v>
      </c>
      <c r="E1389" s="24"/>
      <c r="F1389" s="60">
        <f>F1390+F1394</f>
        <v>0</v>
      </c>
      <c r="G1389" s="60">
        <f t="shared" ref="G1389" si="707">G1390+G1394</f>
        <v>0</v>
      </c>
      <c r="H1389" s="204" t="e">
        <f t="shared" si="701"/>
        <v>#DIV/0!</v>
      </c>
    </row>
    <row r="1390" spans="1:8" s="3" customFormat="1" ht="15.6" hidden="1" customHeight="1" x14ac:dyDescent="0.2">
      <c r="A1390" s="29" t="s">
        <v>690</v>
      </c>
      <c r="B1390" s="24" t="s">
        <v>675</v>
      </c>
      <c r="C1390" s="24" t="s">
        <v>349</v>
      </c>
      <c r="D1390" s="24" t="s">
        <v>725</v>
      </c>
      <c r="E1390" s="24" t="s">
        <v>137</v>
      </c>
      <c r="F1390" s="60">
        <f>F1391</f>
        <v>0</v>
      </c>
      <c r="G1390" s="60">
        <f t="shared" ref="G1390" si="708">G1391</f>
        <v>0</v>
      </c>
      <c r="H1390" s="204" t="e">
        <f t="shared" si="701"/>
        <v>#DIV/0!</v>
      </c>
    </row>
    <row r="1391" spans="1:8" s="3" customFormat="1" ht="15.6" hidden="1" customHeight="1" x14ac:dyDescent="0.2">
      <c r="A1391" s="29" t="s">
        <v>694</v>
      </c>
      <c r="B1391" s="24" t="s">
        <v>675</v>
      </c>
      <c r="C1391" s="24" t="s">
        <v>349</v>
      </c>
      <c r="D1391" s="24" t="s">
        <v>725</v>
      </c>
      <c r="E1391" s="24" t="s">
        <v>695</v>
      </c>
      <c r="F1391" s="60">
        <v>0</v>
      </c>
      <c r="G1391" s="60">
        <v>0</v>
      </c>
      <c r="H1391" s="204" t="e">
        <f t="shared" si="701"/>
        <v>#DIV/0!</v>
      </c>
    </row>
    <row r="1392" spans="1:8" s="3" customFormat="1" ht="26.45" hidden="1" customHeight="1" x14ac:dyDescent="0.2">
      <c r="A1392" s="165" t="s">
        <v>726</v>
      </c>
      <c r="B1392" s="166" t="s">
        <v>675</v>
      </c>
      <c r="C1392" s="166" t="s">
        <v>349</v>
      </c>
      <c r="D1392" s="166" t="s">
        <v>725</v>
      </c>
      <c r="E1392" s="166" t="s">
        <v>695</v>
      </c>
      <c r="F1392" s="167">
        <v>0</v>
      </c>
      <c r="G1392" s="167">
        <v>0</v>
      </c>
      <c r="H1392" s="204" t="e">
        <f t="shared" si="701"/>
        <v>#DIV/0!</v>
      </c>
    </row>
    <row r="1393" spans="1:8" s="3" customFormat="1" ht="31.15" hidden="1" customHeight="1" x14ac:dyDescent="0.2">
      <c r="A1393" s="29" t="s">
        <v>724</v>
      </c>
      <c r="B1393" s="24" t="s">
        <v>675</v>
      </c>
      <c r="C1393" s="24" t="s">
        <v>349</v>
      </c>
      <c r="D1393" s="24" t="s">
        <v>727</v>
      </c>
      <c r="E1393" s="166"/>
      <c r="F1393" s="167"/>
      <c r="G1393" s="167"/>
      <c r="H1393" s="204" t="e">
        <f t="shared" si="701"/>
        <v>#DIV/0!</v>
      </c>
    </row>
    <row r="1394" spans="1:8" s="3" customFormat="1" ht="15.6" hidden="1" customHeight="1" x14ac:dyDescent="0.2">
      <c r="A1394" s="29" t="s">
        <v>690</v>
      </c>
      <c r="B1394" s="24" t="s">
        <v>675</v>
      </c>
      <c r="C1394" s="24" t="s">
        <v>349</v>
      </c>
      <c r="D1394" s="24" t="s">
        <v>727</v>
      </c>
      <c r="E1394" s="24" t="s">
        <v>137</v>
      </c>
      <c r="F1394" s="60">
        <f>F1395</f>
        <v>0</v>
      </c>
      <c r="G1394" s="60">
        <f t="shared" ref="G1394" si="709">G1395</f>
        <v>0</v>
      </c>
      <c r="H1394" s="204" t="e">
        <f t="shared" si="701"/>
        <v>#DIV/0!</v>
      </c>
    </row>
    <row r="1395" spans="1:8" s="3" customFormat="1" ht="15.6" hidden="1" customHeight="1" x14ac:dyDescent="0.2">
      <c r="A1395" s="29" t="s">
        <v>694</v>
      </c>
      <c r="B1395" s="24" t="s">
        <v>675</v>
      </c>
      <c r="C1395" s="24" t="s">
        <v>349</v>
      </c>
      <c r="D1395" s="24" t="s">
        <v>727</v>
      </c>
      <c r="E1395" s="24" t="s">
        <v>695</v>
      </c>
      <c r="F1395" s="60">
        <v>0</v>
      </c>
      <c r="G1395" s="60">
        <v>0</v>
      </c>
      <c r="H1395" s="204" t="e">
        <f t="shared" si="701"/>
        <v>#DIV/0!</v>
      </c>
    </row>
    <row r="1396" spans="1:8" s="3" customFormat="1" ht="26.45" hidden="1" customHeight="1" x14ac:dyDescent="0.2">
      <c r="A1396" s="165" t="s">
        <v>726</v>
      </c>
      <c r="B1396" s="166" t="s">
        <v>675</v>
      </c>
      <c r="C1396" s="166" t="s">
        <v>349</v>
      </c>
      <c r="D1396" s="166" t="s">
        <v>727</v>
      </c>
      <c r="E1396" s="166" t="s">
        <v>695</v>
      </c>
      <c r="F1396" s="167">
        <v>0</v>
      </c>
      <c r="G1396" s="167">
        <v>0</v>
      </c>
      <c r="H1396" s="204" t="e">
        <f t="shared" si="701"/>
        <v>#DIV/0!</v>
      </c>
    </row>
    <row r="1397" spans="1:8" s="153" customFormat="1" ht="47.25" x14ac:dyDescent="0.2">
      <c r="A1397" s="96" t="s">
        <v>362</v>
      </c>
      <c r="B1397" s="11" t="s">
        <v>675</v>
      </c>
      <c r="C1397" s="11" t="s">
        <v>349</v>
      </c>
      <c r="D1397" s="11" t="s">
        <v>363</v>
      </c>
      <c r="E1397" s="19"/>
      <c r="F1397" s="20">
        <f t="shared" ref="F1397:G1401" si="710">F1398</f>
        <v>2172.9</v>
      </c>
      <c r="G1397" s="20">
        <f t="shared" si="710"/>
        <v>0</v>
      </c>
      <c r="H1397" s="208">
        <f t="shared" si="701"/>
        <v>0</v>
      </c>
    </row>
    <row r="1398" spans="1:8" s="3" customFormat="1" ht="31.15" customHeight="1" x14ac:dyDescent="0.2">
      <c r="A1398" s="29" t="s">
        <v>364</v>
      </c>
      <c r="B1398" s="24" t="s">
        <v>675</v>
      </c>
      <c r="C1398" s="24" t="s">
        <v>349</v>
      </c>
      <c r="D1398" s="24" t="s">
        <v>365</v>
      </c>
      <c r="E1398" s="24"/>
      <c r="F1398" s="60">
        <f t="shared" si="710"/>
        <v>2172.9</v>
      </c>
      <c r="G1398" s="60">
        <f t="shared" si="710"/>
        <v>0</v>
      </c>
      <c r="H1398" s="204">
        <f t="shared" si="701"/>
        <v>0</v>
      </c>
    </row>
    <row r="1399" spans="1:8" s="3" customFormat="1" ht="31.15" customHeight="1" x14ac:dyDescent="0.2">
      <c r="A1399" s="29" t="s">
        <v>366</v>
      </c>
      <c r="B1399" s="24" t="s">
        <v>675</v>
      </c>
      <c r="C1399" s="24" t="s">
        <v>349</v>
      </c>
      <c r="D1399" s="24" t="s">
        <v>367</v>
      </c>
      <c r="E1399" s="24"/>
      <c r="F1399" s="60">
        <f t="shared" si="710"/>
        <v>2172.9</v>
      </c>
      <c r="G1399" s="60">
        <f t="shared" si="710"/>
        <v>0</v>
      </c>
      <c r="H1399" s="204">
        <f t="shared" si="701"/>
        <v>0</v>
      </c>
    </row>
    <row r="1400" spans="1:8" s="3" customFormat="1" ht="31.15" customHeight="1" x14ac:dyDescent="0.2">
      <c r="A1400" s="29" t="s">
        <v>368</v>
      </c>
      <c r="B1400" s="24" t="s">
        <v>675</v>
      </c>
      <c r="C1400" s="24" t="s">
        <v>349</v>
      </c>
      <c r="D1400" s="24" t="s">
        <v>369</v>
      </c>
      <c r="E1400" s="24"/>
      <c r="F1400" s="60">
        <f t="shared" si="710"/>
        <v>2172.9</v>
      </c>
      <c r="G1400" s="60">
        <f t="shared" si="710"/>
        <v>0</v>
      </c>
      <c r="H1400" s="204">
        <f t="shared" si="701"/>
        <v>0</v>
      </c>
    </row>
    <row r="1401" spans="1:8" s="3" customFormat="1" ht="15.6" customHeight="1" x14ac:dyDescent="0.2">
      <c r="A1401" s="29" t="s">
        <v>690</v>
      </c>
      <c r="B1401" s="24" t="s">
        <v>675</v>
      </c>
      <c r="C1401" s="24" t="s">
        <v>349</v>
      </c>
      <c r="D1401" s="24" t="s">
        <v>369</v>
      </c>
      <c r="E1401" s="24" t="s">
        <v>137</v>
      </c>
      <c r="F1401" s="60">
        <f t="shared" si="710"/>
        <v>2172.9</v>
      </c>
      <c r="G1401" s="60">
        <f t="shared" si="710"/>
        <v>0</v>
      </c>
      <c r="H1401" s="204">
        <f t="shared" si="701"/>
        <v>0</v>
      </c>
    </row>
    <row r="1402" spans="1:8" s="3" customFormat="1" ht="15.6" customHeight="1" x14ac:dyDescent="0.2">
      <c r="A1402" s="29" t="s">
        <v>694</v>
      </c>
      <c r="B1402" s="24" t="s">
        <v>675</v>
      </c>
      <c r="C1402" s="24" t="s">
        <v>349</v>
      </c>
      <c r="D1402" s="24" t="s">
        <v>369</v>
      </c>
      <c r="E1402" s="24" t="s">
        <v>695</v>
      </c>
      <c r="F1402" s="60">
        <v>2172.9</v>
      </c>
      <c r="G1402" s="60">
        <v>0</v>
      </c>
      <c r="H1402" s="204">
        <f t="shared" si="701"/>
        <v>0</v>
      </c>
    </row>
    <row r="1403" spans="1:8" s="3" customFormat="1" ht="17.25" hidden="1" customHeight="1" x14ac:dyDescent="0.2">
      <c r="A1403" s="59" t="s">
        <v>55</v>
      </c>
      <c r="B1403" s="24" t="s">
        <v>675</v>
      </c>
      <c r="C1403" s="24" t="s">
        <v>349</v>
      </c>
      <c r="D1403" s="24" t="s">
        <v>728</v>
      </c>
      <c r="E1403" s="24" t="s">
        <v>185</v>
      </c>
      <c r="F1403" s="60">
        <f>F1404</f>
        <v>0</v>
      </c>
      <c r="G1403" s="60">
        <f t="shared" ref="G1403" si="711">G1404</f>
        <v>0</v>
      </c>
      <c r="H1403" s="204" t="e">
        <f t="shared" si="701"/>
        <v>#DIV/0!</v>
      </c>
    </row>
    <row r="1404" spans="1:8" s="3" customFormat="1" ht="17.25" hidden="1" customHeight="1" x14ac:dyDescent="0.2">
      <c r="A1404" s="59" t="s">
        <v>58</v>
      </c>
      <c r="B1404" s="24" t="s">
        <v>675</v>
      </c>
      <c r="C1404" s="24" t="s">
        <v>349</v>
      </c>
      <c r="D1404" s="24" t="s">
        <v>728</v>
      </c>
      <c r="E1404" s="24" t="s">
        <v>261</v>
      </c>
      <c r="F1404" s="60">
        <v>0</v>
      </c>
      <c r="G1404" s="60">
        <v>0</v>
      </c>
      <c r="H1404" s="204" t="e">
        <f t="shared" si="701"/>
        <v>#DIV/0!</v>
      </c>
    </row>
    <row r="1405" spans="1:8" s="3" customFormat="1" ht="17.25" customHeight="1" x14ac:dyDescent="0.2">
      <c r="A1405" s="18" t="s">
        <v>708</v>
      </c>
      <c r="B1405" s="11" t="s">
        <v>675</v>
      </c>
      <c r="C1405" s="11" t="s">
        <v>349</v>
      </c>
      <c r="D1405" s="11" t="s">
        <v>709</v>
      </c>
      <c r="E1405" s="19"/>
      <c r="F1405" s="20">
        <f>F1406+F1419</f>
        <v>470.3</v>
      </c>
      <c r="G1405" s="20">
        <f t="shared" ref="G1405" si="712">G1406+G1419</f>
        <v>470.3</v>
      </c>
      <c r="H1405" s="193">
        <f t="shared" si="701"/>
        <v>1</v>
      </c>
    </row>
    <row r="1406" spans="1:8" s="3" customFormat="1" ht="47.25" x14ac:dyDescent="0.2">
      <c r="A1406" s="23" t="s">
        <v>710</v>
      </c>
      <c r="B1406" s="24" t="s">
        <v>675</v>
      </c>
      <c r="C1406" s="24" t="s">
        <v>349</v>
      </c>
      <c r="D1406" s="24" t="s">
        <v>711</v>
      </c>
      <c r="E1406" s="25"/>
      <c r="F1406" s="22">
        <f>F1407+F1410+F1416+F1413</f>
        <v>310</v>
      </c>
      <c r="G1406" s="22">
        <f t="shared" ref="G1406" si="713">G1407+G1410+G1416+G1413</f>
        <v>310</v>
      </c>
      <c r="H1406" s="194">
        <f t="shared" si="701"/>
        <v>1</v>
      </c>
    </row>
    <row r="1407" spans="1:8" s="3" customFormat="1" ht="46.9" hidden="1" customHeight="1" x14ac:dyDescent="0.2">
      <c r="A1407" s="23" t="s">
        <v>729</v>
      </c>
      <c r="B1407" s="24" t="s">
        <v>675</v>
      </c>
      <c r="C1407" s="24" t="s">
        <v>349</v>
      </c>
      <c r="D1407" s="24" t="s">
        <v>730</v>
      </c>
      <c r="E1407" s="24"/>
      <c r="F1407" s="60">
        <f>F1409</f>
        <v>0</v>
      </c>
      <c r="G1407" s="60">
        <f t="shared" ref="G1407" si="714">G1409</f>
        <v>0</v>
      </c>
      <c r="H1407" s="204" t="e">
        <f t="shared" si="701"/>
        <v>#DIV/0!</v>
      </c>
    </row>
    <row r="1408" spans="1:8" s="3" customFormat="1" ht="15.6" hidden="1" customHeight="1" x14ac:dyDescent="0.2">
      <c r="A1408" s="29" t="s">
        <v>690</v>
      </c>
      <c r="B1408" s="24" t="s">
        <v>675</v>
      </c>
      <c r="C1408" s="24" t="s">
        <v>349</v>
      </c>
      <c r="D1408" s="24" t="s">
        <v>730</v>
      </c>
      <c r="E1408" s="24" t="s">
        <v>137</v>
      </c>
      <c r="F1408" s="60">
        <f>F1409</f>
        <v>0</v>
      </c>
      <c r="G1408" s="60">
        <f t="shared" ref="G1408" si="715">G1409</f>
        <v>0</v>
      </c>
      <c r="H1408" s="204" t="e">
        <f t="shared" si="701"/>
        <v>#DIV/0!</v>
      </c>
    </row>
    <row r="1409" spans="1:8" s="3" customFormat="1" ht="15.6" hidden="1" customHeight="1" x14ac:dyDescent="0.2">
      <c r="A1409" s="29" t="s">
        <v>694</v>
      </c>
      <c r="B1409" s="24" t="s">
        <v>675</v>
      </c>
      <c r="C1409" s="24" t="s">
        <v>349</v>
      </c>
      <c r="D1409" s="24" t="s">
        <v>730</v>
      </c>
      <c r="E1409" s="24" t="s">
        <v>695</v>
      </c>
      <c r="F1409" s="60"/>
      <c r="G1409" s="60"/>
      <c r="H1409" s="204" t="e">
        <f t="shared" si="701"/>
        <v>#DIV/0!</v>
      </c>
    </row>
    <row r="1410" spans="1:8" s="3" customFormat="1" ht="63" hidden="1" customHeight="1" x14ac:dyDescent="0.2">
      <c r="A1410" s="23" t="s">
        <v>731</v>
      </c>
      <c r="B1410" s="24" t="s">
        <v>675</v>
      </c>
      <c r="C1410" s="24" t="s">
        <v>349</v>
      </c>
      <c r="D1410" s="24" t="s">
        <v>715</v>
      </c>
      <c r="E1410" s="24"/>
      <c r="F1410" s="60">
        <f>F1411</f>
        <v>0</v>
      </c>
      <c r="G1410" s="60">
        <f t="shared" ref="G1410:G1411" si="716">G1411</f>
        <v>0</v>
      </c>
      <c r="H1410" s="204" t="e">
        <f t="shared" si="701"/>
        <v>#DIV/0!</v>
      </c>
    </row>
    <row r="1411" spans="1:8" s="3" customFormat="1" ht="15.6" hidden="1" customHeight="1" x14ac:dyDescent="0.2">
      <c r="A1411" s="29" t="s">
        <v>690</v>
      </c>
      <c r="B1411" s="24" t="s">
        <v>675</v>
      </c>
      <c r="C1411" s="24" t="s">
        <v>349</v>
      </c>
      <c r="D1411" s="24" t="s">
        <v>715</v>
      </c>
      <c r="E1411" s="24" t="s">
        <v>137</v>
      </c>
      <c r="F1411" s="60">
        <f>F1412</f>
        <v>0</v>
      </c>
      <c r="G1411" s="60">
        <f t="shared" si="716"/>
        <v>0</v>
      </c>
      <c r="H1411" s="204" t="e">
        <f t="shared" si="701"/>
        <v>#DIV/0!</v>
      </c>
    </row>
    <row r="1412" spans="1:8" s="3" customFormat="1" ht="15.6" hidden="1" customHeight="1" x14ac:dyDescent="0.2">
      <c r="A1412" s="29" t="s">
        <v>694</v>
      </c>
      <c r="B1412" s="24" t="s">
        <v>675</v>
      </c>
      <c r="C1412" s="24" t="s">
        <v>349</v>
      </c>
      <c r="D1412" s="24" t="s">
        <v>715</v>
      </c>
      <c r="E1412" s="24" t="s">
        <v>695</v>
      </c>
      <c r="F1412" s="60"/>
      <c r="G1412" s="60"/>
      <c r="H1412" s="204" t="e">
        <f t="shared" si="701"/>
        <v>#DIV/0!</v>
      </c>
    </row>
    <row r="1413" spans="1:8" s="3" customFormat="1" ht="46.9" hidden="1" customHeight="1" x14ac:dyDescent="0.2">
      <c r="A1413" s="23" t="s">
        <v>732</v>
      </c>
      <c r="B1413" s="24" t="s">
        <v>675</v>
      </c>
      <c r="C1413" s="24" t="s">
        <v>349</v>
      </c>
      <c r="D1413" s="24" t="s">
        <v>733</v>
      </c>
      <c r="E1413" s="24"/>
      <c r="F1413" s="60">
        <f>F1414</f>
        <v>0</v>
      </c>
      <c r="G1413" s="60">
        <f t="shared" ref="G1413:G1414" si="717">G1414</f>
        <v>0</v>
      </c>
      <c r="H1413" s="204" t="e">
        <f t="shared" si="701"/>
        <v>#DIV/0!</v>
      </c>
    </row>
    <row r="1414" spans="1:8" s="3" customFormat="1" ht="15.6" hidden="1" customHeight="1" x14ac:dyDescent="0.2">
      <c r="A1414" s="29" t="s">
        <v>690</v>
      </c>
      <c r="B1414" s="24" t="s">
        <v>675</v>
      </c>
      <c r="C1414" s="24" t="s">
        <v>349</v>
      </c>
      <c r="D1414" s="24" t="s">
        <v>733</v>
      </c>
      <c r="E1414" s="24" t="s">
        <v>137</v>
      </c>
      <c r="F1414" s="60">
        <f>F1415</f>
        <v>0</v>
      </c>
      <c r="G1414" s="60">
        <f t="shared" si="717"/>
        <v>0</v>
      </c>
      <c r="H1414" s="204" t="e">
        <f t="shared" si="701"/>
        <v>#DIV/0!</v>
      </c>
    </row>
    <row r="1415" spans="1:8" s="3" customFormat="1" ht="15.6" hidden="1" customHeight="1" x14ac:dyDescent="0.2">
      <c r="A1415" s="29" t="s">
        <v>694</v>
      </c>
      <c r="B1415" s="24" t="s">
        <v>675</v>
      </c>
      <c r="C1415" s="24" t="s">
        <v>349</v>
      </c>
      <c r="D1415" s="24" t="s">
        <v>733</v>
      </c>
      <c r="E1415" s="24" t="s">
        <v>695</v>
      </c>
      <c r="F1415" s="60"/>
      <c r="G1415" s="60"/>
      <c r="H1415" s="204" t="e">
        <f t="shared" si="701"/>
        <v>#DIV/0!</v>
      </c>
    </row>
    <row r="1416" spans="1:8" s="3" customFormat="1" ht="47.25" x14ac:dyDescent="0.2">
      <c r="A1416" s="23" t="s">
        <v>734</v>
      </c>
      <c r="B1416" s="24" t="s">
        <v>675</v>
      </c>
      <c r="C1416" s="24" t="s">
        <v>349</v>
      </c>
      <c r="D1416" s="24" t="s">
        <v>735</v>
      </c>
      <c r="E1416" s="24"/>
      <c r="F1416" s="60">
        <f>F1417</f>
        <v>310</v>
      </c>
      <c r="G1416" s="60">
        <f t="shared" ref="G1416:G1417" si="718">G1417</f>
        <v>310</v>
      </c>
      <c r="H1416" s="204">
        <f t="shared" si="701"/>
        <v>1</v>
      </c>
    </row>
    <row r="1417" spans="1:8" s="3" customFormat="1" x14ac:dyDescent="0.2">
      <c r="A1417" s="29" t="s">
        <v>690</v>
      </c>
      <c r="B1417" s="24" t="s">
        <v>675</v>
      </c>
      <c r="C1417" s="24" t="s">
        <v>349</v>
      </c>
      <c r="D1417" s="24" t="s">
        <v>735</v>
      </c>
      <c r="E1417" s="24" t="s">
        <v>137</v>
      </c>
      <c r="F1417" s="60">
        <f>F1418</f>
        <v>310</v>
      </c>
      <c r="G1417" s="60">
        <f t="shared" si="718"/>
        <v>310</v>
      </c>
      <c r="H1417" s="204">
        <f t="shared" si="701"/>
        <v>1</v>
      </c>
    </row>
    <row r="1418" spans="1:8" s="3" customFormat="1" x14ac:dyDescent="0.2">
      <c r="A1418" s="29" t="s">
        <v>694</v>
      </c>
      <c r="B1418" s="24" t="s">
        <v>675</v>
      </c>
      <c r="C1418" s="24" t="s">
        <v>349</v>
      </c>
      <c r="D1418" s="24" t="s">
        <v>735</v>
      </c>
      <c r="E1418" s="24" t="s">
        <v>695</v>
      </c>
      <c r="F1418" s="60">
        <f>470.3-160.3</f>
        <v>310</v>
      </c>
      <c r="G1418" s="60">
        <f t="shared" ref="G1418" si="719">470.3-160.3</f>
        <v>310</v>
      </c>
      <c r="H1418" s="204">
        <f t="shared" si="701"/>
        <v>1</v>
      </c>
    </row>
    <row r="1419" spans="1:8" s="3" customFormat="1" ht="47.25" x14ac:dyDescent="0.2">
      <c r="A1419" s="74" t="s">
        <v>736</v>
      </c>
      <c r="B1419" s="24" t="s">
        <v>675</v>
      </c>
      <c r="C1419" s="24" t="s">
        <v>349</v>
      </c>
      <c r="D1419" s="24" t="s">
        <v>737</v>
      </c>
      <c r="E1419" s="24"/>
      <c r="F1419" s="60">
        <f>F1420</f>
        <v>160.30000000000001</v>
      </c>
      <c r="G1419" s="60">
        <f t="shared" ref="G1419:G1420" si="720">G1420</f>
        <v>160.30000000000001</v>
      </c>
      <c r="H1419" s="204">
        <f t="shared" si="701"/>
        <v>1</v>
      </c>
    </row>
    <row r="1420" spans="1:8" s="3" customFormat="1" x14ac:dyDescent="0.2">
      <c r="A1420" s="29" t="s">
        <v>690</v>
      </c>
      <c r="B1420" s="24" t="s">
        <v>675</v>
      </c>
      <c r="C1420" s="24" t="s">
        <v>349</v>
      </c>
      <c r="D1420" s="24" t="s">
        <v>737</v>
      </c>
      <c r="E1420" s="24" t="s">
        <v>137</v>
      </c>
      <c r="F1420" s="60">
        <f>F1421</f>
        <v>160.30000000000001</v>
      </c>
      <c r="G1420" s="60">
        <f t="shared" si="720"/>
        <v>160.30000000000001</v>
      </c>
      <c r="H1420" s="204">
        <f t="shared" si="701"/>
        <v>1</v>
      </c>
    </row>
    <row r="1421" spans="1:8" s="3" customFormat="1" x14ac:dyDescent="0.2">
      <c r="A1421" s="29" t="s">
        <v>694</v>
      </c>
      <c r="B1421" s="24" t="s">
        <v>675</v>
      </c>
      <c r="C1421" s="24" t="s">
        <v>349</v>
      </c>
      <c r="D1421" s="24" t="s">
        <v>737</v>
      </c>
      <c r="E1421" s="24" t="s">
        <v>695</v>
      </c>
      <c r="F1421" s="60">
        <v>160.30000000000001</v>
      </c>
      <c r="G1421" s="60">
        <v>160.30000000000001</v>
      </c>
      <c r="H1421" s="204">
        <f t="shared" si="701"/>
        <v>1</v>
      </c>
    </row>
    <row r="1422" spans="1:8" s="3" customFormat="1" x14ac:dyDescent="0.2">
      <c r="A1422" s="18" t="s">
        <v>187</v>
      </c>
      <c r="B1422" s="11" t="s">
        <v>675</v>
      </c>
      <c r="C1422" s="11" t="s">
        <v>349</v>
      </c>
      <c r="D1422" s="11" t="s">
        <v>188</v>
      </c>
      <c r="E1422" s="19"/>
      <c r="F1422" s="20">
        <f>F1423+F1426</f>
        <v>728.09999999999991</v>
      </c>
      <c r="G1422" s="20">
        <f t="shared" ref="G1422" si="721">G1423+G1426</f>
        <v>361.9</v>
      </c>
      <c r="H1422" s="193">
        <f t="shared" si="701"/>
        <v>0.49704710891361081</v>
      </c>
    </row>
    <row r="1423" spans="1:8" s="3" customFormat="1" ht="47.25" x14ac:dyDescent="0.2">
      <c r="A1423" s="50" t="s">
        <v>385</v>
      </c>
      <c r="B1423" s="32" t="s">
        <v>675</v>
      </c>
      <c r="C1423" s="32" t="s">
        <v>349</v>
      </c>
      <c r="D1423" s="24" t="s">
        <v>386</v>
      </c>
      <c r="E1423" s="51"/>
      <c r="F1423" s="34">
        <f>F1424</f>
        <v>361.9</v>
      </c>
      <c r="G1423" s="34">
        <f t="shared" ref="G1423:G1424" si="722">G1424</f>
        <v>361.9</v>
      </c>
      <c r="H1423" s="196">
        <f t="shared" si="701"/>
        <v>1</v>
      </c>
    </row>
    <row r="1424" spans="1:8" s="3" customFormat="1" x14ac:dyDescent="0.2">
      <c r="A1424" s="29" t="s">
        <v>690</v>
      </c>
      <c r="B1424" s="24" t="s">
        <v>675</v>
      </c>
      <c r="C1424" s="24" t="s">
        <v>349</v>
      </c>
      <c r="D1424" s="24" t="s">
        <v>386</v>
      </c>
      <c r="E1424" s="25">
        <v>500</v>
      </c>
      <c r="F1424" s="22">
        <f>F1425</f>
        <v>361.9</v>
      </c>
      <c r="G1424" s="22">
        <f t="shared" si="722"/>
        <v>361.9</v>
      </c>
      <c r="H1424" s="194">
        <f t="shared" si="701"/>
        <v>1</v>
      </c>
    </row>
    <row r="1425" spans="1:8" s="3" customFormat="1" x14ac:dyDescent="0.2">
      <c r="A1425" s="29" t="s">
        <v>694</v>
      </c>
      <c r="B1425" s="24" t="s">
        <v>675</v>
      </c>
      <c r="C1425" s="24" t="s">
        <v>349</v>
      </c>
      <c r="D1425" s="66" t="s">
        <v>386</v>
      </c>
      <c r="E1425" s="25">
        <v>540</v>
      </c>
      <c r="F1425" s="22">
        <f>361.9</f>
        <v>361.9</v>
      </c>
      <c r="G1425" s="22">
        <f t="shared" ref="G1425" si="723">361.9</f>
        <v>361.9</v>
      </c>
      <c r="H1425" s="194">
        <f t="shared" si="701"/>
        <v>1</v>
      </c>
    </row>
    <row r="1426" spans="1:8" s="3" customFormat="1" ht="31.15" customHeight="1" x14ac:dyDescent="0.2">
      <c r="A1426" s="97" t="s">
        <v>379</v>
      </c>
      <c r="B1426" s="24" t="s">
        <v>13</v>
      </c>
      <c r="C1426" s="24" t="s">
        <v>349</v>
      </c>
      <c r="D1426" s="24" t="s">
        <v>387</v>
      </c>
      <c r="E1426" s="25"/>
      <c r="F1426" s="22">
        <f>F1427</f>
        <v>366.2</v>
      </c>
      <c r="G1426" s="22">
        <f t="shared" ref="G1426:G1427" si="724">G1427</f>
        <v>0</v>
      </c>
      <c r="H1426" s="194">
        <f t="shared" si="701"/>
        <v>0</v>
      </c>
    </row>
    <row r="1427" spans="1:8" s="3" customFormat="1" ht="16.5" customHeight="1" x14ac:dyDescent="0.2">
      <c r="A1427" s="29" t="s">
        <v>690</v>
      </c>
      <c r="B1427" s="24" t="s">
        <v>13</v>
      </c>
      <c r="C1427" s="24" t="s">
        <v>349</v>
      </c>
      <c r="D1427" s="24" t="s">
        <v>387</v>
      </c>
      <c r="E1427" s="25">
        <v>500</v>
      </c>
      <c r="F1427" s="22">
        <f>F1428</f>
        <v>366.2</v>
      </c>
      <c r="G1427" s="22">
        <f t="shared" si="724"/>
        <v>0</v>
      </c>
      <c r="H1427" s="194">
        <f t="shared" si="701"/>
        <v>0</v>
      </c>
    </row>
    <row r="1428" spans="1:8" s="3" customFormat="1" ht="18.75" customHeight="1" x14ac:dyDescent="0.2">
      <c r="A1428" s="29" t="s">
        <v>694</v>
      </c>
      <c r="B1428" s="24" t="s">
        <v>13</v>
      </c>
      <c r="C1428" s="24" t="s">
        <v>349</v>
      </c>
      <c r="D1428" s="24" t="s">
        <v>387</v>
      </c>
      <c r="E1428" s="25">
        <v>540</v>
      </c>
      <c r="F1428" s="22">
        <v>366.2</v>
      </c>
      <c r="G1428" s="22">
        <v>0</v>
      </c>
      <c r="H1428" s="194">
        <f t="shared" si="701"/>
        <v>0</v>
      </c>
    </row>
    <row r="1429" spans="1:8" s="36" customFormat="1" x14ac:dyDescent="0.2">
      <c r="A1429" s="18" t="s">
        <v>392</v>
      </c>
      <c r="B1429" s="11" t="s">
        <v>675</v>
      </c>
      <c r="C1429" s="11" t="s">
        <v>393</v>
      </c>
      <c r="D1429" s="24"/>
      <c r="E1429" s="25"/>
      <c r="F1429" s="20">
        <f>F1432+F1435+F1441+F1448+F1452+F1457+0.1</f>
        <v>12464.2</v>
      </c>
      <c r="G1429" s="20">
        <f>G1432+G1435+G1441+G1448+G1452+G1457+0.1</f>
        <v>6689.0999999999995</v>
      </c>
      <c r="H1429" s="193">
        <f t="shared" si="701"/>
        <v>0.53666500858458621</v>
      </c>
    </row>
    <row r="1430" spans="1:8" s="170" customFormat="1" x14ac:dyDescent="0.2">
      <c r="A1430" s="168" t="s">
        <v>35</v>
      </c>
      <c r="B1430" s="106" t="s">
        <v>675</v>
      </c>
      <c r="C1430" s="106" t="s">
        <v>393</v>
      </c>
      <c r="D1430" s="106" t="s">
        <v>154</v>
      </c>
      <c r="E1430" s="106" t="s">
        <v>9</v>
      </c>
      <c r="F1430" s="169">
        <f>F1431</f>
        <v>96.1</v>
      </c>
      <c r="G1430" s="169">
        <f t="shared" ref="G1430:G1433" si="725">G1431</f>
        <v>96.1</v>
      </c>
      <c r="H1430" s="232">
        <f t="shared" si="701"/>
        <v>1</v>
      </c>
    </row>
    <row r="1431" spans="1:8" s="62" customFormat="1" x14ac:dyDescent="0.2">
      <c r="A1431" s="29" t="s">
        <v>37</v>
      </c>
      <c r="B1431" s="24" t="s">
        <v>675</v>
      </c>
      <c r="C1431" s="24" t="s">
        <v>393</v>
      </c>
      <c r="D1431" s="24" t="s">
        <v>155</v>
      </c>
      <c r="E1431" s="24" t="s">
        <v>9</v>
      </c>
      <c r="F1431" s="57">
        <f>F1432</f>
        <v>96.1</v>
      </c>
      <c r="G1431" s="57">
        <f t="shared" si="725"/>
        <v>96.1</v>
      </c>
      <c r="H1431" s="203">
        <f t="shared" si="701"/>
        <v>1</v>
      </c>
    </row>
    <row r="1432" spans="1:8" s="62" customFormat="1" ht="31.5" x14ac:dyDescent="0.2">
      <c r="A1432" s="55" t="s">
        <v>264</v>
      </c>
      <c r="B1432" s="32" t="s">
        <v>675</v>
      </c>
      <c r="C1432" s="32" t="s">
        <v>393</v>
      </c>
      <c r="D1432" s="32" t="s">
        <v>157</v>
      </c>
      <c r="E1432" s="32"/>
      <c r="F1432" s="159">
        <f>F1433</f>
        <v>96.1</v>
      </c>
      <c r="G1432" s="159">
        <f t="shared" si="725"/>
        <v>96.1</v>
      </c>
      <c r="H1432" s="226">
        <f t="shared" si="701"/>
        <v>1</v>
      </c>
    </row>
    <row r="1433" spans="1:8" s="62" customFormat="1" x14ac:dyDescent="0.2">
      <c r="A1433" s="29" t="s">
        <v>690</v>
      </c>
      <c r="B1433" s="24" t="s">
        <v>675</v>
      </c>
      <c r="C1433" s="24" t="s">
        <v>393</v>
      </c>
      <c r="D1433" s="24" t="s">
        <v>157</v>
      </c>
      <c r="E1433" s="24" t="s">
        <v>137</v>
      </c>
      <c r="F1433" s="57">
        <f>F1434</f>
        <v>96.1</v>
      </c>
      <c r="G1433" s="57">
        <f t="shared" si="725"/>
        <v>96.1</v>
      </c>
      <c r="H1433" s="203">
        <f t="shared" si="701"/>
        <v>1</v>
      </c>
    </row>
    <row r="1434" spans="1:8" s="62" customFormat="1" x14ac:dyDescent="0.2">
      <c r="A1434" s="29" t="s">
        <v>694</v>
      </c>
      <c r="B1434" s="24" t="s">
        <v>675</v>
      </c>
      <c r="C1434" s="24" t="s">
        <v>393</v>
      </c>
      <c r="D1434" s="24" t="s">
        <v>157</v>
      </c>
      <c r="E1434" s="24" t="s">
        <v>695</v>
      </c>
      <c r="F1434" s="57">
        <v>96.1</v>
      </c>
      <c r="G1434" s="57">
        <v>96.1</v>
      </c>
      <c r="H1434" s="203">
        <f t="shared" si="701"/>
        <v>1</v>
      </c>
    </row>
    <row r="1435" spans="1:8" s="36" customFormat="1" ht="31.5" x14ac:dyDescent="0.2">
      <c r="A1435" s="18" t="s">
        <v>396</v>
      </c>
      <c r="B1435" s="11" t="s">
        <v>675</v>
      </c>
      <c r="C1435" s="11" t="s">
        <v>393</v>
      </c>
      <c r="D1435" s="171" t="s">
        <v>397</v>
      </c>
      <c r="E1435" s="172"/>
      <c r="F1435" s="20">
        <f>F1436</f>
        <v>954</v>
      </c>
      <c r="G1435" s="20">
        <f t="shared" ref="G1435:G1439" si="726">G1436</f>
        <v>546.79999999999995</v>
      </c>
      <c r="H1435" s="193">
        <f t="shared" si="701"/>
        <v>0.57316561844863723</v>
      </c>
    </row>
    <row r="1436" spans="1:8" s="36" customFormat="1" ht="31.5" x14ac:dyDescent="0.2">
      <c r="A1436" s="23" t="s">
        <v>398</v>
      </c>
      <c r="B1436" s="155" t="s">
        <v>675</v>
      </c>
      <c r="C1436" s="155" t="s">
        <v>393</v>
      </c>
      <c r="D1436" s="155" t="s">
        <v>399</v>
      </c>
      <c r="E1436" s="25"/>
      <c r="F1436" s="22">
        <f>F1437</f>
        <v>954</v>
      </c>
      <c r="G1436" s="22">
        <f t="shared" si="726"/>
        <v>546.79999999999995</v>
      </c>
      <c r="H1436" s="194">
        <f t="shared" ref="H1436:H1499" si="727">G1436/F1436</f>
        <v>0.57316561844863723</v>
      </c>
    </row>
    <row r="1437" spans="1:8" s="36" customFormat="1" ht="31.5" x14ac:dyDescent="0.2">
      <c r="A1437" s="23" t="s">
        <v>400</v>
      </c>
      <c r="B1437" s="155" t="s">
        <v>675</v>
      </c>
      <c r="C1437" s="155" t="s">
        <v>393</v>
      </c>
      <c r="D1437" s="155" t="s">
        <v>401</v>
      </c>
      <c r="E1437" s="25"/>
      <c r="F1437" s="22">
        <f>F1438</f>
        <v>954</v>
      </c>
      <c r="G1437" s="22">
        <f t="shared" si="726"/>
        <v>546.79999999999995</v>
      </c>
      <c r="H1437" s="194">
        <f t="shared" si="727"/>
        <v>0.57316561844863723</v>
      </c>
    </row>
    <row r="1438" spans="1:8" s="36" customFormat="1" ht="31.5" x14ac:dyDescent="0.2">
      <c r="A1438" s="23" t="s">
        <v>738</v>
      </c>
      <c r="B1438" s="155" t="s">
        <v>675</v>
      </c>
      <c r="C1438" s="155" t="s">
        <v>393</v>
      </c>
      <c r="D1438" s="155" t="s">
        <v>739</v>
      </c>
      <c r="E1438" s="25"/>
      <c r="F1438" s="22">
        <f>F1439</f>
        <v>954</v>
      </c>
      <c r="G1438" s="22">
        <f t="shared" si="726"/>
        <v>546.79999999999995</v>
      </c>
      <c r="H1438" s="194">
        <f t="shared" si="727"/>
        <v>0.57316561844863723</v>
      </c>
    </row>
    <row r="1439" spans="1:8" s="36" customFormat="1" x14ac:dyDescent="0.2">
      <c r="A1439" s="29" t="s">
        <v>690</v>
      </c>
      <c r="B1439" s="155" t="s">
        <v>675</v>
      </c>
      <c r="C1439" s="155" t="s">
        <v>393</v>
      </c>
      <c r="D1439" s="155" t="s">
        <v>739</v>
      </c>
      <c r="E1439" s="25">
        <v>500</v>
      </c>
      <c r="F1439" s="22">
        <f>F1440</f>
        <v>954</v>
      </c>
      <c r="G1439" s="22">
        <f t="shared" si="726"/>
        <v>546.79999999999995</v>
      </c>
      <c r="H1439" s="194">
        <f t="shared" si="727"/>
        <v>0.57316561844863723</v>
      </c>
    </row>
    <row r="1440" spans="1:8" s="36" customFormat="1" x14ac:dyDescent="0.2">
      <c r="A1440" s="29" t="s">
        <v>694</v>
      </c>
      <c r="B1440" s="155" t="s">
        <v>675</v>
      </c>
      <c r="C1440" s="155" t="s">
        <v>393</v>
      </c>
      <c r="D1440" s="155" t="s">
        <v>739</v>
      </c>
      <c r="E1440" s="25">
        <v>540</v>
      </c>
      <c r="F1440" s="22">
        <v>954</v>
      </c>
      <c r="G1440" s="22">
        <v>546.79999999999995</v>
      </c>
      <c r="H1440" s="194">
        <f t="shared" si="727"/>
        <v>0.57316561844863723</v>
      </c>
    </row>
    <row r="1441" spans="1:8" s="64" customFormat="1" ht="47.25" x14ac:dyDescent="0.2">
      <c r="A1441" s="61" t="s">
        <v>740</v>
      </c>
      <c r="B1441" s="39" t="s">
        <v>675</v>
      </c>
      <c r="C1441" s="39" t="s">
        <v>393</v>
      </c>
      <c r="D1441" s="39" t="s">
        <v>741</v>
      </c>
      <c r="E1441" s="40"/>
      <c r="F1441" s="41">
        <f>F1442</f>
        <v>8958.7000000000007</v>
      </c>
      <c r="G1441" s="41">
        <f t="shared" ref="G1441:G1445" si="728">G1442</f>
        <v>4024.7</v>
      </c>
      <c r="H1441" s="197">
        <f t="shared" si="727"/>
        <v>0.4492504492839362</v>
      </c>
    </row>
    <row r="1442" spans="1:8" s="64" customFormat="1" ht="31.5" x14ac:dyDescent="0.2">
      <c r="A1442" s="92" t="s">
        <v>742</v>
      </c>
      <c r="B1442" s="44" t="s">
        <v>675</v>
      </c>
      <c r="C1442" s="44" t="s">
        <v>393</v>
      </c>
      <c r="D1442" s="44" t="s">
        <v>743</v>
      </c>
      <c r="E1442" s="45"/>
      <c r="F1442" s="46">
        <f>F1443</f>
        <v>8958.7000000000007</v>
      </c>
      <c r="G1442" s="46">
        <f t="shared" si="728"/>
        <v>4024.7</v>
      </c>
      <c r="H1442" s="198">
        <f t="shared" si="727"/>
        <v>0.4492504492839362</v>
      </c>
    </row>
    <row r="1443" spans="1:8" s="64" customFormat="1" ht="31.5" x14ac:dyDescent="0.2">
      <c r="A1443" s="92" t="s">
        <v>744</v>
      </c>
      <c r="B1443" s="44" t="s">
        <v>675</v>
      </c>
      <c r="C1443" s="44" t="s">
        <v>393</v>
      </c>
      <c r="D1443" s="44" t="s">
        <v>745</v>
      </c>
      <c r="E1443" s="45"/>
      <c r="F1443" s="46">
        <f>F1444</f>
        <v>8958.7000000000007</v>
      </c>
      <c r="G1443" s="46">
        <f t="shared" si="728"/>
        <v>4024.7</v>
      </c>
      <c r="H1443" s="198">
        <f t="shared" si="727"/>
        <v>0.4492504492839362</v>
      </c>
    </row>
    <row r="1444" spans="1:8" s="64" customFormat="1" ht="31.5" x14ac:dyDescent="0.2">
      <c r="A1444" s="92" t="s">
        <v>746</v>
      </c>
      <c r="B1444" s="44" t="s">
        <v>675</v>
      </c>
      <c r="C1444" s="44" t="s">
        <v>393</v>
      </c>
      <c r="D1444" s="44" t="s">
        <v>747</v>
      </c>
      <c r="E1444" s="45"/>
      <c r="F1444" s="46">
        <f>F1445</f>
        <v>8958.7000000000007</v>
      </c>
      <c r="G1444" s="46">
        <f t="shared" si="728"/>
        <v>4024.7</v>
      </c>
      <c r="H1444" s="198">
        <f t="shared" si="727"/>
        <v>0.4492504492839362</v>
      </c>
    </row>
    <row r="1445" spans="1:8" s="64" customFormat="1" x14ac:dyDescent="0.2">
      <c r="A1445" s="92" t="s">
        <v>690</v>
      </c>
      <c r="B1445" s="44" t="s">
        <v>675</v>
      </c>
      <c r="C1445" s="44" t="s">
        <v>393</v>
      </c>
      <c r="D1445" s="44" t="s">
        <v>747</v>
      </c>
      <c r="E1445" s="45">
        <v>500</v>
      </c>
      <c r="F1445" s="46">
        <f>F1446</f>
        <v>8958.7000000000007</v>
      </c>
      <c r="G1445" s="46">
        <f t="shared" si="728"/>
        <v>4024.7</v>
      </c>
      <c r="H1445" s="198">
        <f t="shared" si="727"/>
        <v>0.4492504492839362</v>
      </c>
    </row>
    <row r="1446" spans="1:8" s="64" customFormat="1" x14ac:dyDescent="0.2">
      <c r="A1446" s="92" t="s">
        <v>694</v>
      </c>
      <c r="B1446" s="44" t="s">
        <v>675</v>
      </c>
      <c r="C1446" s="44" t="s">
        <v>393</v>
      </c>
      <c r="D1446" s="44" t="s">
        <v>747</v>
      </c>
      <c r="E1446" s="45">
        <v>540</v>
      </c>
      <c r="F1446" s="46">
        <v>8958.7000000000007</v>
      </c>
      <c r="G1446" s="46">
        <v>4024.7</v>
      </c>
      <c r="H1446" s="198">
        <f t="shared" si="727"/>
        <v>0.4492504492839362</v>
      </c>
    </row>
    <row r="1447" spans="1:8" s="64" customFormat="1" ht="16.149999999999999" hidden="1" customHeight="1" x14ac:dyDescent="0.2">
      <c r="A1447" s="173" t="s">
        <v>392</v>
      </c>
      <c r="B1447" s="27" t="s">
        <v>675</v>
      </c>
      <c r="C1447" s="27" t="s">
        <v>393</v>
      </c>
      <c r="D1447" s="88"/>
      <c r="E1447" s="112"/>
      <c r="F1447" s="141"/>
      <c r="G1447" s="141"/>
      <c r="H1447" s="223" t="e">
        <f t="shared" si="727"/>
        <v>#DIV/0!</v>
      </c>
    </row>
    <row r="1448" spans="1:8" s="36" customFormat="1" x14ac:dyDescent="0.2">
      <c r="A1448" s="18" t="s">
        <v>187</v>
      </c>
      <c r="B1448" s="11" t="s">
        <v>675</v>
      </c>
      <c r="C1448" s="11" t="s">
        <v>393</v>
      </c>
      <c r="D1448" s="39" t="s">
        <v>743</v>
      </c>
      <c r="E1448" s="25"/>
      <c r="F1448" s="20">
        <f>F1449</f>
        <v>46.9</v>
      </c>
      <c r="G1448" s="20">
        <f t="shared" ref="G1448:G1450" si="729">G1449</f>
        <v>20.2</v>
      </c>
      <c r="H1448" s="193">
        <f t="shared" si="727"/>
        <v>0.43070362473347545</v>
      </c>
    </row>
    <row r="1449" spans="1:8" s="47" customFormat="1" ht="47.25" x14ac:dyDescent="0.2">
      <c r="A1449" s="76" t="s">
        <v>748</v>
      </c>
      <c r="B1449" s="44" t="s">
        <v>675</v>
      </c>
      <c r="C1449" s="44" t="s">
        <v>393</v>
      </c>
      <c r="D1449" s="44" t="s">
        <v>743</v>
      </c>
      <c r="E1449" s="44"/>
      <c r="F1449" s="46">
        <f>F1450</f>
        <v>46.9</v>
      </c>
      <c r="G1449" s="46">
        <f t="shared" si="729"/>
        <v>20.2</v>
      </c>
      <c r="H1449" s="198">
        <f t="shared" si="727"/>
        <v>0.43070362473347545</v>
      </c>
    </row>
    <row r="1450" spans="1:8" s="47" customFormat="1" x14ac:dyDescent="0.2">
      <c r="A1450" s="29" t="s">
        <v>690</v>
      </c>
      <c r="B1450" s="44" t="s">
        <v>675</v>
      </c>
      <c r="C1450" s="44" t="s">
        <v>393</v>
      </c>
      <c r="D1450" s="44" t="s">
        <v>747</v>
      </c>
      <c r="E1450" s="24" t="s">
        <v>137</v>
      </c>
      <c r="F1450" s="46">
        <f>F1451</f>
        <v>46.9</v>
      </c>
      <c r="G1450" s="46">
        <f t="shared" si="729"/>
        <v>20.2</v>
      </c>
      <c r="H1450" s="198">
        <f t="shared" si="727"/>
        <v>0.43070362473347545</v>
      </c>
    </row>
    <row r="1451" spans="1:8" s="47" customFormat="1" x14ac:dyDescent="0.2">
      <c r="A1451" s="29" t="s">
        <v>694</v>
      </c>
      <c r="B1451" s="44" t="s">
        <v>675</v>
      </c>
      <c r="C1451" s="44" t="s">
        <v>393</v>
      </c>
      <c r="D1451" s="44" t="s">
        <v>747</v>
      </c>
      <c r="E1451" s="24" t="s">
        <v>695</v>
      </c>
      <c r="F1451" s="46">
        <f>30+16.9</f>
        <v>46.9</v>
      </c>
      <c r="G1451" s="46">
        <v>20.2</v>
      </c>
      <c r="H1451" s="198">
        <f t="shared" si="727"/>
        <v>0.43070362473347545</v>
      </c>
    </row>
    <row r="1452" spans="1:8" s="47" customFormat="1" x14ac:dyDescent="0.2">
      <c r="A1452" s="18" t="s">
        <v>708</v>
      </c>
      <c r="B1452" s="11" t="s">
        <v>675</v>
      </c>
      <c r="C1452" s="11" t="s">
        <v>393</v>
      </c>
      <c r="D1452" s="11" t="s">
        <v>709</v>
      </c>
      <c r="E1452" s="24"/>
      <c r="F1452" s="41">
        <f>F1453</f>
        <v>1354.4</v>
      </c>
      <c r="G1452" s="41">
        <f t="shared" ref="G1452:G1455" si="730">G1453</f>
        <v>1354.4</v>
      </c>
      <c r="H1452" s="197">
        <f t="shared" si="727"/>
        <v>1</v>
      </c>
    </row>
    <row r="1453" spans="1:8" s="47" customFormat="1" ht="47.25" x14ac:dyDescent="0.2">
      <c r="A1453" s="23" t="s">
        <v>710</v>
      </c>
      <c r="B1453" s="24" t="s">
        <v>675</v>
      </c>
      <c r="C1453" s="24" t="s">
        <v>393</v>
      </c>
      <c r="D1453" s="24" t="s">
        <v>711</v>
      </c>
      <c r="E1453" s="24"/>
      <c r="F1453" s="46">
        <f>F1454</f>
        <v>1354.4</v>
      </c>
      <c r="G1453" s="46">
        <f t="shared" si="730"/>
        <v>1354.4</v>
      </c>
      <c r="H1453" s="198">
        <f t="shared" si="727"/>
        <v>1</v>
      </c>
    </row>
    <row r="1454" spans="1:8" s="47" customFormat="1" ht="47.25" x14ac:dyDescent="0.2">
      <c r="A1454" s="23" t="s">
        <v>749</v>
      </c>
      <c r="B1454" s="24" t="s">
        <v>675</v>
      </c>
      <c r="C1454" s="24" t="s">
        <v>393</v>
      </c>
      <c r="D1454" s="24" t="s">
        <v>730</v>
      </c>
      <c r="E1454" s="24"/>
      <c r="F1454" s="46">
        <f>F1455</f>
        <v>1354.4</v>
      </c>
      <c r="G1454" s="46">
        <f t="shared" si="730"/>
        <v>1354.4</v>
      </c>
      <c r="H1454" s="198">
        <f t="shared" si="727"/>
        <v>1</v>
      </c>
    </row>
    <row r="1455" spans="1:8" s="47" customFormat="1" x14ac:dyDescent="0.2">
      <c r="A1455" s="29" t="s">
        <v>690</v>
      </c>
      <c r="B1455" s="24" t="s">
        <v>675</v>
      </c>
      <c r="C1455" s="24" t="s">
        <v>393</v>
      </c>
      <c r="D1455" s="24" t="s">
        <v>730</v>
      </c>
      <c r="E1455" s="24" t="s">
        <v>137</v>
      </c>
      <c r="F1455" s="46">
        <f>F1456</f>
        <v>1354.4</v>
      </c>
      <c r="G1455" s="46">
        <f t="shared" si="730"/>
        <v>1354.4</v>
      </c>
      <c r="H1455" s="198">
        <f t="shared" si="727"/>
        <v>1</v>
      </c>
    </row>
    <row r="1456" spans="1:8" s="47" customFormat="1" x14ac:dyDescent="0.2">
      <c r="A1456" s="29" t="s">
        <v>694</v>
      </c>
      <c r="B1456" s="24" t="s">
        <v>675</v>
      </c>
      <c r="C1456" s="24" t="s">
        <v>393</v>
      </c>
      <c r="D1456" s="24" t="s">
        <v>730</v>
      </c>
      <c r="E1456" s="24" t="s">
        <v>695</v>
      </c>
      <c r="F1456" s="46">
        <f>1206+148.4</f>
        <v>1354.4</v>
      </c>
      <c r="G1456" s="46">
        <f t="shared" ref="G1456" si="731">1206+148.4</f>
        <v>1354.4</v>
      </c>
      <c r="H1456" s="198">
        <f t="shared" si="727"/>
        <v>1</v>
      </c>
    </row>
    <row r="1457" spans="1:8" s="69" customFormat="1" x14ac:dyDescent="0.2">
      <c r="A1457" s="105" t="s">
        <v>187</v>
      </c>
      <c r="B1457" s="106" t="s">
        <v>675</v>
      </c>
      <c r="C1457" s="106" t="s">
        <v>393</v>
      </c>
      <c r="D1457" s="106" t="s">
        <v>188</v>
      </c>
      <c r="E1457" s="67"/>
      <c r="F1457" s="107">
        <f>F1458</f>
        <v>1054</v>
      </c>
      <c r="G1457" s="107">
        <f t="shared" ref="G1457" si="732">G1458</f>
        <v>646.79999999999995</v>
      </c>
      <c r="H1457" s="215">
        <f t="shared" si="727"/>
        <v>0.61366223908918405</v>
      </c>
    </row>
    <row r="1458" spans="1:8" s="69" customFormat="1" ht="31.5" x14ac:dyDescent="0.2">
      <c r="A1458" s="108" t="s">
        <v>404</v>
      </c>
      <c r="B1458" s="174" t="s">
        <v>675</v>
      </c>
      <c r="C1458" s="174" t="s">
        <v>393</v>
      </c>
      <c r="D1458" s="174" t="s">
        <v>405</v>
      </c>
      <c r="E1458" s="175"/>
      <c r="F1458" s="176">
        <f>F1461+F1459</f>
        <v>1054</v>
      </c>
      <c r="G1458" s="176">
        <f t="shared" ref="G1458" si="733">G1461+G1459</f>
        <v>646.79999999999995</v>
      </c>
      <c r="H1458" s="233">
        <f t="shared" si="727"/>
        <v>0.61366223908918405</v>
      </c>
    </row>
    <row r="1459" spans="1:8" s="69" customFormat="1" x14ac:dyDescent="0.2">
      <c r="A1459" s="109" t="s">
        <v>55</v>
      </c>
      <c r="B1459" s="66" t="s">
        <v>675</v>
      </c>
      <c r="C1459" s="66" t="s">
        <v>393</v>
      </c>
      <c r="D1459" s="66" t="s">
        <v>405</v>
      </c>
      <c r="E1459" s="66" t="s">
        <v>185</v>
      </c>
      <c r="F1459" s="68">
        <f>F1460</f>
        <v>100</v>
      </c>
      <c r="G1459" s="68">
        <f t="shared" ref="G1459" si="734">G1460</f>
        <v>100</v>
      </c>
      <c r="H1459" s="205">
        <f t="shared" si="727"/>
        <v>1</v>
      </c>
    </row>
    <row r="1460" spans="1:8" s="110" customFormat="1" x14ac:dyDescent="0.2">
      <c r="A1460" s="109" t="s">
        <v>58</v>
      </c>
      <c r="B1460" s="66" t="s">
        <v>675</v>
      </c>
      <c r="C1460" s="66" t="s">
        <v>393</v>
      </c>
      <c r="D1460" s="66" t="s">
        <v>405</v>
      </c>
      <c r="E1460" s="66" t="s">
        <v>261</v>
      </c>
      <c r="F1460" s="68">
        <v>100</v>
      </c>
      <c r="G1460" s="68">
        <v>100</v>
      </c>
      <c r="H1460" s="205">
        <f t="shared" si="727"/>
        <v>1</v>
      </c>
    </row>
    <row r="1461" spans="1:8" s="69" customFormat="1" ht="34.15" customHeight="1" x14ac:dyDescent="0.2">
      <c r="A1461" s="65" t="s">
        <v>750</v>
      </c>
      <c r="B1461" s="177" t="s">
        <v>675</v>
      </c>
      <c r="C1461" s="177" t="s">
        <v>393</v>
      </c>
      <c r="D1461" s="177" t="s">
        <v>751</v>
      </c>
      <c r="E1461" s="178"/>
      <c r="F1461" s="68">
        <f>F1462</f>
        <v>954</v>
      </c>
      <c r="G1461" s="68">
        <f t="shared" ref="G1461:G1462" si="735">G1462</f>
        <v>546.79999999999995</v>
      </c>
      <c r="H1461" s="205">
        <f t="shared" si="727"/>
        <v>0.57316561844863723</v>
      </c>
    </row>
    <row r="1462" spans="1:8" s="69" customFormat="1" x14ac:dyDescent="0.2">
      <c r="A1462" s="179" t="s">
        <v>690</v>
      </c>
      <c r="B1462" s="66" t="s">
        <v>675</v>
      </c>
      <c r="C1462" s="66" t="s">
        <v>393</v>
      </c>
      <c r="D1462" s="66" t="s">
        <v>751</v>
      </c>
      <c r="E1462" s="66" t="s">
        <v>137</v>
      </c>
      <c r="F1462" s="68">
        <f>F1463</f>
        <v>954</v>
      </c>
      <c r="G1462" s="68">
        <f t="shared" si="735"/>
        <v>546.79999999999995</v>
      </c>
      <c r="H1462" s="205">
        <f t="shared" si="727"/>
        <v>0.57316561844863723</v>
      </c>
    </row>
    <row r="1463" spans="1:8" s="69" customFormat="1" x14ac:dyDescent="0.2">
      <c r="A1463" s="179" t="s">
        <v>694</v>
      </c>
      <c r="B1463" s="66" t="s">
        <v>675</v>
      </c>
      <c r="C1463" s="66" t="s">
        <v>393</v>
      </c>
      <c r="D1463" s="66" t="s">
        <v>751</v>
      </c>
      <c r="E1463" s="66" t="s">
        <v>695</v>
      </c>
      <c r="F1463" s="68">
        <f>558+396</f>
        <v>954</v>
      </c>
      <c r="G1463" s="68">
        <v>546.79999999999995</v>
      </c>
      <c r="H1463" s="205">
        <f t="shared" si="727"/>
        <v>0.57316561844863723</v>
      </c>
    </row>
    <row r="1464" spans="1:8" s="36" customFormat="1" ht="15.6" hidden="1" customHeight="1" x14ac:dyDescent="0.2">
      <c r="A1464" s="49" t="s">
        <v>129</v>
      </c>
      <c r="B1464" s="11" t="s">
        <v>675</v>
      </c>
      <c r="C1464" s="11" t="s">
        <v>393</v>
      </c>
      <c r="D1464" s="11" t="s">
        <v>130</v>
      </c>
      <c r="E1464" s="19"/>
      <c r="F1464" s="85">
        <f>F1465</f>
        <v>0</v>
      </c>
      <c r="G1464" s="85">
        <f t="shared" ref="G1464:G1466" si="736">G1465</f>
        <v>0</v>
      </c>
      <c r="H1464" s="208" t="e">
        <f t="shared" si="727"/>
        <v>#DIV/0!</v>
      </c>
    </row>
    <row r="1465" spans="1:8" s="36" customFormat="1" ht="31.15" hidden="1" customHeight="1" x14ac:dyDescent="0.2">
      <c r="A1465" s="35" t="s">
        <v>472</v>
      </c>
      <c r="B1465" s="24" t="s">
        <v>675</v>
      </c>
      <c r="C1465" s="24" t="s">
        <v>393</v>
      </c>
      <c r="D1465" s="24" t="s">
        <v>473</v>
      </c>
      <c r="E1465" s="25"/>
      <c r="F1465" s="60">
        <f>F1466</f>
        <v>0</v>
      </c>
      <c r="G1465" s="60">
        <f t="shared" si="736"/>
        <v>0</v>
      </c>
      <c r="H1465" s="204" t="e">
        <f t="shared" si="727"/>
        <v>#DIV/0!</v>
      </c>
    </row>
    <row r="1466" spans="1:8" s="36" customFormat="1" ht="15.6" hidden="1" customHeight="1" x14ac:dyDescent="0.2">
      <c r="A1466" s="29" t="s">
        <v>690</v>
      </c>
      <c r="B1466" s="24" t="s">
        <v>675</v>
      </c>
      <c r="C1466" s="24" t="s">
        <v>393</v>
      </c>
      <c r="D1466" s="24" t="s">
        <v>473</v>
      </c>
      <c r="E1466" s="25">
        <v>500</v>
      </c>
      <c r="F1466" s="60">
        <f>F1467</f>
        <v>0</v>
      </c>
      <c r="G1466" s="60">
        <f t="shared" si="736"/>
        <v>0</v>
      </c>
      <c r="H1466" s="204" t="e">
        <f t="shared" si="727"/>
        <v>#DIV/0!</v>
      </c>
    </row>
    <row r="1467" spans="1:8" s="36" customFormat="1" ht="15.6" hidden="1" customHeight="1" x14ac:dyDescent="0.2">
      <c r="A1467" s="29" t="s">
        <v>694</v>
      </c>
      <c r="B1467" s="24" t="s">
        <v>752</v>
      </c>
      <c r="C1467" s="24" t="s">
        <v>393</v>
      </c>
      <c r="D1467" s="24" t="s">
        <v>473</v>
      </c>
      <c r="E1467" s="25">
        <v>540</v>
      </c>
      <c r="F1467" s="60"/>
      <c r="G1467" s="60"/>
      <c r="H1467" s="204" t="e">
        <f t="shared" si="727"/>
        <v>#DIV/0!</v>
      </c>
    </row>
    <row r="1468" spans="1:8" s="36" customFormat="1" x14ac:dyDescent="0.2">
      <c r="A1468" s="18" t="s">
        <v>408</v>
      </c>
      <c r="B1468" s="11" t="s">
        <v>675</v>
      </c>
      <c r="C1468" s="11" t="s">
        <v>409</v>
      </c>
      <c r="D1468" s="11"/>
      <c r="E1468" s="11"/>
      <c r="F1468" s="91">
        <f>F1469+F1474</f>
        <v>123.2</v>
      </c>
      <c r="G1468" s="91">
        <f t="shared" ref="G1468" si="737">G1469+G1474</f>
        <v>0</v>
      </c>
      <c r="H1468" s="210">
        <f t="shared" si="727"/>
        <v>0</v>
      </c>
    </row>
    <row r="1469" spans="1:8" s="36" customFormat="1" x14ac:dyDescent="0.2">
      <c r="A1469" s="26" t="s">
        <v>555</v>
      </c>
      <c r="B1469" s="27" t="s">
        <v>675</v>
      </c>
      <c r="C1469" s="27" t="s">
        <v>411</v>
      </c>
      <c r="D1469" s="27"/>
      <c r="E1469" s="27"/>
      <c r="F1469" s="158">
        <f>F1470</f>
        <v>123.2</v>
      </c>
      <c r="G1469" s="158">
        <f t="shared" ref="G1469:G1472" si="738">G1470</f>
        <v>0</v>
      </c>
      <c r="H1469" s="225">
        <f t="shared" si="727"/>
        <v>0</v>
      </c>
    </row>
    <row r="1470" spans="1:8" s="36" customFormat="1" ht="15.75" customHeight="1" x14ac:dyDescent="0.2">
      <c r="A1470" s="139" t="s">
        <v>577</v>
      </c>
      <c r="B1470" s="11" t="s">
        <v>675</v>
      </c>
      <c r="C1470" s="11" t="s">
        <v>411</v>
      </c>
      <c r="D1470" s="19" t="s">
        <v>578</v>
      </c>
      <c r="E1470" s="24"/>
      <c r="F1470" s="85">
        <f>F1471</f>
        <v>123.2</v>
      </c>
      <c r="G1470" s="85">
        <f t="shared" si="738"/>
        <v>0</v>
      </c>
      <c r="H1470" s="208">
        <f t="shared" si="727"/>
        <v>0</v>
      </c>
    </row>
    <row r="1471" spans="1:8" s="3" customFormat="1" ht="31.5" x14ac:dyDescent="0.2">
      <c r="A1471" s="146" t="s">
        <v>138</v>
      </c>
      <c r="B1471" s="24" t="s">
        <v>675</v>
      </c>
      <c r="C1471" s="24" t="s">
        <v>411</v>
      </c>
      <c r="D1471" s="25" t="s">
        <v>579</v>
      </c>
      <c r="E1471" s="24"/>
      <c r="F1471" s="60">
        <f>F1472</f>
        <v>123.2</v>
      </c>
      <c r="G1471" s="60">
        <f t="shared" si="738"/>
        <v>0</v>
      </c>
      <c r="H1471" s="204">
        <f t="shared" si="727"/>
        <v>0</v>
      </c>
    </row>
    <row r="1472" spans="1:8" s="3" customFormat="1" x14ac:dyDescent="0.2">
      <c r="A1472" s="59" t="s">
        <v>55</v>
      </c>
      <c r="B1472" s="24" t="s">
        <v>675</v>
      </c>
      <c r="C1472" s="24" t="s">
        <v>411</v>
      </c>
      <c r="D1472" s="25" t="s">
        <v>579</v>
      </c>
      <c r="E1472" s="24" t="s">
        <v>185</v>
      </c>
      <c r="F1472" s="60">
        <f>F1473</f>
        <v>123.2</v>
      </c>
      <c r="G1472" s="60">
        <f t="shared" si="738"/>
        <v>0</v>
      </c>
      <c r="H1472" s="204">
        <f t="shared" si="727"/>
        <v>0</v>
      </c>
    </row>
    <row r="1473" spans="1:8" s="3" customFormat="1" x14ac:dyDescent="0.2">
      <c r="A1473" s="59" t="s">
        <v>58</v>
      </c>
      <c r="B1473" s="24" t="s">
        <v>675</v>
      </c>
      <c r="C1473" s="24" t="s">
        <v>411</v>
      </c>
      <c r="D1473" s="25" t="s">
        <v>579</v>
      </c>
      <c r="E1473" s="24" t="s">
        <v>261</v>
      </c>
      <c r="F1473" s="60">
        <v>123.2</v>
      </c>
      <c r="G1473" s="60">
        <v>0</v>
      </c>
      <c r="H1473" s="204">
        <f t="shared" si="727"/>
        <v>0</v>
      </c>
    </row>
    <row r="1474" spans="1:8" s="21" customFormat="1" ht="16.149999999999999" hidden="1" customHeight="1" x14ac:dyDescent="0.2">
      <c r="A1474" s="26" t="s">
        <v>581</v>
      </c>
      <c r="B1474" s="27" t="s">
        <v>675</v>
      </c>
      <c r="C1474" s="27" t="s">
        <v>582</v>
      </c>
      <c r="D1474" s="27"/>
      <c r="E1474" s="27"/>
      <c r="F1474" s="158">
        <f>F1475</f>
        <v>0</v>
      </c>
      <c r="G1474" s="158">
        <f t="shared" ref="G1474:G1477" si="739">G1475</f>
        <v>0</v>
      </c>
      <c r="H1474" s="225" t="e">
        <f t="shared" si="727"/>
        <v>#DIV/0!</v>
      </c>
    </row>
    <row r="1475" spans="1:8" s="21" customFormat="1" ht="31.15" hidden="1" customHeight="1" x14ac:dyDescent="0.2">
      <c r="A1475" s="18" t="s">
        <v>753</v>
      </c>
      <c r="B1475" s="11" t="s">
        <v>675</v>
      </c>
      <c r="C1475" s="11" t="s">
        <v>582</v>
      </c>
      <c r="D1475" s="19" t="s">
        <v>754</v>
      </c>
      <c r="E1475" s="19"/>
      <c r="F1475" s="160">
        <f>F1476</f>
        <v>0</v>
      </c>
      <c r="G1475" s="160">
        <f t="shared" si="739"/>
        <v>0</v>
      </c>
      <c r="H1475" s="227" t="e">
        <f t="shared" si="727"/>
        <v>#DIV/0!</v>
      </c>
    </row>
    <row r="1476" spans="1:8" s="3" customFormat="1" ht="31.15" hidden="1" customHeight="1" x14ac:dyDescent="0.2">
      <c r="A1476" s="23" t="s">
        <v>138</v>
      </c>
      <c r="B1476" s="24" t="s">
        <v>675</v>
      </c>
      <c r="C1476" s="24" t="s">
        <v>582</v>
      </c>
      <c r="D1476" s="25" t="s">
        <v>755</v>
      </c>
      <c r="E1476" s="19"/>
      <c r="F1476" s="57">
        <f>F1477</f>
        <v>0</v>
      </c>
      <c r="G1476" s="57">
        <f t="shared" si="739"/>
        <v>0</v>
      </c>
      <c r="H1476" s="203" t="e">
        <f t="shared" si="727"/>
        <v>#DIV/0!</v>
      </c>
    </row>
    <row r="1477" spans="1:8" s="3" customFormat="1" ht="15.6" hidden="1" customHeight="1" x14ac:dyDescent="0.2">
      <c r="A1477" s="29" t="s">
        <v>55</v>
      </c>
      <c r="B1477" s="24" t="s">
        <v>675</v>
      </c>
      <c r="C1477" s="24" t="s">
        <v>582</v>
      </c>
      <c r="D1477" s="25" t="s">
        <v>755</v>
      </c>
      <c r="E1477" s="25">
        <v>800</v>
      </c>
      <c r="F1477" s="57">
        <f>F1478</f>
        <v>0</v>
      </c>
      <c r="G1477" s="57">
        <f t="shared" si="739"/>
        <v>0</v>
      </c>
      <c r="H1477" s="203" t="e">
        <f t="shared" si="727"/>
        <v>#DIV/0!</v>
      </c>
    </row>
    <row r="1478" spans="1:8" s="3" customFormat="1" ht="15.6" hidden="1" customHeight="1" x14ac:dyDescent="0.2">
      <c r="A1478" s="29" t="s">
        <v>58</v>
      </c>
      <c r="B1478" s="24" t="s">
        <v>675</v>
      </c>
      <c r="C1478" s="24" t="s">
        <v>582</v>
      </c>
      <c r="D1478" s="25" t="s">
        <v>755</v>
      </c>
      <c r="E1478" s="25">
        <v>870</v>
      </c>
      <c r="F1478" s="57"/>
      <c r="G1478" s="57"/>
      <c r="H1478" s="203" t="e">
        <f t="shared" si="727"/>
        <v>#DIV/0!</v>
      </c>
    </row>
    <row r="1479" spans="1:8" s="3" customFormat="1" x14ac:dyDescent="0.2">
      <c r="A1479" s="18" t="s">
        <v>476</v>
      </c>
      <c r="B1479" s="11" t="s">
        <v>675</v>
      </c>
      <c r="C1479" s="11" t="s">
        <v>477</v>
      </c>
      <c r="D1479" s="27"/>
      <c r="E1479" s="27"/>
      <c r="F1479" s="54">
        <f>F1480+F1490</f>
        <v>5139.7</v>
      </c>
      <c r="G1479" s="54">
        <f t="shared" ref="G1479" si="740">G1480+G1490</f>
        <v>4246.5</v>
      </c>
      <c r="H1479" s="201">
        <f t="shared" si="727"/>
        <v>0.82621553787186031</v>
      </c>
    </row>
    <row r="1480" spans="1:8" s="21" customFormat="1" ht="31.5" x14ac:dyDescent="0.2">
      <c r="A1480" s="10" t="s">
        <v>85</v>
      </c>
      <c r="B1480" s="11" t="s">
        <v>675</v>
      </c>
      <c r="C1480" s="11" t="s">
        <v>479</v>
      </c>
      <c r="D1480" s="19" t="s">
        <v>86</v>
      </c>
      <c r="E1480" s="11"/>
      <c r="F1480" s="12">
        <f>F1481</f>
        <v>100</v>
      </c>
      <c r="G1480" s="12">
        <f t="shared" ref="G1480:G1482" si="741">G1481</f>
        <v>97.8</v>
      </c>
      <c r="H1480" s="191">
        <f t="shared" si="727"/>
        <v>0.97799999999999998</v>
      </c>
    </row>
    <row r="1481" spans="1:8" s="62" customFormat="1" ht="31.5" customHeight="1" x14ac:dyDescent="0.2">
      <c r="A1481" s="29" t="s">
        <v>87</v>
      </c>
      <c r="B1481" s="24" t="s">
        <v>675</v>
      </c>
      <c r="C1481" s="24" t="s">
        <v>479</v>
      </c>
      <c r="D1481" s="25" t="s">
        <v>88</v>
      </c>
      <c r="E1481" s="24" t="s">
        <v>9</v>
      </c>
      <c r="F1481" s="53">
        <f>F1482</f>
        <v>100</v>
      </c>
      <c r="G1481" s="53">
        <f t="shared" si="741"/>
        <v>97.8</v>
      </c>
      <c r="H1481" s="200">
        <f t="shared" si="727"/>
        <v>0.97799999999999998</v>
      </c>
    </row>
    <row r="1482" spans="1:8" s="3" customFormat="1" ht="51.75" customHeight="1" x14ac:dyDescent="0.2">
      <c r="A1482" s="29" t="s">
        <v>89</v>
      </c>
      <c r="B1482" s="24" t="s">
        <v>675</v>
      </c>
      <c r="C1482" s="24" t="s">
        <v>479</v>
      </c>
      <c r="D1482" s="25" t="s">
        <v>90</v>
      </c>
      <c r="E1482" s="24"/>
      <c r="F1482" s="53">
        <f>F1483</f>
        <v>100</v>
      </c>
      <c r="G1482" s="53">
        <f t="shared" si="741"/>
        <v>97.8</v>
      </c>
      <c r="H1482" s="200">
        <f t="shared" si="727"/>
        <v>0.97799999999999998</v>
      </c>
    </row>
    <row r="1483" spans="1:8" s="3" customFormat="1" ht="191.45" customHeight="1" x14ac:dyDescent="0.2">
      <c r="A1483" s="180" t="s">
        <v>756</v>
      </c>
      <c r="B1483" s="24" t="s">
        <v>675</v>
      </c>
      <c r="C1483" s="24" t="s">
        <v>479</v>
      </c>
      <c r="D1483" s="25" t="s">
        <v>757</v>
      </c>
      <c r="E1483" s="24"/>
      <c r="F1483" s="53">
        <f>F1484+F1486+F1488</f>
        <v>100</v>
      </c>
      <c r="G1483" s="53">
        <f t="shared" ref="G1483" si="742">G1484+G1486+G1488</f>
        <v>97.8</v>
      </c>
      <c r="H1483" s="200">
        <f t="shared" si="727"/>
        <v>0.97799999999999998</v>
      </c>
    </row>
    <row r="1484" spans="1:8" s="3" customFormat="1" x14ac:dyDescent="0.2">
      <c r="A1484" s="29" t="s">
        <v>690</v>
      </c>
      <c r="B1484" s="24" t="s">
        <v>675</v>
      </c>
      <c r="C1484" s="24" t="s">
        <v>479</v>
      </c>
      <c r="D1484" s="25" t="s">
        <v>757</v>
      </c>
      <c r="E1484" s="24" t="s">
        <v>137</v>
      </c>
      <c r="F1484" s="53">
        <f>F1485</f>
        <v>97.8</v>
      </c>
      <c r="G1484" s="53">
        <f t="shared" ref="G1484" si="743">G1485</f>
        <v>97.8</v>
      </c>
      <c r="H1484" s="200">
        <f t="shared" si="727"/>
        <v>1</v>
      </c>
    </row>
    <row r="1485" spans="1:8" s="3" customFormat="1" x14ac:dyDescent="0.2">
      <c r="A1485" s="29" t="s">
        <v>694</v>
      </c>
      <c r="B1485" s="24" t="s">
        <v>675</v>
      </c>
      <c r="C1485" s="24" t="s">
        <v>479</v>
      </c>
      <c r="D1485" s="25" t="s">
        <v>757</v>
      </c>
      <c r="E1485" s="24" t="s">
        <v>695</v>
      </c>
      <c r="F1485" s="53">
        <v>97.8</v>
      </c>
      <c r="G1485" s="53">
        <v>97.8</v>
      </c>
      <c r="H1485" s="200">
        <f t="shared" si="727"/>
        <v>1</v>
      </c>
    </row>
    <row r="1486" spans="1:8" s="3" customFormat="1" x14ac:dyDescent="0.2">
      <c r="A1486" s="59" t="s">
        <v>55</v>
      </c>
      <c r="B1486" s="24" t="s">
        <v>675</v>
      </c>
      <c r="C1486" s="24" t="s">
        <v>479</v>
      </c>
      <c r="D1486" s="25" t="s">
        <v>757</v>
      </c>
      <c r="E1486" s="24" t="s">
        <v>185</v>
      </c>
      <c r="F1486" s="53">
        <f>F1487</f>
        <v>2.2000000000000002</v>
      </c>
      <c r="G1486" s="53">
        <f t="shared" ref="G1486" si="744">G1487</f>
        <v>0</v>
      </c>
      <c r="H1486" s="200">
        <f t="shared" si="727"/>
        <v>0</v>
      </c>
    </row>
    <row r="1487" spans="1:8" s="3" customFormat="1" x14ac:dyDescent="0.2">
      <c r="A1487" s="59" t="s">
        <v>58</v>
      </c>
      <c r="B1487" s="24" t="s">
        <v>675</v>
      </c>
      <c r="C1487" s="24" t="s">
        <v>479</v>
      </c>
      <c r="D1487" s="25" t="s">
        <v>757</v>
      </c>
      <c r="E1487" s="24" t="s">
        <v>261</v>
      </c>
      <c r="F1487" s="53">
        <v>2.2000000000000002</v>
      </c>
      <c r="G1487" s="53">
        <v>0</v>
      </c>
      <c r="H1487" s="200">
        <f t="shared" si="727"/>
        <v>0</v>
      </c>
    </row>
    <row r="1488" spans="1:8" s="21" customFormat="1" ht="15.6" hidden="1" customHeight="1" x14ac:dyDescent="0.2">
      <c r="A1488" s="131" t="s">
        <v>55</v>
      </c>
      <c r="B1488" s="24" t="s">
        <v>675</v>
      </c>
      <c r="C1488" s="24" t="s">
        <v>479</v>
      </c>
      <c r="D1488" s="25" t="s">
        <v>757</v>
      </c>
      <c r="E1488" s="25">
        <v>800</v>
      </c>
      <c r="F1488" s="22">
        <f>F1489</f>
        <v>0</v>
      </c>
      <c r="G1488" s="22">
        <f t="shared" ref="G1488" si="745">G1489</f>
        <v>0</v>
      </c>
      <c r="H1488" s="194" t="e">
        <f t="shared" si="727"/>
        <v>#DIV/0!</v>
      </c>
    </row>
    <row r="1489" spans="1:8" s="36" customFormat="1" ht="15.6" hidden="1" customHeight="1" x14ac:dyDescent="0.2">
      <c r="A1489" s="131" t="s">
        <v>58</v>
      </c>
      <c r="B1489" s="24" t="s">
        <v>675</v>
      </c>
      <c r="C1489" s="24" t="s">
        <v>479</v>
      </c>
      <c r="D1489" s="25" t="s">
        <v>757</v>
      </c>
      <c r="E1489" s="25">
        <v>870</v>
      </c>
      <c r="F1489" s="22">
        <f>500-500</f>
        <v>0</v>
      </c>
      <c r="G1489" s="22">
        <f t="shared" ref="G1489" si="746">500-500</f>
        <v>0</v>
      </c>
      <c r="H1489" s="194" t="e">
        <f t="shared" si="727"/>
        <v>#DIV/0!</v>
      </c>
    </row>
    <row r="1490" spans="1:8" s="42" customFormat="1" x14ac:dyDescent="0.2">
      <c r="A1490" s="87" t="s">
        <v>492</v>
      </c>
      <c r="B1490" s="88" t="s">
        <v>675</v>
      </c>
      <c r="C1490" s="88">
        <v>1004</v>
      </c>
      <c r="D1490" s="88"/>
      <c r="E1490" s="112"/>
      <c r="F1490" s="141">
        <f>F1491+F1516</f>
        <v>5039.7</v>
      </c>
      <c r="G1490" s="141">
        <f t="shared" ref="G1490" si="747">G1491+G1516</f>
        <v>4148.7</v>
      </c>
      <c r="H1490" s="223">
        <f t="shared" si="727"/>
        <v>0.82320376212869817</v>
      </c>
    </row>
    <row r="1491" spans="1:8" s="3" customFormat="1" ht="15.75" customHeight="1" x14ac:dyDescent="0.2">
      <c r="A1491" s="10" t="s">
        <v>93</v>
      </c>
      <c r="B1491" s="11" t="s">
        <v>675</v>
      </c>
      <c r="C1491" s="11" t="s">
        <v>493</v>
      </c>
      <c r="D1491" s="19" t="s">
        <v>94</v>
      </c>
      <c r="E1491" s="11"/>
      <c r="F1491" s="12">
        <f>F1492</f>
        <v>3564</v>
      </c>
      <c r="G1491" s="12">
        <f t="shared" ref="G1491" si="748">G1492</f>
        <v>2673</v>
      </c>
      <c r="H1491" s="191">
        <f t="shared" si="727"/>
        <v>0.75</v>
      </c>
    </row>
    <row r="1492" spans="1:8" s="3" customFormat="1" ht="15.75" customHeight="1" x14ac:dyDescent="0.2">
      <c r="A1492" s="29" t="s">
        <v>101</v>
      </c>
      <c r="B1492" s="24" t="s">
        <v>675</v>
      </c>
      <c r="C1492" s="24" t="s">
        <v>493</v>
      </c>
      <c r="D1492" s="25" t="s">
        <v>102</v>
      </c>
      <c r="E1492" s="24"/>
      <c r="F1492" s="53">
        <f>F1493+F1497</f>
        <v>3564</v>
      </c>
      <c r="G1492" s="53">
        <f t="shared" ref="G1492" si="749">G1493+G1497</f>
        <v>2673</v>
      </c>
      <c r="H1492" s="200">
        <f t="shared" si="727"/>
        <v>0.75</v>
      </c>
    </row>
    <row r="1493" spans="1:8" s="3" customFormat="1" ht="46.9" hidden="1" customHeight="1" x14ac:dyDescent="0.2">
      <c r="A1493" s="29" t="s">
        <v>103</v>
      </c>
      <c r="B1493" s="24" t="s">
        <v>675</v>
      </c>
      <c r="C1493" s="24" t="s">
        <v>493</v>
      </c>
      <c r="D1493" s="25" t="s">
        <v>104</v>
      </c>
      <c r="E1493" s="24"/>
      <c r="F1493" s="53">
        <f>F1494</f>
        <v>0</v>
      </c>
      <c r="G1493" s="53">
        <f t="shared" ref="G1493:G1495" si="750">G1494</f>
        <v>0</v>
      </c>
      <c r="H1493" s="200" t="e">
        <f t="shared" si="727"/>
        <v>#DIV/0!</v>
      </c>
    </row>
    <row r="1494" spans="1:8" s="3" customFormat="1" ht="46.9" hidden="1" customHeight="1" x14ac:dyDescent="0.2">
      <c r="A1494" s="29" t="s">
        <v>758</v>
      </c>
      <c r="B1494" s="24" t="s">
        <v>675</v>
      </c>
      <c r="C1494" s="24" t="s">
        <v>493</v>
      </c>
      <c r="D1494" s="25" t="s">
        <v>500</v>
      </c>
      <c r="E1494" s="24"/>
      <c r="F1494" s="53">
        <f>F1495</f>
        <v>0</v>
      </c>
      <c r="G1494" s="53">
        <f t="shared" si="750"/>
        <v>0</v>
      </c>
      <c r="H1494" s="200" t="e">
        <f t="shared" si="727"/>
        <v>#DIV/0!</v>
      </c>
    </row>
    <row r="1495" spans="1:8" s="3" customFormat="1" ht="15.75" hidden="1" customHeight="1" x14ac:dyDescent="0.2">
      <c r="A1495" s="29" t="s">
        <v>55</v>
      </c>
      <c r="B1495" s="24" t="s">
        <v>675</v>
      </c>
      <c r="C1495" s="24" t="s">
        <v>493</v>
      </c>
      <c r="D1495" s="25" t="s">
        <v>500</v>
      </c>
      <c r="E1495" s="24" t="s">
        <v>185</v>
      </c>
      <c r="F1495" s="53">
        <f>F1496</f>
        <v>0</v>
      </c>
      <c r="G1495" s="53">
        <f t="shared" si="750"/>
        <v>0</v>
      </c>
      <c r="H1495" s="200" t="e">
        <f t="shared" si="727"/>
        <v>#DIV/0!</v>
      </c>
    </row>
    <row r="1496" spans="1:8" s="3" customFormat="1" ht="15.75" hidden="1" customHeight="1" x14ac:dyDescent="0.2">
      <c r="A1496" s="29" t="s">
        <v>58</v>
      </c>
      <c r="B1496" s="24" t="s">
        <v>675</v>
      </c>
      <c r="C1496" s="24" t="s">
        <v>493</v>
      </c>
      <c r="D1496" s="25" t="s">
        <v>500</v>
      </c>
      <c r="E1496" s="24">
        <v>870</v>
      </c>
      <c r="F1496" s="53">
        <f>97.2-97.2</f>
        <v>0</v>
      </c>
      <c r="G1496" s="53">
        <f t="shared" ref="G1496" si="751">97.2-97.2</f>
        <v>0</v>
      </c>
      <c r="H1496" s="200" t="e">
        <f t="shared" si="727"/>
        <v>#DIV/0!</v>
      </c>
    </row>
    <row r="1497" spans="1:8" s="3" customFormat="1" ht="63" x14ac:dyDescent="0.2">
      <c r="A1497" s="55" t="s">
        <v>107</v>
      </c>
      <c r="B1497" s="32" t="s">
        <v>675</v>
      </c>
      <c r="C1497" s="32" t="s">
        <v>493</v>
      </c>
      <c r="D1497" s="25" t="s">
        <v>108</v>
      </c>
      <c r="E1497" s="32"/>
      <c r="F1497" s="52">
        <f>F1498+F1503</f>
        <v>3564</v>
      </c>
      <c r="G1497" s="52">
        <f t="shared" ref="G1497" si="752">G1498+G1503</f>
        <v>2673</v>
      </c>
      <c r="H1497" s="199">
        <f t="shared" si="727"/>
        <v>0.75</v>
      </c>
    </row>
    <row r="1498" spans="1:8" s="3" customFormat="1" ht="50.45" customHeight="1" x14ac:dyDescent="0.2">
      <c r="A1498" s="29" t="s">
        <v>109</v>
      </c>
      <c r="B1498" s="24" t="s">
        <v>675</v>
      </c>
      <c r="C1498" s="24" t="s">
        <v>493</v>
      </c>
      <c r="D1498" s="25" t="s">
        <v>110</v>
      </c>
      <c r="E1498" s="24"/>
      <c r="F1498" s="53">
        <f>F1499+F1501</f>
        <v>2530.3000000000002</v>
      </c>
      <c r="G1498" s="53">
        <f t="shared" ref="G1498" si="753">G1499+G1501</f>
        <v>1639.3</v>
      </c>
      <c r="H1498" s="200">
        <f t="shared" si="727"/>
        <v>0.64786784175789425</v>
      </c>
    </row>
    <row r="1499" spans="1:8" s="3" customFormat="1" x14ac:dyDescent="0.2">
      <c r="A1499" s="29" t="s">
        <v>690</v>
      </c>
      <c r="B1499" s="24" t="s">
        <v>675</v>
      </c>
      <c r="C1499" s="24" t="s">
        <v>493</v>
      </c>
      <c r="D1499" s="25" t="s">
        <v>110</v>
      </c>
      <c r="E1499" s="24" t="s">
        <v>137</v>
      </c>
      <c r="F1499" s="53">
        <f>F1500</f>
        <v>2530.3000000000002</v>
      </c>
      <c r="G1499" s="53">
        <f t="shared" ref="G1499" si="754">G1500</f>
        <v>1639.3</v>
      </c>
      <c r="H1499" s="200">
        <f t="shared" si="727"/>
        <v>0.64786784175789425</v>
      </c>
    </row>
    <row r="1500" spans="1:8" s="3" customFormat="1" x14ac:dyDescent="0.2">
      <c r="A1500" s="29" t="s">
        <v>691</v>
      </c>
      <c r="B1500" s="24" t="s">
        <v>675</v>
      </c>
      <c r="C1500" s="24" t="s">
        <v>493</v>
      </c>
      <c r="D1500" s="25" t="s">
        <v>110</v>
      </c>
      <c r="E1500" s="24" t="s">
        <v>692</v>
      </c>
      <c r="F1500" s="53">
        <v>2530.3000000000002</v>
      </c>
      <c r="G1500" s="53">
        <v>1639.3</v>
      </c>
      <c r="H1500" s="200">
        <f t="shared" ref="H1500:H1563" si="755">G1500/F1500</f>
        <v>0.64786784175789425</v>
      </c>
    </row>
    <row r="1501" spans="1:8" s="3" customFormat="1" ht="15.6" hidden="1" customHeight="1" x14ac:dyDescent="0.2">
      <c r="A1501" s="29" t="s">
        <v>55</v>
      </c>
      <c r="B1501" s="24" t="s">
        <v>675</v>
      </c>
      <c r="C1501" s="24" t="s">
        <v>493</v>
      </c>
      <c r="D1501" s="25" t="s">
        <v>110</v>
      </c>
      <c r="E1501" s="24" t="s">
        <v>185</v>
      </c>
      <c r="F1501" s="53">
        <f>F1502</f>
        <v>0</v>
      </c>
      <c r="G1501" s="53">
        <f t="shared" ref="G1501" si="756">G1502</f>
        <v>0</v>
      </c>
      <c r="H1501" s="200" t="e">
        <f t="shared" si="755"/>
        <v>#DIV/0!</v>
      </c>
    </row>
    <row r="1502" spans="1:8" s="3" customFormat="1" ht="15.6" hidden="1" customHeight="1" x14ac:dyDescent="0.2">
      <c r="A1502" s="29" t="s">
        <v>58</v>
      </c>
      <c r="B1502" s="24" t="s">
        <v>675</v>
      </c>
      <c r="C1502" s="24" t="s">
        <v>493</v>
      </c>
      <c r="D1502" s="25" t="s">
        <v>110</v>
      </c>
      <c r="E1502" s="24" t="s">
        <v>261</v>
      </c>
      <c r="F1502" s="53"/>
      <c r="G1502" s="53"/>
      <c r="H1502" s="200" t="e">
        <f t="shared" si="755"/>
        <v>#DIV/0!</v>
      </c>
    </row>
    <row r="1503" spans="1:8" s="3" customFormat="1" ht="50.45" customHeight="1" x14ac:dyDescent="0.2">
      <c r="A1503" s="29" t="s">
        <v>109</v>
      </c>
      <c r="B1503" s="24" t="s">
        <v>675</v>
      </c>
      <c r="C1503" s="24" t="s">
        <v>493</v>
      </c>
      <c r="D1503" s="25" t="s">
        <v>759</v>
      </c>
      <c r="E1503" s="24"/>
      <c r="F1503" s="53">
        <f>F1504+F1506</f>
        <v>1033.7</v>
      </c>
      <c r="G1503" s="53">
        <f t="shared" ref="G1503" si="757">G1504+G1506</f>
        <v>1033.7</v>
      </c>
      <c r="H1503" s="200">
        <f t="shared" si="755"/>
        <v>1</v>
      </c>
    </row>
    <row r="1504" spans="1:8" s="3" customFormat="1" x14ac:dyDescent="0.2">
      <c r="A1504" s="29" t="s">
        <v>690</v>
      </c>
      <c r="B1504" s="24" t="s">
        <v>675</v>
      </c>
      <c r="C1504" s="24" t="s">
        <v>493</v>
      </c>
      <c r="D1504" s="25" t="s">
        <v>759</v>
      </c>
      <c r="E1504" s="24" t="s">
        <v>137</v>
      </c>
      <c r="F1504" s="53">
        <f>F1505</f>
        <v>1033.7</v>
      </c>
      <c r="G1504" s="53">
        <f t="shared" ref="G1504" si="758">G1505</f>
        <v>1033.7</v>
      </c>
      <c r="H1504" s="200">
        <f t="shared" si="755"/>
        <v>1</v>
      </c>
    </row>
    <row r="1505" spans="1:8" s="3" customFormat="1" x14ac:dyDescent="0.2">
      <c r="A1505" s="29" t="s">
        <v>691</v>
      </c>
      <c r="B1505" s="24" t="s">
        <v>675</v>
      </c>
      <c r="C1505" s="24" t="s">
        <v>493</v>
      </c>
      <c r="D1505" s="25" t="s">
        <v>759</v>
      </c>
      <c r="E1505" s="24" t="s">
        <v>692</v>
      </c>
      <c r="F1505" s="53">
        <v>1033.7</v>
      </c>
      <c r="G1505" s="53">
        <v>1033.7</v>
      </c>
      <c r="H1505" s="200">
        <f t="shared" si="755"/>
        <v>1</v>
      </c>
    </row>
    <row r="1506" spans="1:8" s="3" customFormat="1" ht="15.75" hidden="1" customHeight="1" x14ac:dyDescent="0.2">
      <c r="A1506" s="29" t="s">
        <v>55</v>
      </c>
      <c r="B1506" s="24" t="s">
        <v>675</v>
      </c>
      <c r="C1506" s="24" t="s">
        <v>493</v>
      </c>
      <c r="D1506" s="25" t="s">
        <v>759</v>
      </c>
      <c r="E1506" s="24" t="s">
        <v>185</v>
      </c>
      <c r="F1506" s="53">
        <f>F1507</f>
        <v>0</v>
      </c>
      <c r="G1506" s="53">
        <f t="shared" ref="G1506" si="759">G1507</f>
        <v>0</v>
      </c>
      <c r="H1506" s="200" t="e">
        <f t="shared" si="755"/>
        <v>#DIV/0!</v>
      </c>
    </row>
    <row r="1507" spans="1:8" s="3" customFormat="1" ht="15.75" hidden="1" customHeight="1" x14ac:dyDescent="0.2">
      <c r="A1507" s="29" t="s">
        <v>58</v>
      </c>
      <c r="B1507" s="24" t="s">
        <v>675</v>
      </c>
      <c r="C1507" s="24" t="s">
        <v>493</v>
      </c>
      <c r="D1507" s="25" t="s">
        <v>759</v>
      </c>
      <c r="E1507" s="24" t="s">
        <v>261</v>
      </c>
      <c r="F1507" s="53">
        <f>858+175.7-1033.7</f>
        <v>0</v>
      </c>
      <c r="G1507" s="53">
        <f t="shared" ref="G1507" si="760">858+175.7-1033.7</f>
        <v>0</v>
      </c>
      <c r="H1507" s="200" t="e">
        <f t="shared" si="755"/>
        <v>#DIV/0!</v>
      </c>
    </row>
    <row r="1508" spans="1:8" s="3" customFormat="1" ht="62.45" hidden="1" customHeight="1" x14ac:dyDescent="0.2">
      <c r="A1508" s="29" t="s">
        <v>109</v>
      </c>
      <c r="B1508" s="24" t="s">
        <v>675</v>
      </c>
      <c r="C1508" s="24" t="s">
        <v>493</v>
      </c>
      <c r="D1508" s="25" t="s">
        <v>760</v>
      </c>
      <c r="E1508" s="32"/>
      <c r="F1508" s="22">
        <f>F1509</f>
        <v>0</v>
      </c>
      <c r="G1508" s="22">
        <f t="shared" ref="G1508:G1509" si="761">G1509</f>
        <v>0</v>
      </c>
      <c r="H1508" s="194" t="e">
        <f t="shared" si="755"/>
        <v>#DIV/0!</v>
      </c>
    </row>
    <row r="1509" spans="1:8" s="3" customFormat="1" ht="15.6" hidden="1" customHeight="1" x14ac:dyDescent="0.2">
      <c r="A1509" s="29" t="s">
        <v>55</v>
      </c>
      <c r="B1509" s="24" t="s">
        <v>675</v>
      </c>
      <c r="C1509" s="24" t="s">
        <v>493</v>
      </c>
      <c r="D1509" s="25" t="s">
        <v>760</v>
      </c>
      <c r="E1509" s="24" t="s">
        <v>185</v>
      </c>
      <c r="F1509" s="22">
        <f>F1510</f>
        <v>0</v>
      </c>
      <c r="G1509" s="22">
        <f t="shared" si="761"/>
        <v>0</v>
      </c>
      <c r="H1509" s="194" t="e">
        <f t="shared" si="755"/>
        <v>#DIV/0!</v>
      </c>
    </row>
    <row r="1510" spans="1:8" s="3" customFormat="1" ht="15.6" hidden="1" customHeight="1" x14ac:dyDescent="0.2">
      <c r="A1510" s="29" t="s">
        <v>58</v>
      </c>
      <c r="B1510" s="24" t="s">
        <v>675</v>
      </c>
      <c r="C1510" s="24" t="s">
        <v>493</v>
      </c>
      <c r="D1510" s="25" t="s">
        <v>760</v>
      </c>
      <c r="E1510" s="24">
        <v>870</v>
      </c>
      <c r="F1510" s="22"/>
      <c r="G1510" s="22"/>
      <c r="H1510" s="194" t="e">
        <f t="shared" si="755"/>
        <v>#DIV/0!</v>
      </c>
    </row>
    <row r="1511" spans="1:8" s="3" customFormat="1" ht="62.45" hidden="1" customHeight="1" x14ac:dyDescent="0.2">
      <c r="A1511" s="29" t="s">
        <v>109</v>
      </c>
      <c r="B1511" s="24" t="s">
        <v>675</v>
      </c>
      <c r="C1511" s="24" t="s">
        <v>493</v>
      </c>
      <c r="D1511" s="25" t="s">
        <v>761</v>
      </c>
      <c r="E1511" s="24"/>
      <c r="F1511" s="53">
        <f>F1512+F1514</f>
        <v>0</v>
      </c>
      <c r="G1511" s="53">
        <f t="shared" ref="G1511" si="762">G1512+G1514</f>
        <v>0</v>
      </c>
      <c r="H1511" s="200" t="e">
        <f t="shared" si="755"/>
        <v>#DIV/0!</v>
      </c>
    </row>
    <row r="1512" spans="1:8" s="3" customFormat="1" ht="15.6" hidden="1" customHeight="1" x14ac:dyDescent="0.2">
      <c r="A1512" s="29" t="s">
        <v>690</v>
      </c>
      <c r="B1512" s="24" t="s">
        <v>675</v>
      </c>
      <c r="C1512" s="24" t="s">
        <v>493</v>
      </c>
      <c r="D1512" s="25" t="s">
        <v>761</v>
      </c>
      <c r="E1512" s="24" t="s">
        <v>137</v>
      </c>
      <c r="F1512" s="53">
        <f>F1513</f>
        <v>0</v>
      </c>
      <c r="G1512" s="53">
        <f t="shared" ref="G1512" si="763">G1513</f>
        <v>0</v>
      </c>
      <c r="H1512" s="200" t="e">
        <f t="shared" si="755"/>
        <v>#DIV/0!</v>
      </c>
    </row>
    <row r="1513" spans="1:8" s="3" customFormat="1" ht="15.6" hidden="1" customHeight="1" x14ac:dyDescent="0.2">
      <c r="A1513" s="29" t="s">
        <v>691</v>
      </c>
      <c r="B1513" s="24" t="s">
        <v>675</v>
      </c>
      <c r="C1513" s="24" t="s">
        <v>493</v>
      </c>
      <c r="D1513" s="25" t="s">
        <v>761</v>
      </c>
      <c r="E1513" s="24" t="s">
        <v>692</v>
      </c>
      <c r="F1513" s="53"/>
      <c r="G1513" s="53"/>
      <c r="H1513" s="200" t="e">
        <f t="shared" si="755"/>
        <v>#DIV/0!</v>
      </c>
    </row>
    <row r="1514" spans="1:8" s="21" customFormat="1" ht="15.6" hidden="1" customHeight="1" x14ac:dyDescent="0.2">
      <c r="A1514" s="29" t="s">
        <v>55</v>
      </c>
      <c r="B1514" s="24" t="s">
        <v>675</v>
      </c>
      <c r="C1514" s="24" t="s">
        <v>493</v>
      </c>
      <c r="D1514" s="25" t="s">
        <v>761</v>
      </c>
      <c r="E1514" s="24" t="s">
        <v>185</v>
      </c>
      <c r="F1514" s="53">
        <f>F1515</f>
        <v>0</v>
      </c>
      <c r="G1514" s="53">
        <f t="shared" ref="G1514" si="764">G1515</f>
        <v>0</v>
      </c>
      <c r="H1514" s="200" t="e">
        <f t="shared" si="755"/>
        <v>#DIV/0!</v>
      </c>
    </row>
    <row r="1515" spans="1:8" s="36" customFormat="1" ht="15.6" hidden="1" customHeight="1" x14ac:dyDescent="0.2">
      <c r="A1515" s="29" t="s">
        <v>58</v>
      </c>
      <c r="B1515" s="24" t="s">
        <v>675</v>
      </c>
      <c r="C1515" s="24" t="s">
        <v>493</v>
      </c>
      <c r="D1515" s="25" t="s">
        <v>761</v>
      </c>
      <c r="E1515" s="24">
        <v>870</v>
      </c>
      <c r="F1515" s="53">
        <v>0</v>
      </c>
      <c r="G1515" s="53">
        <v>0</v>
      </c>
      <c r="H1515" s="200" t="e">
        <f t="shared" si="755"/>
        <v>#DIV/0!</v>
      </c>
    </row>
    <row r="1516" spans="1:8" s="36" customFormat="1" x14ac:dyDescent="0.2">
      <c r="A1516" s="49" t="s">
        <v>129</v>
      </c>
      <c r="B1516" s="11" t="s">
        <v>675</v>
      </c>
      <c r="C1516" s="11" t="s">
        <v>493</v>
      </c>
      <c r="D1516" s="11" t="s">
        <v>130</v>
      </c>
      <c r="E1516" s="19"/>
      <c r="F1516" s="85">
        <f>F1517</f>
        <v>1475.7</v>
      </c>
      <c r="G1516" s="85">
        <f t="shared" ref="G1516:G1519" si="765">G1517</f>
        <v>1475.7</v>
      </c>
      <c r="H1516" s="208">
        <f t="shared" si="755"/>
        <v>1</v>
      </c>
    </row>
    <row r="1517" spans="1:8" s="36" customFormat="1" x14ac:dyDescent="0.2">
      <c r="A1517" s="29" t="s">
        <v>56</v>
      </c>
      <c r="B1517" s="24" t="s">
        <v>675</v>
      </c>
      <c r="C1517" s="24" t="s">
        <v>493</v>
      </c>
      <c r="D1517" s="25" t="s">
        <v>762</v>
      </c>
      <c r="E1517" s="24"/>
      <c r="F1517" s="53">
        <f>F1518</f>
        <v>1475.7</v>
      </c>
      <c r="G1517" s="53">
        <f t="shared" si="765"/>
        <v>1475.7</v>
      </c>
      <c r="H1517" s="200">
        <f t="shared" si="755"/>
        <v>1</v>
      </c>
    </row>
    <row r="1518" spans="1:8" s="36" customFormat="1" x14ac:dyDescent="0.2">
      <c r="A1518" s="29" t="s">
        <v>763</v>
      </c>
      <c r="B1518" s="24" t="s">
        <v>675</v>
      </c>
      <c r="C1518" s="24" t="s">
        <v>493</v>
      </c>
      <c r="D1518" s="25" t="s">
        <v>764</v>
      </c>
      <c r="E1518" s="24"/>
      <c r="F1518" s="53">
        <f>F1519</f>
        <v>1475.7</v>
      </c>
      <c r="G1518" s="53">
        <f t="shared" si="765"/>
        <v>1475.7</v>
      </c>
      <c r="H1518" s="200">
        <f t="shared" si="755"/>
        <v>1</v>
      </c>
    </row>
    <row r="1519" spans="1:8" s="36" customFormat="1" x14ac:dyDescent="0.2">
      <c r="A1519" s="29" t="s">
        <v>690</v>
      </c>
      <c r="B1519" s="24" t="s">
        <v>675</v>
      </c>
      <c r="C1519" s="24" t="s">
        <v>493</v>
      </c>
      <c r="D1519" s="25" t="s">
        <v>764</v>
      </c>
      <c r="E1519" s="24" t="s">
        <v>137</v>
      </c>
      <c r="F1519" s="53">
        <f>F1520</f>
        <v>1475.7</v>
      </c>
      <c r="G1519" s="53">
        <f t="shared" si="765"/>
        <v>1475.7</v>
      </c>
      <c r="H1519" s="200">
        <f t="shared" si="755"/>
        <v>1</v>
      </c>
    </row>
    <row r="1520" spans="1:8" s="36" customFormat="1" x14ac:dyDescent="0.2">
      <c r="A1520" s="29" t="s">
        <v>694</v>
      </c>
      <c r="B1520" s="24" t="s">
        <v>675</v>
      </c>
      <c r="C1520" s="24" t="s">
        <v>493</v>
      </c>
      <c r="D1520" s="25" t="s">
        <v>764</v>
      </c>
      <c r="E1520" s="24" t="s">
        <v>695</v>
      </c>
      <c r="F1520" s="53">
        <v>1475.7</v>
      </c>
      <c r="G1520" s="53">
        <v>1475.7</v>
      </c>
      <c r="H1520" s="200">
        <f t="shared" si="755"/>
        <v>1</v>
      </c>
    </row>
    <row r="1521" spans="1:8" s="36" customFormat="1" ht="31.5" x14ac:dyDescent="0.2">
      <c r="A1521" s="10" t="s">
        <v>765</v>
      </c>
      <c r="B1521" s="11" t="s">
        <v>675</v>
      </c>
      <c r="C1521" s="11" t="s">
        <v>766</v>
      </c>
      <c r="D1521" s="19"/>
      <c r="E1521" s="11"/>
      <c r="F1521" s="181">
        <f>F1522</f>
        <v>131.30000000000001</v>
      </c>
      <c r="G1521" s="181">
        <f t="shared" ref="G1521:G1524" si="766">G1522</f>
        <v>59.8</v>
      </c>
      <c r="H1521" s="234">
        <f t="shared" si="755"/>
        <v>0.45544554455445541</v>
      </c>
    </row>
    <row r="1522" spans="1:8" s="36" customFormat="1" ht="31.5" x14ac:dyDescent="0.2">
      <c r="A1522" s="29" t="s">
        <v>767</v>
      </c>
      <c r="B1522" s="24" t="s">
        <v>675</v>
      </c>
      <c r="C1522" s="24" t="s">
        <v>768</v>
      </c>
      <c r="D1522" s="25"/>
      <c r="E1522" s="24"/>
      <c r="F1522" s="53">
        <f>F1523</f>
        <v>131.30000000000001</v>
      </c>
      <c r="G1522" s="53">
        <f t="shared" si="766"/>
        <v>59.8</v>
      </c>
      <c r="H1522" s="200">
        <f t="shared" si="755"/>
        <v>0.45544554455445541</v>
      </c>
    </row>
    <row r="1523" spans="1:8" s="36" customFormat="1" x14ac:dyDescent="0.2">
      <c r="A1523" s="29" t="s">
        <v>769</v>
      </c>
      <c r="B1523" s="24" t="s">
        <v>675</v>
      </c>
      <c r="C1523" s="24" t="s">
        <v>768</v>
      </c>
      <c r="D1523" s="25" t="s">
        <v>551</v>
      </c>
      <c r="E1523" s="24"/>
      <c r="F1523" s="53">
        <f>F1524</f>
        <v>131.30000000000001</v>
      </c>
      <c r="G1523" s="53">
        <f t="shared" si="766"/>
        <v>59.8</v>
      </c>
      <c r="H1523" s="200">
        <f t="shared" si="755"/>
        <v>0.45544554455445541</v>
      </c>
    </row>
    <row r="1524" spans="1:8" s="36" customFormat="1" ht="31.5" x14ac:dyDescent="0.2">
      <c r="A1524" s="29" t="s">
        <v>770</v>
      </c>
      <c r="B1524" s="24" t="s">
        <v>675</v>
      </c>
      <c r="C1524" s="24" t="s">
        <v>768</v>
      </c>
      <c r="D1524" s="25" t="s">
        <v>551</v>
      </c>
      <c r="E1524" s="24" t="s">
        <v>771</v>
      </c>
      <c r="F1524" s="53">
        <f>F1525</f>
        <v>131.30000000000001</v>
      </c>
      <c r="G1524" s="53">
        <f t="shared" si="766"/>
        <v>59.8</v>
      </c>
      <c r="H1524" s="200">
        <f t="shared" si="755"/>
        <v>0.45544554455445541</v>
      </c>
    </row>
    <row r="1525" spans="1:8" s="36" customFormat="1" x14ac:dyDescent="0.2">
      <c r="A1525" s="29" t="s">
        <v>769</v>
      </c>
      <c r="B1525" s="24" t="s">
        <v>675</v>
      </c>
      <c r="C1525" s="24" t="s">
        <v>768</v>
      </c>
      <c r="D1525" s="25" t="s">
        <v>551</v>
      </c>
      <c r="E1525" s="24" t="s">
        <v>772</v>
      </c>
      <c r="F1525" s="53">
        <v>131.30000000000001</v>
      </c>
      <c r="G1525" s="53">
        <v>59.8</v>
      </c>
      <c r="H1525" s="200">
        <f t="shared" si="755"/>
        <v>0.45544554455445541</v>
      </c>
    </row>
    <row r="1526" spans="1:8" s="21" customFormat="1" ht="47.25" x14ac:dyDescent="0.2">
      <c r="A1526" s="18" t="s">
        <v>773</v>
      </c>
      <c r="B1526" s="11" t="s">
        <v>675</v>
      </c>
      <c r="C1526" s="11" t="s">
        <v>774</v>
      </c>
      <c r="D1526" s="11"/>
      <c r="E1526" s="19"/>
      <c r="F1526" s="85">
        <f>F1527+F1539</f>
        <v>38356.1</v>
      </c>
      <c r="G1526" s="85">
        <f t="shared" ref="G1526" si="767">G1527+G1539</f>
        <v>29441.3</v>
      </c>
      <c r="H1526" s="208">
        <f t="shared" si="755"/>
        <v>0.76757803843456451</v>
      </c>
    </row>
    <row r="1527" spans="1:8" s="36" customFormat="1" ht="47.25" x14ac:dyDescent="0.2">
      <c r="A1527" s="26" t="s">
        <v>775</v>
      </c>
      <c r="B1527" s="27" t="s">
        <v>675</v>
      </c>
      <c r="C1527" s="27" t="s">
        <v>776</v>
      </c>
      <c r="D1527" s="27"/>
      <c r="E1527" s="33"/>
      <c r="F1527" s="28">
        <f>F1534+F1529</f>
        <v>25011</v>
      </c>
      <c r="G1527" s="28">
        <f t="shared" ref="G1527" si="768">G1534+G1529</f>
        <v>18888.3</v>
      </c>
      <c r="H1527" s="195">
        <f t="shared" si="755"/>
        <v>0.75519971212666426</v>
      </c>
    </row>
    <row r="1528" spans="1:8" s="3" customFormat="1" ht="63" x14ac:dyDescent="0.2">
      <c r="A1528" s="10" t="s">
        <v>777</v>
      </c>
      <c r="B1528" s="11" t="s">
        <v>675</v>
      </c>
      <c r="C1528" s="11" t="s">
        <v>776</v>
      </c>
      <c r="D1528" s="11" t="s">
        <v>683</v>
      </c>
      <c r="E1528" s="11"/>
      <c r="F1528" s="85">
        <f>F1529</f>
        <v>22116</v>
      </c>
      <c r="G1528" s="85">
        <f t="shared" ref="G1528:G1530" si="769">G1529</f>
        <v>16587</v>
      </c>
      <c r="H1528" s="208">
        <f t="shared" si="755"/>
        <v>0.75</v>
      </c>
    </row>
    <row r="1529" spans="1:8" s="3" customFormat="1" ht="41.25" customHeight="1" x14ac:dyDescent="0.2">
      <c r="A1529" s="29" t="s">
        <v>684</v>
      </c>
      <c r="B1529" s="24" t="s">
        <v>675</v>
      </c>
      <c r="C1529" s="24" t="s">
        <v>776</v>
      </c>
      <c r="D1529" s="24" t="s">
        <v>685</v>
      </c>
      <c r="E1529" s="24"/>
      <c r="F1529" s="60">
        <f>F1530</f>
        <v>22116</v>
      </c>
      <c r="G1529" s="60">
        <f t="shared" si="769"/>
        <v>16587</v>
      </c>
      <c r="H1529" s="204">
        <f t="shared" si="755"/>
        <v>0.75</v>
      </c>
    </row>
    <row r="1530" spans="1:8" s="3" customFormat="1" ht="63" x14ac:dyDescent="0.2">
      <c r="A1530" s="29" t="s">
        <v>778</v>
      </c>
      <c r="B1530" s="24" t="s">
        <v>675</v>
      </c>
      <c r="C1530" s="24" t="s">
        <v>776</v>
      </c>
      <c r="D1530" s="24" t="s">
        <v>779</v>
      </c>
      <c r="E1530" s="24"/>
      <c r="F1530" s="60">
        <f>F1531</f>
        <v>22116</v>
      </c>
      <c r="G1530" s="60">
        <f t="shared" si="769"/>
        <v>16587</v>
      </c>
      <c r="H1530" s="204">
        <f t="shared" si="755"/>
        <v>0.75</v>
      </c>
    </row>
    <row r="1531" spans="1:8" s="3" customFormat="1" ht="63" x14ac:dyDescent="0.2">
      <c r="A1531" s="29" t="s">
        <v>780</v>
      </c>
      <c r="B1531" s="24" t="s">
        <v>675</v>
      </c>
      <c r="C1531" s="24" t="s">
        <v>776</v>
      </c>
      <c r="D1531" s="24" t="s">
        <v>781</v>
      </c>
      <c r="E1531" s="24"/>
      <c r="F1531" s="60">
        <f>F1533</f>
        <v>22116</v>
      </c>
      <c r="G1531" s="60">
        <f t="shared" ref="G1531" si="770">G1533</f>
        <v>16587</v>
      </c>
      <c r="H1531" s="204">
        <f t="shared" si="755"/>
        <v>0.75</v>
      </c>
    </row>
    <row r="1532" spans="1:8" s="21" customFormat="1" x14ac:dyDescent="0.2">
      <c r="A1532" s="29" t="s">
        <v>690</v>
      </c>
      <c r="B1532" s="24" t="s">
        <v>675</v>
      </c>
      <c r="C1532" s="24" t="s">
        <v>776</v>
      </c>
      <c r="D1532" s="24" t="s">
        <v>781</v>
      </c>
      <c r="E1532" s="25" t="s">
        <v>137</v>
      </c>
      <c r="F1532" s="60">
        <f>F1533</f>
        <v>22116</v>
      </c>
      <c r="G1532" s="60">
        <f t="shared" ref="G1532" si="771">G1533</f>
        <v>16587</v>
      </c>
      <c r="H1532" s="204">
        <f t="shared" si="755"/>
        <v>0.75</v>
      </c>
    </row>
    <row r="1533" spans="1:8" s="21" customFormat="1" x14ac:dyDescent="0.2">
      <c r="A1533" s="29" t="s">
        <v>782</v>
      </c>
      <c r="B1533" s="24" t="s">
        <v>675</v>
      </c>
      <c r="C1533" s="24" t="s">
        <v>776</v>
      </c>
      <c r="D1533" s="24" t="s">
        <v>781</v>
      </c>
      <c r="E1533" s="25" t="s">
        <v>783</v>
      </c>
      <c r="F1533" s="60">
        <v>22116</v>
      </c>
      <c r="G1533" s="60">
        <v>16587</v>
      </c>
      <c r="H1533" s="204">
        <f t="shared" si="755"/>
        <v>0.75</v>
      </c>
    </row>
    <row r="1534" spans="1:8" s="21" customFormat="1" x14ac:dyDescent="0.2">
      <c r="A1534" s="10" t="s">
        <v>784</v>
      </c>
      <c r="B1534" s="11" t="s">
        <v>675</v>
      </c>
      <c r="C1534" s="11" t="s">
        <v>776</v>
      </c>
      <c r="D1534" s="11" t="s">
        <v>785</v>
      </c>
      <c r="E1534" s="19"/>
      <c r="F1534" s="85">
        <f>F1535</f>
        <v>2895</v>
      </c>
      <c r="G1534" s="85">
        <f t="shared" ref="G1534:G1535" si="772">G1535</f>
        <v>2301.3000000000002</v>
      </c>
      <c r="H1534" s="208">
        <f t="shared" si="755"/>
        <v>0.79492227979274621</v>
      </c>
    </row>
    <row r="1535" spans="1:8" s="21" customFormat="1" x14ac:dyDescent="0.2">
      <c r="A1535" s="29" t="s">
        <v>784</v>
      </c>
      <c r="B1535" s="24" t="s">
        <v>675</v>
      </c>
      <c r="C1535" s="24" t="s">
        <v>776</v>
      </c>
      <c r="D1535" s="24" t="s">
        <v>786</v>
      </c>
      <c r="E1535" s="25"/>
      <c r="F1535" s="60">
        <f>F1536</f>
        <v>2895</v>
      </c>
      <c r="G1535" s="60">
        <f t="shared" si="772"/>
        <v>2301.3000000000002</v>
      </c>
      <c r="H1535" s="204">
        <f t="shared" si="755"/>
        <v>0.79492227979274621</v>
      </c>
    </row>
    <row r="1536" spans="1:8" s="3" customFormat="1" ht="31.5" x14ac:dyDescent="0.2">
      <c r="A1536" s="29" t="s">
        <v>787</v>
      </c>
      <c r="B1536" s="24" t="s">
        <v>675</v>
      </c>
      <c r="C1536" s="24" t="s">
        <v>776</v>
      </c>
      <c r="D1536" s="24" t="s">
        <v>788</v>
      </c>
      <c r="E1536" s="25"/>
      <c r="F1536" s="60">
        <f>F1538</f>
        <v>2895</v>
      </c>
      <c r="G1536" s="60">
        <f t="shared" ref="G1536" si="773">G1538</f>
        <v>2301.3000000000002</v>
      </c>
      <c r="H1536" s="204">
        <f t="shared" si="755"/>
        <v>0.79492227979274621</v>
      </c>
    </row>
    <row r="1537" spans="1:8" s="3" customFormat="1" ht="19.5" customHeight="1" x14ac:dyDescent="0.2">
      <c r="A1537" s="29" t="s">
        <v>690</v>
      </c>
      <c r="B1537" s="24" t="s">
        <v>675</v>
      </c>
      <c r="C1537" s="24" t="s">
        <v>776</v>
      </c>
      <c r="D1537" s="24" t="s">
        <v>788</v>
      </c>
      <c r="E1537" s="25">
        <v>500</v>
      </c>
      <c r="F1537" s="60">
        <f>F1538</f>
        <v>2895</v>
      </c>
      <c r="G1537" s="60">
        <f t="shared" ref="G1537" si="774">G1538</f>
        <v>2301.3000000000002</v>
      </c>
      <c r="H1537" s="204">
        <f t="shared" si="755"/>
        <v>0.79492227979274621</v>
      </c>
    </row>
    <row r="1538" spans="1:8" s="21" customFormat="1" ht="17.25" customHeight="1" x14ac:dyDescent="0.2">
      <c r="A1538" s="29" t="s">
        <v>782</v>
      </c>
      <c r="B1538" s="24" t="s">
        <v>675</v>
      </c>
      <c r="C1538" s="24" t="s">
        <v>776</v>
      </c>
      <c r="D1538" s="24" t="s">
        <v>788</v>
      </c>
      <c r="E1538" s="25" t="s">
        <v>783</v>
      </c>
      <c r="F1538" s="104">
        <v>2895</v>
      </c>
      <c r="G1538" s="104">
        <v>2301.3000000000002</v>
      </c>
      <c r="H1538" s="214">
        <f t="shared" si="755"/>
        <v>0.79492227979274621</v>
      </c>
    </row>
    <row r="1539" spans="1:8" s="21" customFormat="1" ht="17.45" customHeight="1" x14ac:dyDescent="0.2">
      <c r="A1539" s="26" t="s">
        <v>789</v>
      </c>
      <c r="B1539" s="27" t="s">
        <v>675</v>
      </c>
      <c r="C1539" s="27" t="s">
        <v>790</v>
      </c>
      <c r="D1539" s="24"/>
      <c r="E1539" s="24"/>
      <c r="F1539" s="54">
        <f>F1540+F1550+F1597+F1610</f>
        <v>13345.1</v>
      </c>
      <c r="G1539" s="54">
        <f t="shared" ref="G1539" si="775">G1540+G1550+G1597+G1610</f>
        <v>10553</v>
      </c>
      <c r="H1539" s="201">
        <f t="shared" si="755"/>
        <v>0.79077713917467829</v>
      </c>
    </row>
    <row r="1540" spans="1:8" s="21" customFormat="1" ht="15.6" hidden="1" customHeight="1" x14ac:dyDescent="0.2">
      <c r="A1540" s="18" t="s">
        <v>35</v>
      </c>
      <c r="B1540" s="11" t="s">
        <v>675</v>
      </c>
      <c r="C1540" s="11" t="s">
        <v>790</v>
      </c>
      <c r="D1540" s="11" t="s">
        <v>154</v>
      </c>
      <c r="E1540" s="11"/>
      <c r="F1540" s="85">
        <f>F1543</f>
        <v>0</v>
      </c>
      <c r="G1540" s="85">
        <f t="shared" ref="G1540" si="776">G1543</f>
        <v>0</v>
      </c>
      <c r="H1540" s="208" t="e">
        <f t="shared" si="755"/>
        <v>#DIV/0!</v>
      </c>
    </row>
    <row r="1541" spans="1:8" s="3" customFormat="1" ht="31.5" hidden="1" customHeight="1" x14ac:dyDescent="0.2">
      <c r="A1541" s="23" t="s">
        <v>436</v>
      </c>
      <c r="B1541" s="24" t="s">
        <v>675</v>
      </c>
      <c r="C1541" s="24" t="s">
        <v>790</v>
      </c>
      <c r="D1541" s="24" t="s">
        <v>791</v>
      </c>
      <c r="E1541" s="24"/>
      <c r="F1541" s="60">
        <f>F1542</f>
        <v>0</v>
      </c>
      <c r="G1541" s="60">
        <f t="shared" ref="G1541" si="777">G1542</f>
        <v>0</v>
      </c>
      <c r="H1541" s="204" t="e">
        <f t="shared" si="755"/>
        <v>#DIV/0!</v>
      </c>
    </row>
    <row r="1542" spans="1:8" s="3" customFormat="1" ht="15.75" hidden="1" customHeight="1" x14ac:dyDescent="0.2">
      <c r="A1542" s="23" t="s">
        <v>694</v>
      </c>
      <c r="B1542" s="24" t="s">
        <v>675</v>
      </c>
      <c r="C1542" s="24" t="s">
        <v>790</v>
      </c>
      <c r="D1542" s="24" t="s">
        <v>791</v>
      </c>
      <c r="E1542" s="24" t="s">
        <v>695</v>
      </c>
      <c r="F1542" s="60"/>
      <c r="G1542" s="60"/>
      <c r="H1542" s="204" t="e">
        <f t="shared" si="755"/>
        <v>#DIV/0!</v>
      </c>
    </row>
    <row r="1543" spans="1:8" s="21" customFormat="1" ht="16.149999999999999" hidden="1" customHeight="1" x14ac:dyDescent="0.2">
      <c r="A1543" s="29" t="s">
        <v>37</v>
      </c>
      <c r="B1543" s="24" t="s">
        <v>675</v>
      </c>
      <c r="C1543" s="24" t="s">
        <v>790</v>
      </c>
      <c r="D1543" s="24" t="s">
        <v>155</v>
      </c>
      <c r="E1543" s="33"/>
      <c r="F1543" s="60">
        <f>F1544</f>
        <v>0</v>
      </c>
      <c r="G1543" s="60">
        <f t="shared" ref="G1543:G1545" si="778">G1544</f>
        <v>0</v>
      </c>
      <c r="H1543" s="204" t="e">
        <f t="shared" si="755"/>
        <v>#DIV/0!</v>
      </c>
    </row>
    <row r="1544" spans="1:8" s="3" customFormat="1" ht="31.15" hidden="1" customHeight="1" x14ac:dyDescent="0.2">
      <c r="A1544" s="29" t="s">
        <v>264</v>
      </c>
      <c r="B1544" s="24" t="s">
        <v>675</v>
      </c>
      <c r="C1544" s="24" t="s">
        <v>790</v>
      </c>
      <c r="D1544" s="24" t="s">
        <v>157</v>
      </c>
      <c r="E1544" s="33"/>
      <c r="F1544" s="60">
        <f>F1545</f>
        <v>0</v>
      </c>
      <c r="G1544" s="60">
        <f t="shared" si="778"/>
        <v>0</v>
      </c>
      <c r="H1544" s="204" t="e">
        <f t="shared" si="755"/>
        <v>#DIV/0!</v>
      </c>
    </row>
    <row r="1545" spans="1:8" s="3" customFormat="1" ht="15.75" hidden="1" customHeight="1" x14ac:dyDescent="0.2">
      <c r="A1545" s="29" t="s">
        <v>690</v>
      </c>
      <c r="B1545" s="24" t="s">
        <v>675</v>
      </c>
      <c r="C1545" s="24" t="s">
        <v>790</v>
      </c>
      <c r="D1545" s="24" t="s">
        <v>157</v>
      </c>
      <c r="E1545" s="25">
        <v>500</v>
      </c>
      <c r="F1545" s="60">
        <f>F1546</f>
        <v>0</v>
      </c>
      <c r="G1545" s="60">
        <f t="shared" si="778"/>
        <v>0</v>
      </c>
      <c r="H1545" s="204" t="e">
        <f t="shared" si="755"/>
        <v>#DIV/0!</v>
      </c>
    </row>
    <row r="1546" spans="1:8" s="3" customFormat="1" ht="15.6" hidden="1" customHeight="1" x14ac:dyDescent="0.2">
      <c r="A1546" s="29" t="s">
        <v>694</v>
      </c>
      <c r="B1546" s="24" t="s">
        <v>675</v>
      </c>
      <c r="C1546" s="24" t="s">
        <v>790</v>
      </c>
      <c r="D1546" s="24" t="s">
        <v>157</v>
      </c>
      <c r="E1546" s="25">
        <v>540</v>
      </c>
      <c r="F1546" s="60"/>
      <c r="G1546" s="60"/>
      <c r="H1546" s="204" t="e">
        <f t="shared" si="755"/>
        <v>#DIV/0!</v>
      </c>
    </row>
    <row r="1547" spans="1:8" s="21" customFormat="1" ht="47.25" hidden="1" customHeight="1" x14ac:dyDescent="0.2">
      <c r="A1547" s="23" t="s">
        <v>218</v>
      </c>
      <c r="B1547" s="11" t="s">
        <v>675</v>
      </c>
      <c r="C1547" s="11" t="s">
        <v>790</v>
      </c>
      <c r="D1547" s="11" t="s">
        <v>792</v>
      </c>
      <c r="E1547" s="24"/>
      <c r="F1547" s="85">
        <f>F1548</f>
        <v>0</v>
      </c>
      <c r="G1547" s="85">
        <f t="shared" ref="G1547:G1548" si="779">G1548</f>
        <v>0</v>
      </c>
      <c r="H1547" s="208" t="e">
        <f t="shared" si="755"/>
        <v>#DIV/0!</v>
      </c>
    </row>
    <row r="1548" spans="1:8" s="21" customFormat="1" ht="47.25" hidden="1" customHeight="1" x14ac:dyDescent="0.2">
      <c r="A1548" s="23" t="s">
        <v>220</v>
      </c>
      <c r="B1548" s="24" t="s">
        <v>675</v>
      </c>
      <c r="C1548" s="24" t="s">
        <v>790</v>
      </c>
      <c r="D1548" s="24" t="s">
        <v>222</v>
      </c>
      <c r="E1548" s="24"/>
      <c r="F1548" s="60">
        <f>F1549</f>
        <v>0</v>
      </c>
      <c r="G1548" s="60">
        <f t="shared" si="779"/>
        <v>0</v>
      </c>
      <c r="H1548" s="204" t="e">
        <f t="shared" si="755"/>
        <v>#DIV/0!</v>
      </c>
    </row>
    <row r="1549" spans="1:8" s="21" customFormat="1" ht="15.75" hidden="1" customHeight="1" x14ac:dyDescent="0.2">
      <c r="A1549" s="23" t="s">
        <v>694</v>
      </c>
      <c r="B1549" s="24" t="s">
        <v>675</v>
      </c>
      <c r="C1549" s="24" t="s">
        <v>790</v>
      </c>
      <c r="D1549" s="24" t="s">
        <v>222</v>
      </c>
      <c r="E1549" s="24" t="s">
        <v>695</v>
      </c>
      <c r="F1549" s="60"/>
      <c r="G1549" s="60"/>
      <c r="H1549" s="204" t="e">
        <f t="shared" si="755"/>
        <v>#DIV/0!</v>
      </c>
    </row>
    <row r="1550" spans="1:8" s="21" customFormat="1" x14ac:dyDescent="0.2">
      <c r="A1550" s="18" t="s">
        <v>708</v>
      </c>
      <c r="B1550" s="11" t="s">
        <v>675</v>
      </c>
      <c r="C1550" s="11" t="s">
        <v>790</v>
      </c>
      <c r="D1550" s="11" t="s">
        <v>709</v>
      </c>
      <c r="E1550" s="11"/>
      <c r="F1550" s="85">
        <f>F1551</f>
        <v>12699</v>
      </c>
      <c r="G1550" s="85">
        <f t="shared" ref="G1550" si="780">G1551</f>
        <v>9906.9</v>
      </c>
      <c r="H1550" s="208">
        <f t="shared" si="755"/>
        <v>0.78013229388140792</v>
      </c>
    </row>
    <row r="1551" spans="1:8" s="3" customFormat="1" ht="47.25" customHeight="1" x14ac:dyDescent="0.2">
      <c r="A1551" s="23" t="s">
        <v>710</v>
      </c>
      <c r="B1551" s="24" t="s">
        <v>675</v>
      </c>
      <c r="C1551" s="24" t="s">
        <v>790</v>
      </c>
      <c r="D1551" s="24" t="s">
        <v>711</v>
      </c>
      <c r="E1551" s="24"/>
      <c r="F1551" s="60">
        <f>F1554+F1557+F1560</f>
        <v>12699</v>
      </c>
      <c r="G1551" s="60">
        <f t="shared" ref="G1551" si="781">G1554+G1557+G1560</f>
        <v>9906.9</v>
      </c>
      <c r="H1551" s="204">
        <f t="shared" si="755"/>
        <v>0.78013229388140792</v>
      </c>
    </row>
    <row r="1552" spans="1:8" s="21" customFormat="1" ht="47.25" x14ac:dyDescent="0.2">
      <c r="A1552" s="23" t="s">
        <v>793</v>
      </c>
      <c r="B1552" s="24" t="s">
        <v>675</v>
      </c>
      <c r="C1552" s="24" t="s">
        <v>790</v>
      </c>
      <c r="D1552" s="24" t="s">
        <v>794</v>
      </c>
      <c r="E1552" s="24"/>
      <c r="F1552" s="60">
        <f>F1554</f>
        <v>12451.2</v>
      </c>
      <c r="G1552" s="60">
        <f t="shared" ref="G1552" si="782">G1554</f>
        <v>9659.1</v>
      </c>
      <c r="H1552" s="204">
        <f t="shared" si="755"/>
        <v>0.77575655358519657</v>
      </c>
    </row>
    <row r="1553" spans="1:8" s="21" customFormat="1" x14ac:dyDescent="0.2">
      <c r="A1553" s="29" t="s">
        <v>690</v>
      </c>
      <c r="B1553" s="24" t="s">
        <v>675</v>
      </c>
      <c r="C1553" s="24" t="s">
        <v>790</v>
      </c>
      <c r="D1553" s="24" t="s">
        <v>794</v>
      </c>
      <c r="E1553" s="24" t="s">
        <v>137</v>
      </c>
      <c r="F1553" s="60">
        <f>F1554</f>
        <v>12451.2</v>
      </c>
      <c r="G1553" s="60">
        <f t="shared" ref="G1553" si="783">G1554</f>
        <v>9659.1</v>
      </c>
      <c r="H1553" s="204">
        <f t="shared" si="755"/>
        <v>0.77575655358519657</v>
      </c>
    </row>
    <row r="1554" spans="1:8" s="3" customFormat="1" x14ac:dyDescent="0.2">
      <c r="A1554" s="29" t="s">
        <v>694</v>
      </c>
      <c r="B1554" s="24" t="s">
        <v>675</v>
      </c>
      <c r="C1554" s="24" t="s">
        <v>790</v>
      </c>
      <c r="D1554" s="24" t="s">
        <v>794</v>
      </c>
      <c r="E1554" s="24" t="s">
        <v>695</v>
      </c>
      <c r="F1554" s="104">
        <f>12324.7+152-25.5</f>
        <v>12451.2</v>
      </c>
      <c r="G1554" s="104">
        <v>9659.1</v>
      </c>
      <c r="H1554" s="214">
        <f t="shared" si="755"/>
        <v>0.77575655358519657</v>
      </c>
    </row>
    <row r="1555" spans="1:8" s="21" customFormat="1" ht="31.5" x14ac:dyDescent="0.2">
      <c r="A1555" s="23" t="s">
        <v>795</v>
      </c>
      <c r="B1555" s="24" t="s">
        <v>675</v>
      </c>
      <c r="C1555" s="24" t="s">
        <v>790</v>
      </c>
      <c r="D1555" s="24" t="s">
        <v>796</v>
      </c>
      <c r="E1555" s="24"/>
      <c r="F1555" s="60">
        <f>F1557</f>
        <v>150</v>
      </c>
      <c r="G1555" s="60">
        <f t="shared" ref="G1555" si="784">G1557</f>
        <v>150</v>
      </c>
      <c r="H1555" s="204">
        <f t="shared" si="755"/>
        <v>1</v>
      </c>
    </row>
    <row r="1556" spans="1:8" s="21" customFormat="1" x14ac:dyDescent="0.2">
      <c r="A1556" s="29" t="s">
        <v>690</v>
      </c>
      <c r="B1556" s="24" t="s">
        <v>675</v>
      </c>
      <c r="C1556" s="24" t="s">
        <v>790</v>
      </c>
      <c r="D1556" s="24" t="s">
        <v>796</v>
      </c>
      <c r="E1556" s="24" t="s">
        <v>137</v>
      </c>
      <c r="F1556" s="60">
        <f>F1557</f>
        <v>150</v>
      </c>
      <c r="G1556" s="60">
        <f t="shared" ref="G1556" si="785">G1557</f>
        <v>150</v>
      </c>
      <c r="H1556" s="204">
        <f t="shared" si="755"/>
        <v>1</v>
      </c>
    </row>
    <row r="1557" spans="1:8" s="3" customFormat="1" x14ac:dyDescent="0.2">
      <c r="A1557" s="29" t="s">
        <v>694</v>
      </c>
      <c r="B1557" s="24" t="s">
        <v>675</v>
      </c>
      <c r="C1557" s="24" t="s">
        <v>790</v>
      </c>
      <c r="D1557" s="24" t="s">
        <v>796</v>
      </c>
      <c r="E1557" s="24" t="s">
        <v>695</v>
      </c>
      <c r="F1557" s="60">
        <v>150</v>
      </c>
      <c r="G1557" s="60">
        <v>150</v>
      </c>
      <c r="H1557" s="204">
        <f t="shared" si="755"/>
        <v>1</v>
      </c>
    </row>
    <row r="1558" spans="1:8" s="3" customFormat="1" ht="217.9" customHeight="1" x14ac:dyDescent="0.2">
      <c r="A1558" s="142" t="s">
        <v>834</v>
      </c>
      <c r="B1558" s="24" t="s">
        <v>675</v>
      </c>
      <c r="C1558" s="24" t="s">
        <v>790</v>
      </c>
      <c r="D1558" s="24" t="s">
        <v>816</v>
      </c>
      <c r="E1558" s="24"/>
      <c r="F1558" s="60">
        <f>F1559</f>
        <v>97.8</v>
      </c>
      <c r="G1558" s="60">
        <f t="shared" ref="G1558:G1559" si="786">G1559</f>
        <v>97.8</v>
      </c>
      <c r="H1558" s="204">
        <f t="shared" si="755"/>
        <v>1</v>
      </c>
    </row>
    <row r="1559" spans="1:8" s="3" customFormat="1" x14ac:dyDescent="0.2">
      <c r="A1559" s="29" t="s">
        <v>690</v>
      </c>
      <c r="B1559" s="24" t="s">
        <v>675</v>
      </c>
      <c r="C1559" s="24" t="s">
        <v>790</v>
      </c>
      <c r="D1559" s="24" t="s">
        <v>816</v>
      </c>
      <c r="E1559" s="24" t="s">
        <v>137</v>
      </c>
      <c r="F1559" s="60">
        <f>F1560</f>
        <v>97.8</v>
      </c>
      <c r="G1559" s="60">
        <f t="shared" si="786"/>
        <v>97.8</v>
      </c>
      <c r="H1559" s="204">
        <f t="shared" si="755"/>
        <v>1</v>
      </c>
    </row>
    <row r="1560" spans="1:8" s="3" customFormat="1" x14ac:dyDescent="0.2">
      <c r="A1560" s="29" t="s">
        <v>694</v>
      </c>
      <c r="B1560" s="24" t="s">
        <v>675</v>
      </c>
      <c r="C1560" s="24" t="s">
        <v>790</v>
      </c>
      <c r="D1560" s="24" t="s">
        <v>816</v>
      </c>
      <c r="E1560" s="24" t="s">
        <v>695</v>
      </c>
      <c r="F1560" s="60">
        <v>97.8</v>
      </c>
      <c r="G1560" s="60">
        <v>97.8</v>
      </c>
      <c r="H1560" s="204">
        <f t="shared" si="755"/>
        <v>1</v>
      </c>
    </row>
    <row r="1561" spans="1:8" s="3" customFormat="1" ht="46.9" hidden="1" customHeight="1" x14ac:dyDescent="0.2">
      <c r="A1561" s="29" t="s">
        <v>797</v>
      </c>
      <c r="B1561" s="24" t="s">
        <v>675</v>
      </c>
      <c r="C1561" s="24" t="s">
        <v>790</v>
      </c>
      <c r="D1561" s="24" t="s">
        <v>798</v>
      </c>
      <c r="E1561" s="24"/>
      <c r="F1561" s="60">
        <f>F1562</f>
        <v>0</v>
      </c>
      <c r="G1561" s="60">
        <f t="shared" ref="G1561:G1562" si="787">G1562</f>
        <v>0</v>
      </c>
      <c r="H1561" s="204" t="e">
        <f t="shared" si="755"/>
        <v>#DIV/0!</v>
      </c>
    </row>
    <row r="1562" spans="1:8" s="3" customFormat="1" ht="15.6" hidden="1" customHeight="1" x14ac:dyDescent="0.2">
      <c r="A1562" s="29" t="s">
        <v>690</v>
      </c>
      <c r="B1562" s="24" t="s">
        <v>675</v>
      </c>
      <c r="C1562" s="24" t="s">
        <v>790</v>
      </c>
      <c r="D1562" s="24" t="s">
        <v>798</v>
      </c>
      <c r="E1562" s="24" t="s">
        <v>137</v>
      </c>
      <c r="F1562" s="60">
        <f>F1563</f>
        <v>0</v>
      </c>
      <c r="G1562" s="60">
        <f t="shared" si="787"/>
        <v>0</v>
      </c>
      <c r="H1562" s="204" t="e">
        <f t="shared" si="755"/>
        <v>#DIV/0!</v>
      </c>
    </row>
    <row r="1563" spans="1:8" s="3" customFormat="1" ht="15.6" hidden="1" customHeight="1" x14ac:dyDescent="0.2">
      <c r="A1563" s="29" t="s">
        <v>694</v>
      </c>
      <c r="B1563" s="24" t="s">
        <v>675</v>
      </c>
      <c r="C1563" s="24" t="s">
        <v>790</v>
      </c>
      <c r="D1563" s="24" t="s">
        <v>798</v>
      </c>
      <c r="E1563" s="24" t="s">
        <v>695</v>
      </c>
      <c r="F1563" s="60"/>
      <c r="G1563" s="60"/>
      <c r="H1563" s="204" t="e">
        <f t="shared" si="755"/>
        <v>#DIV/0!</v>
      </c>
    </row>
    <row r="1564" spans="1:8" s="3" customFormat="1" ht="31.15" hidden="1" customHeight="1" x14ac:dyDescent="0.2">
      <c r="A1564" s="29" t="s">
        <v>799</v>
      </c>
      <c r="B1564" s="24" t="s">
        <v>675</v>
      </c>
      <c r="C1564" s="24" t="s">
        <v>790</v>
      </c>
      <c r="D1564" s="24" t="s">
        <v>800</v>
      </c>
      <c r="E1564" s="24"/>
      <c r="F1564" s="60">
        <f>F1565</f>
        <v>0</v>
      </c>
      <c r="G1564" s="60">
        <f t="shared" ref="G1564:G1565" si="788">G1565</f>
        <v>0</v>
      </c>
      <c r="H1564" s="204" t="e">
        <f t="shared" ref="H1564:H1609" si="789">G1564/F1564</f>
        <v>#DIV/0!</v>
      </c>
    </row>
    <row r="1565" spans="1:8" s="3" customFormat="1" ht="15.6" hidden="1" customHeight="1" x14ac:dyDescent="0.2">
      <c r="A1565" s="29" t="s">
        <v>690</v>
      </c>
      <c r="B1565" s="24" t="s">
        <v>675</v>
      </c>
      <c r="C1565" s="24" t="s">
        <v>790</v>
      </c>
      <c r="D1565" s="24" t="s">
        <v>800</v>
      </c>
      <c r="E1565" s="24" t="s">
        <v>137</v>
      </c>
      <c r="F1565" s="60">
        <f>F1566</f>
        <v>0</v>
      </c>
      <c r="G1565" s="60">
        <f t="shared" si="788"/>
        <v>0</v>
      </c>
      <c r="H1565" s="204" t="e">
        <f t="shared" si="789"/>
        <v>#DIV/0!</v>
      </c>
    </row>
    <row r="1566" spans="1:8" s="3" customFormat="1" ht="15.6" hidden="1" customHeight="1" x14ac:dyDescent="0.2">
      <c r="A1566" s="29" t="s">
        <v>694</v>
      </c>
      <c r="B1566" s="24" t="s">
        <v>675</v>
      </c>
      <c r="C1566" s="24" t="s">
        <v>790</v>
      </c>
      <c r="D1566" s="24" t="s">
        <v>800</v>
      </c>
      <c r="E1566" s="24" t="s">
        <v>695</v>
      </c>
      <c r="F1566" s="60"/>
      <c r="G1566" s="60"/>
      <c r="H1566" s="204" t="e">
        <f t="shared" si="789"/>
        <v>#DIV/0!</v>
      </c>
    </row>
    <row r="1567" spans="1:8" s="3" customFormat="1" ht="31.15" hidden="1" customHeight="1" x14ac:dyDescent="0.2">
      <c r="A1567" s="29" t="s">
        <v>801</v>
      </c>
      <c r="B1567" s="24" t="s">
        <v>675</v>
      </c>
      <c r="C1567" s="24" t="s">
        <v>790</v>
      </c>
      <c r="D1567" s="24" t="s">
        <v>802</v>
      </c>
      <c r="E1567" s="24"/>
      <c r="F1567" s="60">
        <f>F1568</f>
        <v>0</v>
      </c>
      <c r="G1567" s="60">
        <f t="shared" ref="G1567:G1568" si="790">G1568</f>
        <v>0</v>
      </c>
      <c r="H1567" s="204" t="e">
        <f t="shared" si="789"/>
        <v>#DIV/0!</v>
      </c>
    </row>
    <row r="1568" spans="1:8" s="3" customFormat="1" ht="15.6" hidden="1" customHeight="1" x14ac:dyDescent="0.2">
      <c r="A1568" s="29" t="s">
        <v>690</v>
      </c>
      <c r="B1568" s="24" t="s">
        <v>675</v>
      </c>
      <c r="C1568" s="24" t="s">
        <v>790</v>
      </c>
      <c r="D1568" s="24" t="s">
        <v>802</v>
      </c>
      <c r="E1568" s="24" t="s">
        <v>137</v>
      </c>
      <c r="F1568" s="60">
        <f>F1569</f>
        <v>0</v>
      </c>
      <c r="G1568" s="60">
        <f t="shared" si="790"/>
        <v>0</v>
      </c>
      <c r="H1568" s="204" t="e">
        <f t="shared" si="789"/>
        <v>#DIV/0!</v>
      </c>
    </row>
    <row r="1569" spans="1:8" s="3" customFormat="1" ht="15.6" hidden="1" customHeight="1" x14ac:dyDescent="0.2">
      <c r="A1569" s="29" t="s">
        <v>694</v>
      </c>
      <c r="B1569" s="24" t="s">
        <v>675</v>
      </c>
      <c r="C1569" s="24" t="s">
        <v>790</v>
      </c>
      <c r="D1569" s="24" t="s">
        <v>802</v>
      </c>
      <c r="E1569" s="24" t="s">
        <v>695</v>
      </c>
      <c r="F1569" s="60"/>
      <c r="G1569" s="60"/>
      <c r="H1569" s="204" t="e">
        <f t="shared" si="789"/>
        <v>#DIV/0!</v>
      </c>
    </row>
    <row r="1570" spans="1:8" s="3" customFormat="1" ht="31.15" hidden="1" customHeight="1" x14ac:dyDescent="0.2">
      <c r="A1570" s="29" t="s">
        <v>803</v>
      </c>
      <c r="B1570" s="24" t="s">
        <v>675</v>
      </c>
      <c r="C1570" s="24" t="s">
        <v>790</v>
      </c>
      <c r="D1570" s="24" t="s">
        <v>804</v>
      </c>
      <c r="E1570" s="24"/>
      <c r="F1570" s="60">
        <f>F1571</f>
        <v>0</v>
      </c>
      <c r="G1570" s="60">
        <f t="shared" ref="G1570:G1571" si="791">G1571</f>
        <v>0</v>
      </c>
      <c r="H1570" s="204" t="e">
        <f t="shared" si="789"/>
        <v>#DIV/0!</v>
      </c>
    </row>
    <row r="1571" spans="1:8" s="3" customFormat="1" ht="15.6" hidden="1" customHeight="1" x14ac:dyDescent="0.2">
      <c r="A1571" s="29" t="s">
        <v>690</v>
      </c>
      <c r="B1571" s="24" t="s">
        <v>675</v>
      </c>
      <c r="C1571" s="24" t="s">
        <v>790</v>
      </c>
      <c r="D1571" s="24" t="s">
        <v>804</v>
      </c>
      <c r="E1571" s="24" t="s">
        <v>137</v>
      </c>
      <c r="F1571" s="60">
        <f>F1572</f>
        <v>0</v>
      </c>
      <c r="G1571" s="60">
        <f t="shared" si="791"/>
        <v>0</v>
      </c>
      <c r="H1571" s="204" t="e">
        <f t="shared" si="789"/>
        <v>#DIV/0!</v>
      </c>
    </row>
    <row r="1572" spans="1:8" s="3" customFormat="1" ht="15.6" hidden="1" customHeight="1" x14ac:dyDescent="0.2">
      <c r="A1572" s="29" t="s">
        <v>694</v>
      </c>
      <c r="B1572" s="24" t="s">
        <v>675</v>
      </c>
      <c r="C1572" s="24" t="s">
        <v>790</v>
      </c>
      <c r="D1572" s="24" t="s">
        <v>804</v>
      </c>
      <c r="E1572" s="24" t="s">
        <v>695</v>
      </c>
      <c r="F1572" s="60"/>
      <c r="G1572" s="60"/>
      <c r="H1572" s="204" t="e">
        <f t="shared" si="789"/>
        <v>#DIV/0!</v>
      </c>
    </row>
    <row r="1573" spans="1:8" s="3" customFormat="1" ht="62.45" hidden="1" customHeight="1" x14ac:dyDescent="0.2">
      <c r="A1573" s="29" t="s">
        <v>720</v>
      </c>
      <c r="B1573" s="24" t="s">
        <v>675</v>
      </c>
      <c r="C1573" s="24" t="s">
        <v>790</v>
      </c>
      <c r="D1573" s="24" t="s">
        <v>721</v>
      </c>
      <c r="E1573" s="24"/>
      <c r="F1573" s="60">
        <f>F1574</f>
        <v>0</v>
      </c>
      <c r="G1573" s="60">
        <f t="shared" ref="G1573:G1574" si="792">G1574</f>
        <v>0</v>
      </c>
      <c r="H1573" s="204" t="e">
        <f t="shared" si="789"/>
        <v>#DIV/0!</v>
      </c>
    </row>
    <row r="1574" spans="1:8" s="3" customFormat="1" ht="15.6" hidden="1" customHeight="1" x14ac:dyDescent="0.2">
      <c r="A1574" s="29" t="s">
        <v>690</v>
      </c>
      <c r="B1574" s="24" t="s">
        <v>675</v>
      </c>
      <c r="C1574" s="24" t="s">
        <v>790</v>
      </c>
      <c r="D1574" s="24" t="s">
        <v>721</v>
      </c>
      <c r="E1574" s="24" t="s">
        <v>137</v>
      </c>
      <c r="F1574" s="60">
        <f>F1575</f>
        <v>0</v>
      </c>
      <c r="G1574" s="60">
        <f t="shared" si="792"/>
        <v>0</v>
      </c>
      <c r="H1574" s="204" t="e">
        <f t="shared" si="789"/>
        <v>#DIV/0!</v>
      </c>
    </row>
    <row r="1575" spans="1:8" s="3" customFormat="1" ht="15.6" hidden="1" customHeight="1" x14ac:dyDescent="0.2">
      <c r="A1575" s="29" t="s">
        <v>694</v>
      </c>
      <c r="B1575" s="24" t="s">
        <v>675</v>
      </c>
      <c r="C1575" s="24" t="s">
        <v>790</v>
      </c>
      <c r="D1575" s="24" t="s">
        <v>721</v>
      </c>
      <c r="E1575" s="24" t="s">
        <v>695</v>
      </c>
      <c r="F1575" s="60">
        <v>0</v>
      </c>
      <c r="G1575" s="60">
        <v>0</v>
      </c>
      <c r="H1575" s="204" t="e">
        <f t="shared" si="789"/>
        <v>#DIV/0!</v>
      </c>
    </row>
    <row r="1576" spans="1:8" s="153" customFormat="1" ht="31.15" hidden="1" customHeight="1" x14ac:dyDescent="0.2">
      <c r="A1576" s="29" t="s">
        <v>805</v>
      </c>
      <c r="B1576" s="24" t="s">
        <v>675</v>
      </c>
      <c r="C1576" s="24" t="s">
        <v>790</v>
      </c>
      <c r="D1576" s="24" t="s">
        <v>806</v>
      </c>
      <c r="E1576" s="24"/>
      <c r="F1576" s="60">
        <f>F1377</f>
        <v>800</v>
      </c>
      <c r="G1576" s="60">
        <f t="shared" ref="G1576" si="793">G1377</f>
        <v>0</v>
      </c>
      <c r="H1576" s="204">
        <f t="shared" si="789"/>
        <v>0</v>
      </c>
    </row>
    <row r="1577" spans="1:8" s="153" customFormat="1" ht="15.6" hidden="1" customHeight="1" x14ac:dyDescent="0.2">
      <c r="A1577" s="29" t="s">
        <v>690</v>
      </c>
      <c r="B1577" s="24" t="s">
        <v>675</v>
      </c>
      <c r="C1577" s="24" t="s">
        <v>790</v>
      </c>
      <c r="D1577" s="24" t="s">
        <v>806</v>
      </c>
      <c r="E1577" s="24" t="s">
        <v>137</v>
      </c>
      <c r="F1577" s="60">
        <f>F1378</f>
        <v>800</v>
      </c>
      <c r="G1577" s="60">
        <f t="shared" ref="G1577" si="794">G1378</f>
        <v>0</v>
      </c>
      <c r="H1577" s="204">
        <f t="shared" si="789"/>
        <v>0</v>
      </c>
    </row>
    <row r="1578" spans="1:8" s="153" customFormat="1" ht="15.6" hidden="1" customHeight="1" x14ac:dyDescent="0.2">
      <c r="A1578" s="29" t="s">
        <v>694</v>
      </c>
      <c r="B1578" s="24" t="s">
        <v>675</v>
      </c>
      <c r="C1578" s="24" t="s">
        <v>790</v>
      </c>
      <c r="D1578" s="24" t="s">
        <v>806</v>
      </c>
      <c r="E1578" s="24" t="s">
        <v>695</v>
      </c>
      <c r="F1578" s="60">
        <f>F1379</f>
        <v>800</v>
      </c>
      <c r="G1578" s="60">
        <f t="shared" ref="G1578" si="795">G1379</f>
        <v>0</v>
      </c>
      <c r="H1578" s="204">
        <f t="shared" si="789"/>
        <v>0</v>
      </c>
    </row>
    <row r="1579" spans="1:8" s="153" customFormat="1" ht="46.9" hidden="1" customHeight="1" x14ac:dyDescent="0.2">
      <c r="A1579" s="29" t="s">
        <v>807</v>
      </c>
      <c r="B1579" s="24" t="s">
        <v>675</v>
      </c>
      <c r="C1579" s="24" t="s">
        <v>790</v>
      </c>
      <c r="D1579" s="24" t="s">
        <v>808</v>
      </c>
      <c r="E1579" s="24"/>
      <c r="F1579" s="60"/>
      <c r="G1579" s="60"/>
      <c r="H1579" s="204" t="e">
        <f t="shared" si="789"/>
        <v>#DIV/0!</v>
      </c>
    </row>
    <row r="1580" spans="1:8" s="153" customFormat="1" ht="15.6" hidden="1" customHeight="1" x14ac:dyDescent="0.2">
      <c r="A1580" s="29" t="s">
        <v>690</v>
      </c>
      <c r="B1580" s="24" t="s">
        <v>675</v>
      </c>
      <c r="C1580" s="24" t="s">
        <v>790</v>
      </c>
      <c r="D1580" s="24" t="s">
        <v>808</v>
      </c>
      <c r="E1580" s="24" t="s">
        <v>137</v>
      </c>
      <c r="F1580" s="60">
        <f t="shared" ref="F1580:F1595" si="796">F1381</f>
        <v>60</v>
      </c>
      <c r="G1580" s="60">
        <f t="shared" ref="G1580" si="797">G1381</f>
        <v>60</v>
      </c>
      <c r="H1580" s="204">
        <f t="shared" si="789"/>
        <v>1</v>
      </c>
    </row>
    <row r="1581" spans="1:8" s="153" customFormat="1" ht="15.6" hidden="1" customHeight="1" x14ac:dyDescent="0.2">
      <c r="A1581" s="29" t="s">
        <v>694</v>
      </c>
      <c r="B1581" s="24" t="s">
        <v>675</v>
      </c>
      <c r="C1581" s="24" t="s">
        <v>790</v>
      </c>
      <c r="D1581" s="24" t="s">
        <v>808</v>
      </c>
      <c r="E1581" s="24" t="s">
        <v>695</v>
      </c>
      <c r="F1581" s="60">
        <f t="shared" si="796"/>
        <v>60</v>
      </c>
      <c r="G1581" s="60">
        <f t="shared" ref="G1581" si="798">G1382</f>
        <v>60</v>
      </c>
      <c r="H1581" s="204">
        <f t="shared" si="789"/>
        <v>1</v>
      </c>
    </row>
    <row r="1582" spans="1:8" s="153" customFormat="1" ht="46.9" hidden="1" customHeight="1" x14ac:dyDescent="0.2">
      <c r="A1582" s="29" t="s">
        <v>809</v>
      </c>
      <c r="B1582" s="24" t="s">
        <v>675</v>
      </c>
      <c r="C1582" s="24" t="s">
        <v>790</v>
      </c>
      <c r="D1582" s="24" t="s">
        <v>810</v>
      </c>
      <c r="E1582" s="24"/>
      <c r="F1582" s="60">
        <f t="shared" si="796"/>
        <v>60</v>
      </c>
      <c r="G1582" s="60">
        <f t="shared" ref="G1582" si="799">G1383</f>
        <v>60</v>
      </c>
      <c r="H1582" s="204">
        <f t="shared" si="789"/>
        <v>1</v>
      </c>
    </row>
    <row r="1583" spans="1:8" s="153" customFormat="1" ht="15.6" hidden="1" customHeight="1" x14ac:dyDescent="0.2">
      <c r="A1583" s="29" t="s">
        <v>690</v>
      </c>
      <c r="B1583" s="24" t="s">
        <v>675</v>
      </c>
      <c r="C1583" s="24" t="s">
        <v>790</v>
      </c>
      <c r="D1583" s="24" t="s">
        <v>810</v>
      </c>
      <c r="E1583" s="24" t="s">
        <v>137</v>
      </c>
      <c r="F1583" s="60">
        <f t="shared" si="796"/>
        <v>60</v>
      </c>
      <c r="G1583" s="60">
        <f t="shared" ref="G1583" si="800">G1384</f>
        <v>60</v>
      </c>
      <c r="H1583" s="204">
        <f t="shared" si="789"/>
        <v>1</v>
      </c>
    </row>
    <row r="1584" spans="1:8" s="153" customFormat="1" ht="15.6" hidden="1" customHeight="1" x14ac:dyDescent="0.2">
      <c r="A1584" s="29" t="s">
        <v>694</v>
      </c>
      <c r="B1584" s="24" t="s">
        <v>675</v>
      </c>
      <c r="C1584" s="24" t="s">
        <v>790</v>
      </c>
      <c r="D1584" s="24" t="s">
        <v>810</v>
      </c>
      <c r="E1584" s="24" t="s">
        <v>695</v>
      </c>
      <c r="F1584" s="60">
        <f t="shared" si="796"/>
        <v>60</v>
      </c>
      <c r="G1584" s="60">
        <f t="shared" ref="G1584" si="801">G1385</f>
        <v>60</v>
      </c>
      <c r="H1584" s="204">
        <f t="shared" si="789"/>
        <v>1</v>
      </c>
    </row>
    <row r="1585" spans="1:8" s="153" customFormat="1" ht="31.15" hidden="1" customHeight="1" x14ac:dyDescent="0.2">
      <c r="A1585" s="29" t="s">
        <v>811</v>
      </c>
      <c r="B1585" s="24" t="s">
        <v>675</v>
      </c>
      <c r="C1585" s="24" t="s">
        <v>790</v>
      </c>
      <c r="D1585" s="24" t="s">
        <v>812</v>
      </c>
      <c r="E1585" s="24"/>
      <c r="F1585" s="60">
        <f t="shared" si="796"/>
        <v>2172.9</v>
      </c>
      <c r="G1585" s="60">
        <f t="shared" ref="G1585" si="802">G1386</f>
        <v>0</v>
      </c>
      <c r="H1585" s="204">
        <f t="shared" si="789"/>
        <v>0</v>
      </c>
    </row>
    <row r="1586" spans="1:8" s="153" customFormat="1" ht="15.6" hidden="1" customHeight="1" x14ac:dyDescent="0.2">
      <c r="A1586" s="29" t="s">
        <v>690</v>
      </c>
      <c r="B1586" s="24" t="s">
        <v>675</v>
      </c>
      <c r="C1586" s="24" t="s">
        <v>790</v>
      </c>
      <c r="D1586" s="24" t="s">
        <v>812</v>
      </c>
      <c r="E1586" s="24" t="s">
        <v>137</v>
      </c>
      <c r="F1586" s="60">
        <f t="shared" si="796"/>
        <v>2172.9</v>
      </c>
      <c r="G1586" s="60">
        <f t="shared" ref="G1586" si="803">G1387</f>
        <v>0</v>
      </c>
      <c r="H1586" s="204">
        <f t="shared" si="789"/>
        <v>0</v>
      </c>
    </row>
    <row r="1587" spans="1:8" s="153" customFormat="1" ht="15.6" hidden="1" customHeight="1" x14ac:dyDescent="0.2">
      <c r="A1587" s="29" t="s">
        <v>694</v>
      </c>
      <c r="B1587" s="24" t="s">
        <v>675</v>
      </c>
      <c r="C1587" s="24" t="s">
        <v>790</v>
      </c>
      <c r="D1587" s="24" t="s">
        <v>812</v>
      </c>
      <c r="E1587" s="24" t="s">
        <v>695</v>
      </c>
      <c r="F1587" s="60">
        <f t="shared" si="796"/>
        <v>2172.9</v>
      </c>
      <c r="G1587" s="60">
        <f t="shared" ref="G1587" si="804">G1388</f>
        <v>0</v>
      </c>
      <c r="H1587" s="204">
        <f t="shared" si="789"/>
        <v>0</v>
      </c>
    </row>
    <row r="1588" spans="1:8" s="153" customFormat="1" ht="46.9" hidden="1" customHeight="1" x14ac:dyDescent="0.2">
      <c r="A1588" s="29" t="s">
        <v>813</v>
      </c>
      <c r="B1588" s="24" t="s">
        <v>675</v>
      </c>
      <c r="C1588" s="24" t="s">
        <v>790</v>
      </c>
      <c r="D1588" s="24" t="s">
        <v>814</v>
      </c>
      <c r="E1588" s="24"/>
      <c r="F1588" s="60">
        <f t="shared" si="796"/>
        <v>0</v>
      </c>
      <c r="G1588" s="60">
        <f t="shared" ref="G1588" si="805">G1389</f>
        <v>0</v>
      </c>
      <c r="H1588" s="204" t="e">
        <f t="shared" si="789"/>
        <v>#DIV/0!</v>
      </c>
    </row>
    <row r="1589" spans="1:8" s="153" customFormat="1" ht="15.6" hidden="1" customHeight="1" x14ac:dyDescent="0.2">
      <c r="A1589" s="29" t="s">
        <v>690</v>
      </c>
      <c r="B1589" s="24" t="s">
        <v>675</v>
      </c>
      <c r="C1589" s="24" t="s">
        <v>790</v>
      </c>
      <c r="D1589" s="24" t="s">
        <v>814</v>
      </c>
      <c r="E1589" s="24" t="s">
        <v>137</v>
      </c>
      <c r="F1589" s="60">
        <f t="shared" si="796"/>
        <v>0</v>
      </c>
      <c r="G1589" s="60">
        <f t="shared" ref="G1589" si="806">G1390</f>
        <v>0</v>
      </c>
      <c r="H1589" s="204" t="e">
        <f t="shared" si="789"/>
        <v>#DIV/0!</v>
      </c>
    </row>
    <row r="1590" spans="1:8" s="153" customFormat="1" ht="15.6" hidden="1" customHeight="1" x14ac:dyDescent="0.2">
      <c r="A1590" s="29" t="s">
        <v>694</v>
      </c>
      <c r="B1590" s="24" t="s">
        <v>675</v>
      </c>
      <c r="C1590" s="24" t="s">
        <v>790</v>
      </c>
      <c r="D1590" s="24" t="s">
        <v>814</v>
      </c>
      <c r="E1590" s="24" t="s">
        <v>695</v>
      </c>
      <c r="F1590" s="60">
        <f t="shared" si="796"/>
        <v>0</v>
      </c>
      <c r="G1590" s="60">
        <f t="shared" ref="G1590" si="807">G1391</f>
        <v>0</v>
      </c>
      <c r="H1590" s="204" t="e">
        <f t="shared" si="789"/>
        <v>#DIV/0!</v>
      </c>
    </row>
    <row r="1591" spans="1:8" s="123" customFormat="1" ht="218.45" hidden="1" customHeight="1" x14ac:dyDescent="0.2">
      <c r="A1591" s="182" t="s">
        <v>815</v>
      </c>
      <c r="B1591" s="44" t="s">
        <v>675</v>
      </c>
      <c r="C1591" s="44" t="s">
        <v>790</v>
      </c>
      <c r="D1591" s="44" t="s">
        <v>816</v>
      </c>
      <c r="E1591" s="44"/>
      <c r="F1591" s="60">
        <f t="shared" si="796"/>
        <v>0</v>
      </c>
      <c r="G1591" s="60">
        <f t="shared" ref="G1591" si="808">G1392</f>
        <v>0</v>
      </c>
      <c r="H1591" s="204" t="e">
        <f t="shared" si="789"/>
        <v>#DIV/0!</v>
      </c>
    </row>
    <row r="1592" spans="1:8" s="153" customFormat="1" ht="15.6" hidden="1" customHeight="1" x14ac:dyDescent="0.2">
      <c r="A1592" s="29" t="s">
        <v>690</v>
      </c>
      <c r="B1592" s="24" t="s">
        <v>675</v>
      </c>
      <c r="C1592" s="24" t="s">
        <v>790</v>
      </c>
      <c r="D1592" s="24" t="s">
        <v>816</v>
      </c>
      <c r="E1592" s="24" t="s">
        <v>137</v>
      </c>
      <c r="F1592" s="60">
        <f t="shared" si="796"/>
        <v>0</v>
      </c>
      <c r="G1592" s="60">
        <f t="shared" ref="G1592" si="809">G1393</f>
        <v>0</v>
      </c>
      <c r="H1592" s="204" t="e">
        <f t="shared" si="789"/>
        <v>#DIV/0!</v>
      </c>
    </row>
    <row r="1593" spans="1:8" s="153" customFormat="1" ht="15.6" hidden="1" customHeight="1" x14ac:dyDescent="0.2">
      <c r="A1593" s="29" t="s">
        <v>694</v>
      </c>
      <c r="B1593" s="24" t="s">
        <v>675</v>
      </c>
      <c r="C1593" s="24" t="s">
        <v>790</v>
      </c>
      <c r="D1593" s="24" t="s">
        <v>816</v>
      </c>
      <c r="E1593" s="24" t="s">
        <v>695</v>
      </c>
      <c r="F1593" s="60">
        <f t="shared" si="796"/>
        <v>0</v>
      </c>
      <c r="G1593" s="60">
        <f t="shared" ref="G1593" si="810">G1394</f>
        <v>0</v>
      </c>
      <c r="H1593" s="204" t="e">
        <f t="shared" si="789"/>
        <v>#DIV/0!</v>
      </c>
    </row>
    <row r="1594" spans="1:8" s="153" customFormat="1" ht="31.15" hidden="1" customHeight="1" x14ac:dyDescent="0.2">
      <c r="A1594" s="29" t="s">
        <v>817</v>
      </c>
      <c r="B1594" s="24" t="s">
        <v>675</v>
      </c>
      <c r="C1594" s="24" t="s">
        <v>790</v>
      </c>
      <c r="D1594" s="24" t="s">
        <v>818</v>
      </c>
      <c r="E1594" s="24"/>
      <c r="F1594" s="60">
        <f t="shared" si="796"/>
        <v>0</v>
      </c>
      <c r="G1594" s="60">
        <f t="shared" ref="G1594" si="811">G1395</f>
        <v>0</v>
      </c>
      <c r="H1594" s="204" t="e">
        <f t="shared" si="789"/>
        <v>#DIV/0!</v>
      </c>
    </row>
    <row r="1595" spans="1:8" s="153" customFormat="1" ht="15.6" hidden="1" customHeight="1" x14ac:dyDescent="0.2">
      <c r="A1595" s="29" t="s">
        <v>690</v>
      </c>
      <c r="B1595" s="24" t="s">
        <v>675</v>
      </c>
      <c r="C1595" s="24" t="s">
        <v>790</v>
      </c>
      <c r="D1595" s="24" t="s">
        <v>818</v>
      </c>
      <c r="E1595" s="24" t="s">
        <v>137</v>
      </c>
      <c r="F1595" s="60">
        <f t="shared" si="796"/>
        <v>0</v>
      </c>
      <c r="G1595" s="60">
        <f t="shared" ref="G1595" si="812">G1396</f>
        <v>0</v>
      </c>
      <c r="H1595" s="204" t="e">
        <f t="shared" si="789"/>
        <v>#DIV/0!</v>
      </c>
    </row>
    <row r="1596" spans="1:8" s="153" customFormat="1" ht="15.6" hidden="1" customHeight="1" x14ac:dyDescent="0.2">
      <c r="A1596" s="29" t="s">
        <v>694</v>
      </c>
      <c r="B1596" s="24" t="s">
        <v>675</v>
      </c>
      <c r="C1596" s="24" t="s">
        <v>790</v>
      </c>
      <c r="D1596" s="24" t="s">
        <v>818</v>
      </c>
      <c r="E1596" s="24" t="s">
        <v>695</v>
      </c>
      <c r="F1596" s="60">
        <f t="shared" ref="F1596" si="813">F1399</f>
        <v>2172.9</v>
      </c>
      <c r="G1596" s="60">
        <f t="shared" ref="G1596" si="814">G1399</f>
        <v>0</v>
      </c>
      <c r="H1596" s="204">
        <f t="shared" si="789"/>
        <v>0</v>
      </c>
    </row>
    <row r="1597" spans="1:8" s="21" customFormat="1" x14ac:dyDescent="0.2">
      <c r="A1597" s="18" t="s">
        <v>187</v>
      </c>
      <c r="B1597" s="11" t="s">
        <v>675</v>
      </c>
      <c r="C1597" s="11" t="s">
        <v>790</v>
      </c>
      <c r="D1597" s="11" t="s">
        <v>188</v>
      </c>
      <c r="E1597" s="11"/>
      <c r="F1597" s="85">
        <f>F1598+F1601+F1604+F1607</f>
        <v>646.1</v>
      </c>
      <c r="G1597" s="85">
        <f>G1598+G1601+G1604+G1607</f>
        <v>646.1</v>
      </c>
      <c r="H1597" s="208">
        <f t="shared" si="789"/>
        <v>1</v>
      </c>
    </row>
    <row r="1598" spans="1:8" s="42" customFormat="1" ht="63" x14ac:dyDescent="0.2">
      <c r="A1598" s="70" t="s">
        <v>819</v>
      </c>
      <c r="B1598" s="71" t="s">
        <v>675</v>
      </c>
      <c r="C1598" s="71" t="s">
        <v>790</v>
      </c>
      <c r="D1598" s="71" t="s">
        <v>190</v>
      </c>
      <c r="E1598" s="72"/>
      <c r="F1598" s="73">
        <f>F1599</f>
        <v>396.1</v>
      </c>
      <c r="G1598" s="73">
        <f t="shared" ref="G1598:G1599" si="815">G1599</f>
        <v>396.1</v>
      </c>
      <c r="H1598" s="206">
        <f t="shared" si="789"/>
        <v>1</v>
      </c>
    </row>
    <row r="1599" spans="1:8" s="75" customFormat="1" x14ac:dyDescent="0.2">
      <c r="A1599" s="23" t="s">
        <v>690</v>
      </c>
      <c r="B1599" s="44" t="s">
        <v>675</v>
      </c>
      <c r="C1599" s="44" t="s">
        <v>790</v>
      </c>
      <c r="D1599" s="44" t="s">
        <v>190</v>
      </c>
      <c r="E1599" s="45">
        <v>500</v>
      </c>
      <c r="F1599" s="46">
        <f>F1600</f>
        <v>396.1</v>
      </c>
      <c r="G1599" s="46">
        <f t="shared" si="815"/>
        <v>396.1</v>
      </c>
      <c r="H1599" s="198">
        <f t="shared" si="789"/>
        <v>1</v>
      </c>
    </row>
    <row r="1600" spans="1:8" s="75" customFormat="1" x14ac:dyDescent="0.2">
      <c r="A1600" s="23" t="s">
        <v>694</v>
      </c>
      <c r="B1600" s="44" t="s">
        <v>675</v>
      </c>
      <c r="C1600" s="44" t="s">
        <v>790</v>
      </c>
      <c r="D1600" s="44" t="s">
        <v>190</v>
      </c>
      <c r="E1600" s="45">
        <v>540</v>
      </c>
      <c r="F1600" s="46">
        <f>330+100-33.9</f>
        <v>396.1</v>
      </c>
      <c r="G1600" s="46">
        <f t="shared" ref="G1600" si="816">330+100-33.9</f>
        <v>396.1</v>
      </c>
      <c r="H1600" s="198">
        <f t="shared" si="789"/>
        <v>1</v>
      </c>
    </row>
    <row r="1601" spans="1:8" s="21" customFormat="1" ht="63" x14ac:dyDescent="0.2">
      <c r="A1601" s="50" t="s">
        <v>820</v>
      </c>
      <c r="B1601" s="32" t="s">
        <v>675</v>
      </c>
      <c r="C1601" s="24" t="s">
        <v>790</v>
      </c>
      <c r="D1601" s="32" t="s">
        <v>193</v>
      </c>
      <c r="E1601" s="51"/>
      <c r="F1601" s="60">
        <f>F1602</f>
        <v>125</v>
      </c>
      <c r="G1601" s="60">
        <f t="shared" ref="G1601:G1602" si="817">G1602</f>
        <v>125</v>
      </c>
      <c r="H1601" s="204">
        <f t="shared" si="789"/>
        <v>1</v>
      </c>
    </row>
    <row r="1602" spans="1:8" s="21" customFormat="1" x14ac:dyDescent="0.2">
      <c r="A1602" s="23" t="s">
        <v>690</v>
      </c>
      <c r="B1602" s="24" t="s">
        <v>675</v>
      </c>
      <c r="C1602" s="24" t="s">
        <v>790</v>
      </c>
      <c r="D1602" s="24" t="s">
        <v>193</v>
      </c>
      <c r="E1602" s="25">
        <v>500</v>
      </c>
      <c r="F1602" s="60">
        <f>F1603</f>
        <v>125</v>
      </c>
      <c r="G1602" s="60">
        <f t="shared" si="817"/>
        <v>125</v>
      </c>
      <c r="H1602" s="204">
        <f t="shared" si="789"/>
        <v>1</v>
      </c>
    </row>
    <row r="1603" spans="1:8" s="21" customFormat="1" x14ac:dyDescent="0.2">
      <c r="A1603" s="23" t="s">
        <v>694</v>
      </c>
      <c r="B1603" s="24" t="s">
        <v>675</v>
      </c>
      <c r="C1603" s="24" t="s">
        <v>790</v>
      </c>
      <c r="D1603" s="24" t="s">
        <v>193</v>
      </c>
      <c r="E1603" s="25">
        <v>540</v>
      </c>
      <c r="F1603" s="60">
        <v>125</v>
      </c>
      <c r="G1603" s="60">
        <v>125</v>
      </c>
      <c r="H1603" s="204">
        <f t="shared" si="789"/>
        <v>1</v>
      </c>
    </row>
    <row r="1604" spans="1:8" s="36" customFormat="1" ht="47.25" x14ac:dyDescent="0.2">
      <c r="A1604" s="108" t="s">
        <v>198</v>
      </c>
      <c r="B1604" s="32" t="s">
        <v>675</v>
      </c>
      <c r="C1604" s="32" t="s">
        <v>790</v>
      </c>
      <c r="D1604" s="32" t="s">
        <v>199</v>
      </c>
      <c r="E1604" s="51"/>
      <c r="F1604" s="56">
        <f>F1605</f>
        <v>110</v>
      </c>
      <c r="G1604" s="56">
        <f t="shared" ref="G1604:G1605" si="818">G1605</f>
        <v>110</v>
      </c>
      <c r="H1604" s="202">
        <f t="shared" si="789"/>
        <v>1</v>
      </c>
    </row>
    <row r="1605" spans="1:8" s="21" customFormat="1" x14ac:dyDescent="0.2">
      <c r="A1605" s="23" t="s">
        <v>690</v>
      </c>
      <c r="B1605" s="24" t="s">
        <v>675</v>
      </c>
      <c r="C1605" s="24" t="s">
        <v>790</v>
      </c>
      <c r="D1605" s="24" t="s">
        <v>199</v>
      </c>
      <c r="E1605" s="25">
        <v>500</v>
      </c>
      <c r="F1605" s="60">
        <f>F1606</f>
        <v>110</v>
      </c>
      <c r="G1605" s="60">
        <f t="shared" si="818"/>
        <v>110</v>
      </c>
      <c r="H1605" s="204">
        <f t="shared" si="789"/>
        <v>1</v>
      </c>
    </row>
    <row r="1606" spans="1:8" s="21" customFormat="1" x14ac:dyDescent="0.2">
      <c r="A1606" s="23" t="s">
        <v>694</v>
      </c>
      <c r="B1606" s="24" t="s">
        <v>675</v>
      </c>
      <c r="C1606" s="24" t="s">
        <v>790</v>
      </c>
      <c r="D1606" s="24" t="s">
        <v>199</v>
      </c>
      <c r="E1606" s="25">
        <v>540</v>
      </c>
      <c r="F1606" s="60">
        <v>110</v>
      </c>
      <c r="G1606" s="60">
        <v>110</v>
      </c>
      <c r="H1606" s="204">
        <f t="shared" si="789"/>
        <v>1</v>
      </c>
    </row>
    <row r="1607" spans="1:8" s="3" customFormat="1" ht="78.75" x14ac:dyDescent="0.2">
      <c r="A1607" s="50" t="s">
        <v>821</v>
      </c>
      <c r="B1607" s="32" t="s">
        <v>675</v>
      </c>
      <c r="C1607" s="32" t="s">
        <v>790</v>
      </c>
      <c r="D1607" s="32" t="s">
        <v>205</v>
      </c>
      <c r="E1607" s="51"/>
      <c r="F1607" s="60">
        <f>F1608</f>
        <v>15</v>
      </c>
      <c r="G1607" s="60">
        <f t="shared" ref="G1607:G1608" si="819">G1608</f>
        <v>15</v>
      </c>
      <c r="H1607" s="204">
        <f t="shared" si="789"/>
        <v>1</v>
      </c>
    </row>
    <row r="1608" spans="1:8" s="3" customFormat="1" x14ac:dyDescent="0.2">
      <c r="A1608" s="23" t="s">
        <v>690</v>
      </c>
      <c r="B1608" s="24" t="s">
        <v>675</v>
      </c>
      <c r="C1608" s="24" t="s">
        <v>790</v>
      </c>
      <c r="D1608" s="24" t="s">
        <v>205</v>
      </c>
      <c r="E1608" s="25">
        <v>500</v>
      </c>
      <c r="F1608" s="60">
        <f>F1609</f>
        <v>15</v>
      </c>
      <c r="G1608" s="60">
        <f t="shared" si="819"/>
        <v>15</v>
      </c>
      <c r="H1608" s="204">
        <f t="shared" si="789"/>
        <v>1</v>
      </c>
    </row>
    <row r="1609" spans="1:8" s="3" customFormat="1" x14ac:dyDescent="0.2">
      <c r="A1609" s="23" t="s">
        <v>694</v>
      </c>
      <c r="B1609" s="24" t="s">
        <v>675</v>
      </c>
      <c r="C1609" s="24" t="s">
        <v>790</v>
      </c>
      <c r="D1609" s="24" t="s">
        <v>205</v>
      </c>
      <c r="E1609" s="25">
        <v>540</v>
      </c>
      <c r="F1609" s="60">
        <v>15</v>
      </c>
      <c r="G1609" s="60">
        <v>15</v>
      </c>
      <c r="H1609" s="204">
        <f t="shared" si="789"/>
        <v>1</v>
      </c>
    </row>
  </sheetData>
  <mergeCells count="11">
    <mergeCell ref="F1:H1"/>
    <mergeCell ref="G7:G8"/>
    <mergeCell ref="H7:H8"/>
    <mergeCell ref="F3:H3"/>
    <mergeCell ref="A4:H4"/>
    <mergeCell ref="A7:A8"/>
    <mergeCell ref="B7:B8"/>
    <mergeCell ref="C7:C8"/>
    <mergeCell ref="D7:D8"/>
    <mergeCell ref="E7:E8"/>
    <mergeCell ref="F7:F8"/>
  </mergeCells>
  <hyperlinks>
    <hyperlink ref="A948" r:id="rId1" display="consultantplus://offline/ref=6B64A98DEB541BC40106F75B64E3F497931F696A0F6F7223264B0658E1FB0862A8C5893635CAAFEA081755u0HEG"/>
    <hyperlink ref="A949" r:id="rId2" display="consultantplus://offline/ref=6B64A98DEB541BC40106F75B64E3F497931F696A0F6F7223264B0658E1FB0862A8C5893635CAAFEA081255u0HAG"/>
    <hyperlink ref="A953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8" orientation="portrait" r:id="rId4"/>
  <headerFooter alignWithMargins="0"/>
  <colBreaks count="1" manualBreakCount="1">
    <brk id="8" max="1611" man="1"/>
  </col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01.09.2019</vt:lpstr>
      <vt:lpstr>'на 01.09.2019'!Область_печати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2019-10-28T04:02:05Z</cp:lastPrinted>
  <dcterms:created xsi:type="dcterms:W3CDTF">2019-07-11T03:22:39Z</dcterms:created>
  <dcterms:modified xsi:type="dcterms:W3CDTF">2019-11-05T04:12:05Z</dcterms:modified>
</cp:coreProperties>
</file>