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РОГРАММА ОБРАЗОВАНИЕ 2020-2024 год\2022 год\Постановление от 16.05.2022 №\"/>
    </mc:Choice>
  </mc:AlternateContent>
  <bookViews>
    <workbookView xWindow="0" yWindow="0" windowWidth="20730" windowHeight="11760" activeTab="4"/>
  </bookViews>
  <sheets>
    <sheet name="утвержденная на 01.01.2022" sheetId="1" r:id="rId1"/>
    <sheet name="Изменение от 10.02.2022" sheetId="3" r:id="rId2"/>
    <sheet name="Изменение от 17.03.2022" sheetId="7" r:id="rId3"/>
    <sheet name="Изменение от 06.05.2022" sheetId="8" r:id="rId4"/>
    <sheet name="Изменение 16.06" sheetId="9" r:id="rId5"/>
    <sheet name="расчеты к паспорту" sheetId="4" state="hidden" r:id="rId6"/>
    <sheet name="расчеты к паспорту на 01.01.22" sheetId="5" state="hidden" r:id="rId7"/>
    <sheet name="расчеты к паспорту на 25.01.22" sheetId="6" state="hidden" r:id="rId8"/>
  </sheets>
  <definedNames>
    <definedName name="_xlnm._FilterDatabase" localSheetId="3" hidden="1">'Изменение от 06.05.2022'!$A$7:$AN$45</definedName>
    <definedName name="_xlnm._FilterDatabase" localSheetId="2" hidden="1">'Изменение от 17.03.2022'!$A$7:$AN$42</definedName>
    <definedName name="_xlnm._FilterDatabase" localSheetId="0" hidden="1">'утвержденная на 01.01.2022'!$A$7:$AN$40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44" i="9" l="1"/>
  <c r="X44" i="9"/>
  <c r="E43" i="9"/>
  <c r="E42" i="9"/>
  <c r="E35" i="9" s="1"/>
  <c r="Y41" i="9"/>
  <c r="X41" i="9"/>
  <c r="X40" i="9"/>
  <c r="Y40" i="9" s="1"/>
  <c r="X39" i="9"/>
  <c r="Y39" i="9" s="1"/>
  <c r="X38" i="9"/>
  <c r="Y38" i="9" s="1"/>
  <c r="Y37" i="9"/>
  <c r="X37" i="9"/>
  <c r="X36" i="9"/>
  <c r="Y36" i="9" s="1"/>
  <c r="X35" i="9"/>
  <c r="H35" i="9"/>
  <c r="G35" i="9"/>
  <c r="G45" i="9" s="1"/>
  <c r="F35" i="9"/>
  <c r="F45" i="9" s="1"/>
  <c r="X34" i="9"/>
  <c r="Y34" i="9" s="1"/>
  <c r="X33" i="9"/>
  <c r="Y33" i="9" s="1"/>
  <c r="X32" i="9"/>
  <c r="Y32" i="9" s="1"/>
  <c r="Q32" i="9"/>
  <c r="X31" i="9"/>
  <c r="H31" i="9"/>
  <c r="G31" i="9"/>
  <c r="F31" i="9"/>
  <c r="Y31" i="9" s="1"/>
  <c r="E31" i="9"/>
  <c r="E30" i="9"/>
  <c r="E29" i="9"/>
  <c r="E28" i="9"/>
  <c r="X27" i="9"/>
  <c r="Y27" i="9" s="1"/>
  <c r="E27" i="9"/>
  <c r="X26" i="9"/>
  <c r="Y26" i="9" s="1"/>
  <c r="F26" i="9"/>
  <c r="E26" i="9" s="1"/>
  <c r="X25" i="9"/>
  <c r="Y25" i="9" s="1"/>
  <c r="E25" i="9"/>
  <c r="E24" i="9"/>
  <c r="H23" i="9"/>
  <c r="G23" i="9"/>
  <c r="E23" i="9"/>
  <c r="G22" i="9"/>
  <c r="F22" i="9"/>
  <c r="E22" i="9"/>
  <c r="H21" i="9"/>
  <c r="E21" i="9" s="1"/>
  <c r="G21" i="9"/>
  <c r="E20" i="9"/>
  <c r="E19" i="9"/>
  <c r="X18" i="9"/>
  <c r="Y18" i="9" s="1"/>
  <c r="E18" i="9"/>
  <c r="Y17" i="9"/>
  <c r="X17" i="9"/>
  <c r="E17" i="9"/>
  <c r="X16" i="9"/>
  <c r="Y16" i="9" s="1"/>
  <c r="E16" i="9"/>
  <c r="X15" i="9"/>
  <c r="Y15" i="9" s="1"/>
  <c r="E15" i="9"/>
  <c r="X14" i="9"/>
  <c r="Y14" i="9" s="1"/>
  <c r="E14" i="9"/>
  <c r="X13" i="9"/>
  <c r="G13" i="9"/>
  <c r="F13" i="9"/>
  <c r="Y13" i="9" s="1"/>
  <c r="E12" i="9"/>
  <c r="E11" i="9"/>
  <c r="E10" i="9"/>
  <c r="E8" i="9" s="1"/>
  <c r="X9" i="9"/>
  <c r="Y9" i="9" s="1"/>
  <c r="E9" i="9"/>
  <c r="H8" i="9"/>
  <c r="G8" i="9"/>
  <c r="F8" i="9"/>
  <c r="Y35" i="9" l="1"/>
  <c r="E13" i="9"/>
  <c r="E45" i="9"/>
  <c r="H13" i="9"/>
  <c r="H45" i="9" s="1"/>
  <c r="F13" i="8"/>
  <c r="G13" i="8"/>
  <c r="H13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F26" i="8"/>
  <c r="F8" i="8" l="1"/>
  <c r="G8" i="8"/>
  <c r="H8" i="8"/>
  <c r="E10" i="8"/>
  <c r="E11" i="8"/>
  <c r="E12" i="8"/>
  <c r="E9" i="8"/>
  <c r="E8" i="8" l="1"/>
  <c r="X44" i="8"/>
  <c r="Y44" i="8" s="1"/>
  <c r="E43" i="8"/>
  <c r="E42" i="8"/>
  <c r="X41" i="8"/>
  <c r="Y41" i="8" s="1"/>
  <c r="X40" i="8"/>
  <c r="Y40" i="8" s="1"/>
  <c r="X39" i="8"/>
  <c r="Y39" i="8" s="1"/>
  <c r="X38" i="8"/>
  <c r="Y38" i="8" s="1"/>
  <c r="X37" i="8"/>
  <c r="Y37" i="8" s="1"/>
  <c r="X36" i="8"/>
  <c r="Y36" i="8" s="1"/>
  <c r="X35" i="8"/>
  <c r="H35" i="8"/>
  <c r="G35" i="8"/>
  <c r="F35" i="8"/>
  <c r="X34" i="8"/>
  <c r="Y34" i="8" s="1"/>
  <c r="X33" i="8"/>
  <c r="Y33" i="8" s="1"/>
  <c r="Q32" i="8"/>
  <c r="X32" i="8" s="1"/>
  <c r="Y32" i="8" s="1"/>
  <c r="X31" i="8"/>
  <c r="H31" i="8"/>
  <c r="G31" i="8"/>
  <c r="F31" i="8"/>
  <c r="E31" i="8"/>
  <c r="X27" i="8"/>
  <c r="Y27" i="8" s="1"/>
  <c r="X26" i="8"/>
  <c r="Y26" i="8" s="1"/>
  <c r="X25" i="8"/>
  <c r="Y25" i="8" s="1"/>
  <c r="H23" i="8"/>
  <c r="G23" i="8"/>
  <c r="G22" i="8"/>
  <c r="F22" i="8"/>
  <c r="H21" i="8"/>
  <c r="G21" i="8"/>
  <c r="X18" i="8"/>
  <c r="Y18" i="8" s="1"/>
  <c r="X17" i="8"/>
  <c r="Y17" i="8" s="1"/>
  <c r="X16" i="8"/>
  <c r="Y16" i="8" s="1"/>
  <c r="X15" i="8"/>
  <c r="Y15" i="8" s="1"/>
  <c r="X14" i="8"/>
  <c r="Y14" i="8" s="1"/>
  <c r="E14" i="8"/>
  <c r="E13" i="8" s="1"/>
  <c r="X13" i="8"/>
  <c r="X9" i="8"/>
  <c r="Y9" i="8" s="1"/>
  <c r="E35" i="8" l="1"/>
  <c r="E45" i="8" s="1"/>
  <c r="Y31" i="8"/>
  <c r="Y13" i="8"/>
  <c r="Y35" i="8"/>
  <c r="F45" i="8"/>
  <c r="H45" i="8"/>
  <c r="G45" i="8"/>
  <c r="E34" i="1"/>
  <c r="E35" i="1"/>
  <c r="E36" i="1"/>
  <c r="E37" i="1"/>
  <c r="E30" i="1" s="1"/>
  <c r="E38" i="1"/>
  <c r="E39" i="1"/>
  <c r="E32" i="1"/>
  <c r="E33" i="1"/>
  <c r="E31" i="1"/>
  <c r="E28" i="1"/>
  <c r="E29" i="1"/>
  <c r="E27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9" i="1"/>
  <c r="X41" i="7"/>
  <c r="Y41" i="7" s="1"/>
  <c r="E40" i="7"/>
  <c r="E39" i="7"/>
  <c r="X38" i="7"/>
  <c r="Y38" i="7" s="1"/>
  <c r="X37" i="7"/>
  <c r="Y37" i="7" s="1"/>
  <c r="X36" i="7"/>
  <c r="Y36" i="7" s="1"/>
  <c r="X35" i="7"/>
  <c r="Y35" i="7" s="1"/>
  <c r="X34" i="7"/>
  <c r="Y34" i="7" s="1"/>
  <c r="X33" i="7"/>
  <c r="Y33" i="7" s="1"/>
  <c r="X32" i="7"/>
  <c r="H32" i="7"/>
  <c r="G32" i="7"/>
  <c r="F32" i="7"/>
  <c r="X31" i="7"/>
  <c r="Y31" i="7" s="1"/>
  <c r="X30" i="7"/>
  <c r="Y30" i="7" s="1"/>
  <c r="X29" i="7"/>
  <c r="Y29" i="7" s="1"/>
  <c r="Q29" i="7"/>
  <c r="X28" i="7"/>
  <c r="Y28" i="7" s="1"/>
  <c r="H28" i="7"/>
  <c r="G28" i="7"/>
  <c r="F28" i="7"/>
  <c r="E28" i="7"/>
  <c r="X25" i="7"/>
  <c r="Y25" i="7" s="1"/>
  <c r="X24" i="7"/>
  <c r="Y24" i="7" s="1"/>
  <c r="X23" i="7"/>
  <c r="Y23" i="7" s="1"/>
  <c r="E22" i="7"/>
  <c r="H21" i="7"/>
  <c r="H11" i="7" s="1"/>
  <c r="G21" i="7"/>
  <c r="E21" i="7" s="1"/>
  <c r="G20" i="7"/>
  <c r="F20" i="7"/>
  <c r="F11" i="7" s="1"/>
  <c r="H19" i="7"/>
  <c r="G19" i="7"/>
  <c r="G11" i="7" s="1"/>
  <c r="E19" i="7"/>
  <c r="E18" i="7"/>
  <c r="E17" i="7"/>
  <c r="X16" i="7"/>
  <c r="Y16" i="7" s="1"/>
  <c r="E16" i="7"/>
  <c r="X15" i="7"/>
  <c r="Y15" i="7" s="1"/>
  <c r="X14" i="7"/>
  <c r="Y14" i="7" s="1"/>
  <c r="X13" i="7"/>
  <c r="Y13" i="7" s="1"/>
  <c r="X12" i="7"/>
  <c r="Y12" i="7" s="1"/>
  <c r="E12" i="7"/>
  <c r="X11" i="7"/>
  <c r="X9" i="7"/>
  <c r="Y9" i="7" s="1"/>
  <c r="H8" i="7"/>
  <c r="G8" i="7"/>
  <c r="F8" i="7"/>
  <c r="E8" i="7"/>
  <c r="E32" i="7" l="1"/>
  <c r="Y32" i="7"/>
  <c r="Y11" i="7"/>
  <c r="F42" i="7"/>
  <c r="G42" i="7"/>
  <c r="H42" i="7"/>
  <c r="E20" i="7"/>
  <c r="E11" i="7" s="1"/>
  <c r="E42" i="7" s="1"/>
  <c r="B6" i="5"/>
  <c r="H29" i="5" l="1"/>
  <c r="H30" i="5"/>
  <c r="H28" i="5"/>
  <c r="G30" i="5"/>
  <c r="G29" i="5"/>
  <c r="G28" i="5"/>
  <c r="B15" i="5"/>
  <c r="D28" i="5"/>
  <c r="B11" i="5"/>
  <c r="M11" i="5"/>
  <c r="K11" i="5"/>
  <c r="J11" i="5"/>
  <c r="M11" i="6" l="1"/>
  <c r="H11" i="6"/>
  <c r="B11" i="6"/>
  <c r="Z14" i="6"/>
  <c r="Y14" i="6"/>
  <c r="X14" i="6"/>
  <c r="U14" i="6"/>
  <c r="T14" i="6"/>
  <c r="S14" i="6"/>
  <c r="P14" i="6"/>
  <c r="O14" i="6"/>
  <c r="N14" i="6"/>
  <c r="M14" i="6"/>
  <c r="K14" i="6"/>
  <c r="J14" i="6"/>
  <c r="I14" i="6"/>
  <c r="H14" i="6"/>
  <c r="E14" i="6"/>
  <c r="D14" i="6"/>
  <c r="C14" i="6"/>
  <c r="B14" i="6"/>
  <c r="Z13" i="6"/>
  <c r="Y13" i="6"/>
  <c r="X13" i="6"/>
  <c r="U13" i="6"/>
  <c r="T13" i="6"/>
  <c r="S13" i="6"/>
  <c r="P13" i="6"/>
  <c r="O13" i="6"/>
  <c r="N13" i="6"/>
  <c r="M13" i="6"/>
  <c r="K13" i="6"/>
  <c r="J13" i="6"/>
  <c r="I13" i="6"/>
  <c r="H13" i="6"/>
  <c r="E13" i="6"/>
  <c r="D13" i="6"/>
  <c r="C13" i="6"/>
  <c r="B13" i="6"/>
  <c r="Z12" i="6"/>
  <c r="Y12" i="6"/>
  <c r="X12" i="6"/>
  <c r="U12" i="6"/>
  <c r="T12" i="6"/>
  <c r="S12" i="6"/>
  <c r="P12" i="6"/>
  <c r="O12" i="6"/>
  <c r="N12" i="6"/>
  <c r="M12" i="6"/>
  <c r="K12" i="6"/>
  <c r="J12" i="6"/>
  <c r="I12" i="6"/>
  <c r="H12" i="6"/>
  <c r="E12" i="6"/>
  <c r="D12" i="6"/>
  <c r="C12" i="6"/>
  <c r="B12" i="6"/>
  <c r="Z11" i="6"/>
  <c r="Z15" i="6" s="1"/>
  <c r="Y11" i="6"/>
  <c r="Y15" i="6" s="1"/>
  <c r="X11" i="6"/>
  <c r="U11" i="6"/>
  <c r="U15" i="6" s="1"/>
  <c r="T11" i="6"/>
  <c r="T15" i="6" s="1"/>
  <c r="S11" i="6"/>
  <c r="S15" i="6" s="1"/>
  <c r="P11" i="6"/>
  <c r="P15" i="6" s="1"/>
  <c r="O11" i="6"/>
  <c r="O15" i="6" s="1"/>
  <c r="N11" i="6"/>
  <c r="N15" i="6" s="1"/>
  <c r="M15" i="6"/>
  <c r="K11" i="6"/>
  <c r="K15" i="6" s="1"/>
  <c r="J11" i="6"/>
  <c r="J15" i="6" s="1"/>
  <c r="I11" i="6"/>
  <c r="I15" i="6" s="1"/>
  <c r="H15" i="6"/>
  <c r="E11" i="6"/>
  <c r="E15" i="6" s="1"/>
  <c r="D11" i="6"/>
  <c r="D15" i="6" s="1"/>
  <c r="C11" i="6"/>
  <c r="C15" i="6" s="1"/>
  <c r="B15" i="6"/>
  <c r="Z15" i="5"/>
  <c r="X14" i="5"/>
  <c r="Y14" i="5"/>
  <c r="Z14" i="5"/>
  <c r="X13" i="5"/>
  <c r="Y13" i="5"/>
  <c r="Z13" i="5"/>
  <c r="X12" i="5"/>
  <c r="Y12" i="5"/>
  <c r="Y15" i="5" s="1"/>
  <c r="Z12" i="5"/>
  <c r="X11" i="5"/>
  <c r="Y11" i="5"/>
  <c r="Z11" i="5"/>
  <c r="S14" i="5"/>
  <c r="T14" i="5"/>
  <c r="U14" i="5"/>
  <c r="S13" i="5"/>
  <c r="T13" i="5"/>
  <c r="U13" i="5"/>
  <c r="S12" i="5"/>
  <c r="T12" i="5"/>
  <c r="U12" i="5"/>
  <c r="S11" i="5"/>
  <c r="T11" i="5"/>
  <c r="U11" i="5"/>
  <c r="N14" i="5"/>
  <c r="O14" i="5"/>
  <c r="P14" i="5"/>
  <c r="M14" i="5"/>
  <c r="N13" i="5"/>
  <c r="O13" i="5"/>
  <c r="P13" i="5"/>
  <c r="M13" i="5"/>
  <c r="N12" i="5"/>
  <c r="O12" i="5"/>
  <c r="P12" i="5"/>
  <c r="M12" i="5"/>
  <c r="N11" i="5"/>
  <c r="O11" i="5"/>
  <c r="P11" i="5"/>
  <c r="F15" i="5"/>
  <c r="I14" i="5"/>
  <c r="J14" i="5"/>
  <c r="K14" i="5"/>
  <c r="H14" i="5"/>
  <c r="I13" i="5"/>
  <c r="J13" i="5"/>
  <c r="K13" i="5"/>
  <c r="H13" i="5"/>
  <c r="I12" i="5"/>
  <c r="J12" i="5"/>
  <c r="K12" i="5"/>
  <c r="H12" i="5"/>
  <c r="I11" i="5"/>
  <c r="H11" i="5"/>
  <c r="C14" i="5"/>
  <c r="D14" i="5"/>
  <c r="E14" i="5"/>
  <c r="B14" i="5"/>
  <c r="C13" i="5"/>
  <c r="D13" i="5"/>
  <c r="E13" i="5"/>
  <c r="B13" i="5"/>
  <c r="C12" i="5"/>
  <c r="D12" i="5"/>
  <c r="E12" i="5"/>
  <c r="B12" i="5"/>
  <c r="C11" i="5"/>
  <c r="D11" i="5"/>
  <c r="E11" i="5"/>
  <c r="C5" i="6"/>
  <c r="F32" i="6"/>
  <c r="E32" i="6"/>
  <c r="D32" i="6"/>
  <c r="F31" i="6"/>
  <c r="E31" i="6"/>
  <c r="D31" i="6"/>
  <c r="F30" i="6"/>
  <c r="E30" i="6"/>
  <c r="D30" i="6"/>
  <c r="F29" i="6"/>
  <c r="E29" i="6"/>
  <c r="D29" i="6"/>
  <c r="F28" i="6"/>
  <c r="E28" i="6"/>
  <c r="D28" i="6"/>
  <c r="F24" i="6"/>
  <c r="G24" i="6" s="1"/>
  <c r="E24" i="6"/>
  <c r="D24" i="6"/>
  <c r="C24" i="6"/>
  <c r="G23" i="6"/>
  <c r="G22" i="6"/>
  <c r="G21" i="6"/>
  <c r="G20" i="6"/>
  <c r="G19" i="6"/>
  <c r="W8" i="6"/>
  <c r="V8" i="6"/>
  <c r="U8" i="6"/>
  <c r="T8" i="6" s="1"/>
  <c r="R8" i="6"/>
  <c r="Q8" i="6"/>
  <c r="P8" i="6"/>
  <c r="O8" i="6"/>
  <c r="N8" i="6"/>
  <c r="K8" i="6"/>
  <c r="J8" i="6"/>
  <c r="I8" i="6"/>
  <c r="E8" i="6"/>
  <c r="D8" i="6"/>
  <c r="C8" i="6"/>
  <c r="B8" i="6" s="1"/>
  <c r="T7" i="6"/>
  <c r="W14" i="6" s="1"/>
  <c r="N7" i="6"/>
  <c r="W13" i="6" s="1"/>
  <c r="H7" i="6"/>
  <c r="W12" i="6" s="1"/>
  <c r="B7" i="6"/>
  <c r="W11" i="6" s="1"/>
  <c r="T6" i="6"/>
  <c r="R14" i="6" s="1"/>
  <c r="N6" i="6"/>
  <c r="R13" i="6" s="1"/>
  <c r="H6" i="6"/>
  <c r="R12" i="6" s="1"/>
  <c r="B6" i="6"/>
  <c r="R11" i="6" s="1"/>
  <c r="T5" i="6"/>
  <c r="N5" i="6"/>
  <c r="H5" i="6"/>
  <c r="B5" i="6"/>
  <c r="C30" i="6" s="1"/>
  <c r="T4" i="6"/>
  <c r="N4" i="6"/>
  <c r="H4" i="6"/>
  <c r="B4" i="6"/>
  <c r="C29" i="6" s="1"/>
  <c r="T3" i="6"/>
  <c r="N3" i="6"/>
  <c r="H3" i="6"/>
  <c r="B3" i="6"/>
  <c r="C28" i="6" s="1"/>
  <c r="F33" i="5"/>
  <c r="D29" i="5"/>
  <c r="E29" i="5"/>
  <c r="F29" i="5"/>
  <c r="D30" i="5"/>
  <c r="E30" i="5"/>
  <c r="F30" i="5"/>
  <c r="D31" i="5"/>
  <c r="E31" i="5"/>
  <c r="F31" i="5"/>
  <c r="D32" i="5"/>
  <c r="E32" i="5"/>
  <c r="F32" i="5"/>
  <c r="E28" i="5"/>
  <c r="F28" i="5"/>
  <c r="C28" i="5"/>
  <c r="N4" i="5"/>
  <c r="N5" i="5"/>
  <c r="N6" i="5"/>
  <c r="R13" i="5" s="1"/>
  <c r="N7" i="5"/>
  <c r="W13" i="5" s="1"/>
  <c r="N3" i="5"/>
  <c r="H4" i="5"/>
  <c r="C29" i="5" s="1"/>
  <c r="H5" i="5"/>
  <c r="C30" i="5" s="1"/>
  <c r="H6" i="5"/>
  <c r="R12" i="5" s="1"/>
  <c r="H7" i="5"/>
  <c r="H3" i="5"/>
  <c r="B4" i="5"/>
  <c r="B5" i="5"/>
  <c r="B7" i="5"/>
  <c r="W11" i="5" s="1"/>
  <c r="B3" i="5"/>
  <c r="X15" i="5" l="1"/>
  <c r="X15" i="6"/>
  <c r="D33" i="6"/>
  <c r="C32" i="6"/>
  <c r="W15" i="6"/>
  <c r="H8" i="6"/>
  <c r="E33" i="6"/>
  <c r="C31" i="6"/>
  <c r="C33" i="6" s="1"/>
  <c r="R15" i="6"/>
  <c r="D33" i="5"/>
  <c r="W12" i="5"/>
  <c r="E33" i="5"/>
  <c r="R11" i="5"/>
  <c r="F15" i="6"/>
  <c r="F33" i="6"/>
  <c r="G24" i="5" l="1"/>
  <c r="F24" i="5"/>
  <c r="E24" i="5"/>
  <c r="D24" i="5"/>
  <c r="C24" i="5"/>
  <c r="G23" i="5"/>
  <c r="G22" i="5"/>
  <c r="G21" i="5"/>
  <c r="G20" i="5"/>
  <c r="G19" i="5"/>
  <c r="U15" i="5"/>
  <c r="T15" i="5"/>
  <c r="S15" i="5"/>
  <c r="P15" i="5"/>
  <c r="O15" i="5"/>
  <c r="N15" i="5"/>
  <c r="K15" i="5"/>
  <c r="J15" i="5"/>
  <c r="I15" i="5"/>
  <c r="H15" i="5"/>
  <c r="E15" i="5"/>
  <c r="D15" i="5"/>
  <c r="C15" i="5"/>
  <c r="M15" i="5"/>
  <c r="W8" i="5"/>
  <c r="V8" i="5"/>
  <c r="U8" i="5"/>
  <c r="Q8" i="5"/>
  <c r="P8" i="5"/>
  <c r="O8" i="5"/>
  <c r="N8" i="5" s="1"/>
  <c r="K8" i="5"/>
  <c r="J8" i="5"/>
  <c r="I8" i="5"/>
  <c r="E8" i="5"/>
  <c r="D8" i="5"/>
  <c r="C8" i="5"/>
  <c r="B8" i="5" s="1"/>
  <c r="T7" i="5"/>
  <c r="T6" i="5"/>
  <c r="T5" i="5"/>
  <c r="T4" i="5"/>
  <c r="T3" i="5"/>
  <c r="W14" i="5" l="1"/>
  <c r="W15" i="5" s="1"/>
  <c r="G32" i="5" s="1"/>
  <c r="C32" i="5"/>
  <c r="R14" i="5"/>
  <c r="R15" i="5" s="1"/>
  <c r="G31" i="5" s="1"/>
  <c r="G33" i="5" s="1"/>
  <c r="C31" i="5"/>
  <c r="C33" i="5" s="1"/>
  <c r="T8" i="5"/>
  <c r="R8" i="5"/>
  <c r="H8" i="5"/>
  <c r="H31" i="5" l="1"/>
  <c r="H33" i="5"/>
  <c r="H32" i="5"/>
  <c r="G20" i="4"/>
  <c r="G21" i="4"/>
  <c r="G22" i="4"/>
  <c r="G23" i="4"/>
  <c r="G19" i="4"/>
  <c r="C24" i="4"/>
  <c r="D24" i="4"/>
  <c r="E24" i="4"/>
  <c r="F24" i="4"/>
  <c r="G24" i="4" s="1"/>
  <c r="Z15" i="4"/>
  <c r="Y15" i="4"/>
  <c r="X15" i="4"/>
  <c r="W12" i="4"/>
  <c r="W13" i="4"/>
  <c r="W14" i="4"/>
  <c r="S15" i="4"/>
  <c r="T15" i="4"/>
  <c r="U15" i="4"/>
  <c r="R12" i="4"/>
  <c r="R13" i="4"/>
  <c r="R14" i="4"/>
  <c r="R11" i="4"/>
  <c r="R15" i="4" s="1"/>
  <c r="N15" i="4"/>
  <c r="O15" i="4"/>
  <c r="P15" i="4"/>
  <c r="M12" i="4"/>
  <c r="M13" i="4"/>
  <c r="M14" i="4"/>
  <c r="M11" i="4"/>
  <c r="M15" i="4" s="1"/>
  <c r="J15" i="4"/>
  <c r="K15" i="4"/>
  <c r="I15" i="4"/>
  <c r="H14" i="4"/>
  <c r="H12" i="4"/>
  <c r="H13" i="4"/>
  <c r="H11" i="4"/>
  <c r="H15" i="4" s="1"/>
  <c r="B13" i="4"/>
  <c r="H4" i="4"/>
  <c r="H5" i="4"/>
  <c r="H6" i="4"/>
  <c r="H7" i="4"/>
  <c r="H3" i="4"/>
  <c r="N5" i="4"/>
  <c r="N6" i="4"/>
  <c r="N7" i="4"/>
  <c r="N3" i="4"/>
  <c r="T4" i="4"/>
  <c r="T5" i="4"/>
  <c r="T6" i="4"/>
  <c r="T7" i="4"/>
  <c r="T3" i="4"/>
  <c r="V8" i="4"/>
  <c r="W8" i="4"/>
  <c r="U8" i="4"/>
  <c r="T8" i="4" s="1"/>
  <c r="P8" i="4"/>
  <c r="Q8" i="4"/>
  <c r="O8" i="4"/>
  <c r="N8" i="4" s="1"/>
  <c r="J8" i="4"/>
  <c r="K8" i="4"/>
  <c r="I8" i="4"/>
  <c r="H8" i="4" s="1"/>
  <c r="B8" i="4"/>
  <c r="C8" i="4"/>
  <c r="D8" i="4"/>
  <c r="E8" i="4"/>
  <c r="B14" i="4"/>
  <c r="B15" i="4" s="1"/>
  <c r="N4" i="4"/>
  <c r="E15" i="4"/>
  <c r="D15" i="4"/>
  <c r="C15" i="4"/>
  <c r="F15" i="4" s="1"/>
  <c r="R8" i="4" l="1"/>
  <c r="H21" i="3"/>
  <c r="G21" i="3"/>
  <c r="H19" i="3"/>
  <c r="G19" i="3"/>
  <c r="G17" i="1" l="1"/>
  <c r="E16" i="3" l="1"/>
  <c r="E17" i="3"/>
  <c r="E18" i="3"/>
  <c r="E19" i="3"/>
  <c r="E21" i="3"/>
  <c r="E22" i="3"/>
  <c r="E12" i="3"/>
  <c r="F32" i="3" l="1"/>
  <c r="G32" i="3"/>
  <c r="H32" i="3"/>
  <c r="E28" i="3" l="1"/>
  <c r="F8" i="3"/>
  <c r="G8" i="3"/>
  <c r="H8" i="3"/>
  <c r="E8" i="3"/>
  <c r="X41" i="3"/>
  <c r="Y41" i="3" s="1"/>
  <c r="E40" i="3"/>
  <c r="E39" i="3"/>
  <c r="X38" i="3"/>
  <c r="Y38" i="3" s="1"/>
  <c r="X37" i="3"/>
  <c r="Y37" i="3" s="1"/>
  <c r="X36" i="3"/>
  <c r="Y36" i="3" s="1"/>
  <c r="X35" i="3"/>
  <c r="Y35" i="3" s="1"/>
  <c r="X34" i="3"/>
  <c r="Y34" i="3" s="1"/>
  <c r="X33" i="3"/>
  <c r="Y33" i="3" s="1"/>
  <c r="X32" i="3"/>
  <c r="X31" i="3"/>
  <c r="Y31" i="3" s="1"/>
  <c r="X30" i="3"/>
  <c r="Y30" i="3" s="1"/>
  <c r="Q29" i="3"/>
  <c r="X29" i="3" s="1"/>
  <c r="Y29" i="3" s="1"/>
  <c r="X28" i="3"/>
  <c r="H28" i="3"/>
  <c r="G28" i="3"/>
  <c r="F28" i="3"/>
  <c r="X25" i="3"/>
  <c r="Y25" i="3" s="1"/>
  <c r="X24" i="3"/>
  <c r="Y24" i="3" s="1"/>
  <c r="X23" i="3"/>
  <c r="Y23" i="3" s="1"/>
  <c r="G20" i="3"/>
  <c r="G11" i="3" s="1"/>
  <c r="F20" i="3"/>
  <c r="H11" i="3"/>
  <c r="X16" i="3"/>
  <c r="Y16" i="3" s="1"/>
  <c r="X15" i="3"/>
  <c r="Y15" i="3" s="1"/>
  <c r="X14" i="3"/>
  <c r="Y14" i="3" s="1"/>
  <c r="X13" i="3"/>
  <c r="Y13" i="3" s="1"/>
  <c r="X12" i="3"/>
  <c r="Y12" i="3" s="1"/>
  <c r="X11" i="3"/>
  <c r="X9" i="3"/>
  <c r="Y9" i="3" s="1"/>
  <c r="F30" i="1"/>
  <c r="G30" i="1"/>
  <c r="H30" i="1"/>
  <c r="F26" i="1"/>
  <c r="G26" i="1"/>
  <c r="H26" i="1"/>
  <c r="E26" i="1"/>
  <c r="G21" i="1"/>
  <c r="H21" i="1"/>
  <c r="F20" i="1"/>
  <c r="F10" i="1" s="1"/>
  <c r="G20" i="1"/>
  <c r="G19" i="1"/>
  <c r="H19" i="1"/>
  <c r="H10" i="1" s="1"/>
  <c r="G10" i="1" l="1"/>
  <c r="F11" i="3"/>
  <c r="Y11" i="3" s="1"/>
  <c r="E20" i="3"/>
  <c r="F42" i="3"/>
  <c r="E11" i="3"/>
  <c r="G40" i="1"/>
  <c r="H40" i="1"/>
  <c r="H42" i="3"/>
  <c r="G42" i="3"/>
  <c r="E32" i="3"/>
  <c r="E10" i="1"/>
  <c r="Y28" i="3"/>
  <c r="Y32" i="3"/>
  <c r="E42" i="3" l="1"/>
  <c r="G30" i="6" s="1"/>
  <c r="Q27" i="1" l="1"/>
  <c r="X27" i="1" s="1"/>
  <c r="Y27" i="1" s="1"/>
  <c r="X10" i="1"/>
  <c r="X11" i="1"/>
  <c r="Y11" i="1" s="1"/>
  <c r="X12" i="1"/>
  <c r="Y12" i="1" s="1"/>
  <c r="X13" i="1"/>
  <c r="Y13" i="1" s="1"/>
  <c r="X14" i="1"/>
  <c r="Y14" i="1" s="1"/>
  <c r="X15" i="1"/>
  <c r="Y15" i="1" s="1"/>
  <c r="X16" i="1"/>
  <c r="Y16" i="1" s="1"/>
  <c r="X23" i="1"/>
  <c r="Y23" i="1" s="1"/>
  <c r="X24" i="1"/>
  <c r="Y24" i="1" s="1"/>
  <c r="X25" i="1"/>
  <c r="Y25" i="1" s="1"/>
  <c r="X26" i="1"/>
  <c r="X28" i="1"/>
  <c r="Y28" i="1" s="1"/>
  <c r="X29" i="1"/>
  <c r="Y29" i="1" s="1"/>
  <c r="X30" i="1"/>
  <c r="X31" i="1"/>
  <c r="Y31" i="1" s="1"/>
  <c r="X32" i="1"/>
  <c r="Y32" i="1" s="1"/>
  <c r="X33" i="1"/>
  <c r="Y33" i="1" s="1"/>
  <c r="X34" i="1"/>
  <c r="Y34" i="1" s="1"/>
  <c r="X35" i="1"/>
  <c r="Y35" i="1" s="1"/>
  <c r="X36" i="1"/>
  <c r="Y36" i="1" s="1"/>
  <c r="X39" i="1"/>
  <c r="Y39" i="1" s="1"/>
  <c r="X9" i="1"/>
  <c r="Y9" i="1" s="1"/>
  <c r="Y30" i="1" l="1"/>
  <c r="Y26" i="1"/>
  <c r="Y10" i="1"/>
  <c r="E8" i="1"/>
  <c r="E40" i="1" s="1"/>
  <c r="F8" i="1"/>
  <c r="F40" i="1" s="1"/>
</calcChain>
</file>

<file path=xl/sharedStrings.xml><?xml version="1.0" encoding="utf-8"?>
<sst xmlns="http://schemas.openxmlformats.org/spreadsheetml/2006/main" count="1084" uniqueCount="190">
  <si>
    <t>Основные мероприятия</t>
  </si>
  <si>
    <t>всего</t>
  </si>
  <si>
    <t>местный бюджет</t>
  </si>
  <si>
    <t>областной бюджет</t>
  </si>
  <si>
    <t>федеральный бюджет</t>
  </si>
  <si>
    <t>Подпрограмма «Развитие дошкольного образования»</t>
  </si>
  <si>
    <t xml:space="preserve">  Подпрограмма «Развитие общего образования»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</si>
  <si>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 в пункты проведения экзаменов</t>
  </si>
  <si>
    <t>Укрепление материально-технической базы пунктов проведения экзаменов        (обслуживание оборудования,  обновление и приобретение резервного оборудования, приобретение расходных материалов для  проведения экзаменов)</t>
  </si>
  <si>
    <t>Оснащение помещений для  открытия Центров гуманитарного и цифрового профилей «Точка роста»</t>
  </si>
  <si>
    <t>МКОУ «Маркеловская СОШ»</t>
  </si>
  <si>
    <t>Общеобразовательные организации Шегарского района</t>
  </si>
  <si>
    <t>Обеспечение сохранности здоровья обучающихся. Основное мероприятие реализуется через организацию отдыха детей в каникулярное время</t>
  </si>
  <si>
    <t>Организация мероприятий с обучающимися на уровне муниципалитета (конкурсы, мастер-классы, конференции и другие мероприятия)для выявления одаренных детей в различных областях интеллектуальной и творческой деятельности</t>
  </si>
  <si>
    <t>МКУ «Отдел образования Шегарского района»</t>
  </si>
  <si>
    <t>Функционирование Центров «Точка роста»</t>
  </si>
  <si>
    <t>МКОУ «Шегарская СОШ № 1», МКОУ «Шегарская СОШ № 2», МКОУ «Побединская СОШ», МКОУ «Баткатская СОШ»</t>
  </si>
  <si>
    <t>Обеспечение участия  обучающихся  в региональных, 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</si>
  <si>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 xml:space="preserve">Адресная поддержка одарённых детей -  конкурс «Лучший ученик года», «Лучший спортсмен года», поощрение одарённых детей, добившихся значимых  результатов, выпускников –медалистов и высокобалльников)   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</si>
  <si>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</si>
  <si>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>Организация и проведение конкурсов, смотров, соревнований, турниров и д.р. мероприятий на муниципальном уровне, а также обеспечение участия в конкурсах, смотрах, соревнованиях, турнирах и д.р. мероприятиях на муниципальном и региональном уровнях (по направлениям)</t>
  </si>
  <si>
    <t>Образовательные организации Шегарского района</t>
  </si>
  <si>
    <t>Обновление и обеспечение методического сопровождения учебно-воспитательной и образовательной деятельности учреждений дополнительного образования</t>
  </si>
  <si>
    <t>МКУДО «ЦДТ»</t>
  </si>
  <si>
    <t>Укрепление и развитие материально-технической и учебной базы учреждения дополнительного образования детей</t>
  </si>
  <si>
    <t>Подпрограмма «Управление системой образования»</t>
  </si>
  <si>
    <t>Районная августовская конференция работников образования</t>
  </si>
  <si>
    <t>МКУ «Отдел образования»</t>
  </si>
  <si>
    <t>МКУ «Отдел  образования Администрации Шегарского района»</t>
  </si>
  <si>
    <t>Итого:</t>
  </si>
  <si>
    <t>Повышение курсов квалификации руководителй образовательных организаций, их заместителей. Педагогических работников</t>
  </si>
  <si>
    <t>Образовательне организации Шегарского райцона</t>
  </si>
  <si>
    <t xml:space="preserve">Укрепление материально-технической базы </t>
  </si>
  <si>
    <t>«Побединский детский сад «Лесная дача», МКДОУ "Шегаркий детский сад № 1", МКДОУ "Шегаркий детский сад № 2"</t>
  </si>
  <si>
    <t>сад 1</t>
  </si>
  <si>
    <t>сад 2</t>
  </si>
  <si>
    <t>лесная дача</t>
  </si>
  <si>
    <t>отдел обра</t>
  </si>
  <si>
    <t>сош 1</t>
  </si>
  <si>
    <t>сош2</t>
  </si>
  <si>
    <t>маркеловов</t>
  </si>
  <si>
    <t>0701</t>
  </si>
  <si>
    <t>0702</t>
  </si>
  <si>
    <t>0703</t>
  </si>
  <si>
    <t>0709</t>
  </si>
  <si>
    <t>баткат</t>
  </si>
  <si>
    <t>победа</t>
  </si>
  <si>
    <t>СШ</t>
  </si>
  <si>
    <t>ЦДТ</t>
  </si>
  <si>
    <t>Шегарская спортивная школа</t>
  </si>
  <si>
    <t>ДОП КР</t>
  </si>
  <si>
    <t>к Постановлению Администрации</t>
  </si>
  <si>
    <t>Объем финансирования на 2022 год, тыс. руб.</t>
  </si>
  <si>
    <t>070</t>
  </si>
  <si>
    <t>071</t>
  </si>
  <si>
    <t>072</t>
  </si>
  <si>
    <t>073</t>
  </si>
  <si>
    <t>074</t>
  </si>
  <si>
    <t>075</t>
  </si>
  <si>
    <t>077</t>
  </si>
  <si>
    <t>076</t>
  </si>
  <si>
    <t>078</t>
  </si>
  <si>
    <t>080</t>
  </si>
  <si>
    <t>081</t>
  </si>
  <si>
    <t>082</t>
  </si>
  <si>
    <t>085</t>
  </si>
  <si>
    <t>086</t>
  </si>
  <si>
    <t>089</t>
  </si>
  <si>
    <t>088</t>
  </si>
  <si>
    <t>094</t>
  </si>
  <si>
    <t>095</t>
  </si>
  <si>
    <t>098</t>
  </si>
  <si>
    <t>1.1</t>
  </si>
  <si>
    <t>2</t>
  </si>
  <si>
    <t>2.1</t>
  </si>
  <si>
    <t>2.2</t>
  </si>
  <si>
    <t>2.3</t>
  </si>
  <si>
    <t>2.5</t>
  </si>
  <si>
    <t>2.6</t>
  </si>
  <si>
    <t>2.7</t>
  </si>
  <si>
    <t>2.8</t>
  </si>
  <si>
    <t>2.9</t>
  </si>
  <si>
    <t>3</t>
  </si>
  <si>
    <t>3.1</t>
  </si>
  <si>
    <t>3.2</t>
  </si>
  <si>
    <t>3.3</t>
  </si>
  <si>
    <t>4</t>
  </si>
  <si>
    <t>4.1</t>
  </si>
  <si>
    <t>4.2</t>
  </si>
  <si>
    <t>4.3</t>
  </si>
  <si>
    <t>4.4</t>
  </si>
  <si>
    <t>4.5</t>
  </si>
  <si>
    <t>4.6</t>
  </si>
  <si>
    <t>4.7</t>
  </si>
  <si>
    <t>Образовательные учреждения</t>
  </si>
  <si>
    <t>Подпрограмма «Развитие дополнительного образования»</t>
  </si>
  <si>
    <t>084</t>
  </si>
  <si>
    <t>Приобретение котла</t>
  </si>
  <si>
    <t>Модернизация пищеблоков</t>
  </si>
  <si>
    <t>1.2</t>
  </si>
  <si>
    <t>Ограждение</t>
  </si>
  <si>
    <t>2.10</t>
  </si>
  <si>
    <t>2.11</t>
  </si>
  <si>
    <t>093</t>
  </si>
  <si>
    <t>083</t>
  </si>
  <si>
    <t>Обеспечение обучающихся с ограниченными возможностями здоровья бесплатным двухразовым питанием</t>
  </si>
  <si>
    <t>Обеспечение бесплатным горячим питанием, обучающихся получающих начальное общее образование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</si>
  <si>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</si>
  <si>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</si>
  <si>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Внедрение и функционирование целевой модели цифровой образовательной среды 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</si>
  <si>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</si>
  <si>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</si>
  <si>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>2.12</t>
  </si>
  <si>
    <t>2.13</t>
  </si>
  <si>
    <t>2.14</t>
  </si>
  <si>
    <t>2.15</t>
  </si>
  <si>
    <t>4.8</t>
  </si>
  <si>
    <t>4.9</t>
  </si>
  <si>
    <t>7950100000</t>
  </si>
  <si>
    <t>0916040440/79501S0440</t>
  </si>
  <si>
    <t>0916040470</t>
  </si>
  <si>
    <t>09197L3040</t>
  </si>
  <si>
    <t>09WE151690</t>
  </si>
  <si>
    <t>1149200000/79501S790</t>
  </si>
  <si>
    <t>09WE452100</t>
  </si>
  <si>
    <t>09WE441900</t>
  </si>
  <si>
    <t>МКДОУ "Шегарский детский сад № 1 комбинированного вида"</t>
  </si>
  <si>
    <t>МКОУ "Маркеловская СОШ"</t>
  </si>
  <si>
    <t>МКОУ «Маркеловская СОШ», МКОУ «Шегарская СОШ № 1», МКОУ «Шегарская СОШ № 2»</t>
  </si>
  <si>
    <t>новое!</t>
  </si>
  <si>
    <t>2.16</t>
  </si>
  <si>
    <t>2.4</t>
  </si>
  <si>
    <t>Шегарского района от 10.02.2022 № 194</t>
  </si>
  <si>
    <t>Шегарского района от 25.01.2022 № 86</t>
  </si>
  <si>
    <t>09190L3030</t>
  </si>
  <si>
    <t>0916040400</t>
  </si>
  <si>
    <t>проверка</t>
  </si>
  <si>
    <t>дошколка</t>
  </si>
  <si>
    <t>основная</t>
  </si>
  <si>
    <t>доп</t>
  </si>
  <si>
    <t>упр</t>
  </si>
  <si>
    <t>2020 год</t>
  </si>
  <si>
    <t>2021 год</t>
  </si>
  <si>
    <t>2022 год</t>
  </si>
  <si>
    <t>2023 год</t>
  </si>
  <si>
    <t>2024 год</t>
  </si>
  <si>
    <t>год</t>
  </si>
  <si>
    <t>итого</t>
  </si>
  <si>
    <t>свод паспорт</t>
  </si>
  <si>
    <t>МБ</t>
  </si>
  <si>
    <t>ОБ</t>
  </si>
  <si>
    <t>ФБ</t>
  </si>
  <si>
    <t>Паспорт</t>
  </si>
  <si>
    <t>Было:</t>
  </si>
  <si>
    <t>Изменила:</t>
  </si>
  <si>
    <t>МКОУ «Шегарская СОШ № 1»,МКОУ «Шегарская СОШ № 2»</t>
  </si>
  <si>
    <t xml:space="preserve">Районный конкурс «Сердце отдаю детям» (цветы, подарки победителям, оформление) </t>
  </si>
  <si>
    <t>Участие в региональной августовской конференции работников образования</t>
  </si>
  <si>
    <t>Новое! Исключили конференцию</t>
  </si>
  <si>
    <t xml:space="preserve">Шегарского района от 17.03.2022 №346 </t>
  </si>
  <si>
    <t xml:space="preserve">Районный конкурс «Учитель года-2022» (цветы, подарки победителям, оформление) </t>
  </si>
  <si>
    <t>Участие в областном конкурсе «Учитель года-2022» (цветы, транспортные расходы)</t>
  </si>
  <si>
    <t>Районный конкурс «Воспитатель года-2022» (оформление и награждение победителей)</t>
  </si>
  <si>
    <t>Участие в областном конкурсе «Воспитатель года-2022» (цветы, транспортные расходы)</t>
  </si>
  <si>
    <t>069</t>
  </si>
  <si>
    <t>099</t>
  </si>
  <si>
    <t>Приложение № 2</t>
  </si>
  <si>
    <t>Шегарского района от ___.____._______ №</t>
  </si>
  <si>
    <t>МКУ "Управление образования Администрации Шегарского района"</t>
  </si>
  <si>
    <t>МКДОУ "Шегарский детский сад № 1 комбинированного вида", МКДОУ "Шегарский детский сад N2"</t>
  </si>
  <si>
    <t>1.3</t>
  </si>
  <si>
    <t>1.4</t>
  </si>
  <si>
    <t>МКДОУ "Шегарский детский сад N2"</t>
  </si>
  <si>
    <t>МКУ «Отдел  образования Администрации Шегарского района», МКУ «Управление образования Администрации Шегарского района»</t>
  </si>
  <si>
    <t>МКОУ «Маркеловская СОШ», МКОУ «Шегарская СОШ № 1», МКОУ «Шегарская СОШ № 2», МКУ "Управление образования Администрации Шегарского района"</t>
  </si>
  <si>
    <t>МКУ «Управление образования Шегарского района»</t>
  </si>
  <si>
    <t>Образовательные организации Шегарского района, МКУ "Отдел образования Администрации Шегарского района"  МКУ "Управление образования Администрации Шегарского района"</t>
  </si>
  <si>
    <t>Шегарская спортивная школа, МКУ "Управление образования Администрации Шегарского района"</t>
  </si>
  <si>
    <t>МКУ «Управление образования Администрации Шегарского района»</t>
  </si>
  <si>
    <t>МКУ «Отдел  образования Администрации Шегарского района», МКУ «Управление  образования Администрации Шегарского района»</t>
  </si>
  <si>
    <t>МКУ «Управление  образования Администрации Шегарского района»</t>
  </si>
  <si>
    <t>2.17</t>
  </si>
  <si>
    <t xml:space="preserve"> МКОУ «Побединская СОШ»</t>
  </si>
  <si>
    <t>Организация экскурсионных туров</t>
  </si>
  <si>
    <t>067</t>
  </si>
  <si>
    <t>МКУ «Отдел образования Шегарского района»/МКУ «Управление образования Шегарского района»</t>
  </si>
  <si>
    <t>Всего</t>
  </si>
  <si>
    <t>Корректировка проектно-сметной документации для ограждения</t>
  </si>
  <si>
    <t>Ограждение территории дошкольной образовательной организации</t>
  </si>
  <si>
    <t xml:space="preserve">Строительный контроль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</si>
</sst>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AC2EC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3">
    <xf numFmtId="0" fontId="0" fillId="0" borderId="0" xfId="0"/>
    <xf numFmtId="2" fontId="2" fillId="0" borderId="0" xfId="0" applyNumberFormat="1" applyFont="1" applyBorder="1"/>
    <xf numFmtId="2" fontId="2" fillId="0" borderId="6" xfId="0" applyNumberFormat="1" applyFont="1" applyBorder="1"/>
    <xf numFmtId="2" fontId="2" fillId="0" borderId="0" xfId="0" applyNumberFormat="1" applyFont="1" applyBorder="1" applyAlignment="1">
      <alignment wrapText="1"/>
    </xf>
    <xf numFmtId="2" fontId="2" fillId="0" borderId="0" xfId="0" applyNumberFormat="1" applyFont="1" applyBorder="1" applyAlignment="1"/>
    <xf numFmtId="2" fontId="2" fillId="0" borderId="0" xfId="0" applyNumberFormat="1" applyFont="1" applyBorder="1" applyAlignment="1">
      <alignment vertical="top"/>
    </xf>
    <xf numFmtId="49" fontId="2" fillId="0" borderId="0" xfId="0" applyNumberFormat="1" applyFont="1" applyBorder="1"/>
    <xf numFmtId="49" fontId="1" fillId="0" borderId="6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vertical="center" wrapText="1"/>
    </xf>
    <xf numFmtId="1" fontId="3" fillId="2" borderId="0" xfId="0" applyNumberFormat="1" applyFont="1" applyFill="1" applyBorder="1"/>
    <xf numFmtId="49" fontId="1" fillId="2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/>
    <xf numFmtId="49" fontId="2" fillId="3" borderId="0" xfId="0" applyNumberFormat="1" applyFont="1" applyFill="1" applyBorder="1"/>
    <xf numFmtId="49" fontId="1" fillId="0" borderId="10" xfId="0" applyNumberFormat="1" applyFont="1" applyBorder="1" applyAlignment="1">
      <alignment wrapText="1"/>
    </xf>
    <xf numFmtId="2" fontId="2" fillId="0" borderId="10" xfId="0" applyNumberFormat="1" applyFont="1" applyBorder="1" applyAlignment="1">
      <alignment wrapText="1"/>
    </xf>
    <xf numFmtId="2" fontId="2" fillId="0" borderId="10" xfId="0" applyNumberFormat="1" applyFont="1" applyBorder="1" applyAlignment="1"/>
    <xf numFmtId="2" fontId="2" fillId="0" borderId="10" xfId="0" applyNumberFormat="1" applyFont="1" applyBorder="1"/>
    <xf numFmtId="1" fontId="3" fillId="2" borderId="10" xfId="0" applyNumberFormat="1" applyFont="1" applyFill="1" applyBorder="1"/>
    <xf numFmtId="2" fontId="2" fillId="0" borderId="10" xfId="0" applyNumberFormat="1" applyFont="1" applyBorder="1" applyAlignment="1">
      <alignment vertical="top"/>
    </xf>
    <xf numFmtId="1" fontId="3" fillId="2" borderId="10" xfId="0" applyNumberFormat="1" applyFont="1" applyFill="1" applyBorder="1" applyAlignment="1">
      <alignment vertical="top"/>
    </xf>
    <xf numFmtId="49" fontId="1" fillId="2" borderId="10" xfId="0" applyNumberFormat="1" applyFont="1" applyFill="1" applyBorder="1" applyAlignment="1">
      <alignment wrapText="1"/>
    </xf>
    <xf numFmtId="0" fontId="1" fillId="0" borderId="10" xfId="0" applyNumberFormat="1" applyFont="1" applyBorder="1" applyAlignment="1">
      <alignment wrapText="1"/>
    </xf>
    <xf numFmtId="49" fontId="2" fillId="0" borderId="9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19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center" vertical="center" wrapText="1"/>
    </xf>
    <xf numFmtId="49" fontId="1" fillId="0" borderId="29" xfId="0" applyNumberFormat="1" applyFont="1" applyBorder="1" applyAlignment="1">
      <alignment horizontal="center" vertical="center" wrapText="1"/>
    </xf>
    <xf numFmtId="2" fontId="1" fillId="0" borderId="19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31" xfId="0" applyNumberFormat="1" applyFont="1" applyBorder="1" applyAlignment="1">
      <alignment horizontal="justify" vertical="center" wrapText="1"/>
    </xf>
    <xf numFmtId="164" fontId="1" fillId="0" borderId="31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2" fontId="5" fillId="4" borderId="18" xfId="0" applyNumberFormat="1" applyFont="1" applyFill="1" applyBorder="1" applyAlignment="1">
      <alignment horizontal="center" vertical="center" wrapText="1"/>
    </xf>
    <xf numFmtId="2" fontId="5" fillId="4" borderId="8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4" borderId="12" xfId="0" applyNumberFormat="1" applyFont="1" applyFill="1" applyBorder="1" applyAlignment="1">
      <alignment horizontal="center" vertical="center" wrapText="1"/>
    </xf>
    <xf numFmtId="164" fontId="5" fillId="2" borderId="27" xfId="0" applyNumberFormat="1" applyFont="1" applyFill="1" applyBorder="1" applyAlignment="1">
      <alignment horizontal="center" vertical="center" wrapText="1"/>
    </xf>
    <xf numFmtId="164" fontId="5" fillId="2" borderId="28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wrapText="1"/>
    </xf>
    <xf numFmtId="2" fontId="5" fillId="0" borderId="10" xfId="0" applyNumberFormat="1" applyFont="1" applyBorder="1" applyAlignment="1">
      <alignment wrapText="1"/>
    </xf>
    <xf numFmtId="2" fontId="6" fillId="0" borderId="10" xfId="0" applyNumberFormat="1" applyFont="1" applyBorder="1" applyAlignment="1"/>
    <xf numFmtId="2" fontId="6" fillId="0" borderId="10" xfId="0" applyNumberFormat="1" applyFont="1" applyBorder="1"/>
    <xf numFmtId="1" fontId="7" fillId="2" borderId="10" xfId="0" applyNumberFormat="1" applyFont="1" applyFill="1" applyBorder="1"/>
    <xf numFmtId="2" fontId="6" fillId="0" borderId="0" xfId="0" applyNumberFormat="1" applyFont="1" applyBorder="1"/>
    <xf numFmtId="2" fontId="5" fillId="4" borderId="27" xfId="0" applyNumberFormat="1" applyFont="1" applyFill="1" applyBorder="1" applyAlignment="1">
      <alignment vertical="center" wrapText="1"/>
    </xf>
    <xf numFmtId="2" fontId="2" fillId="5" borderId="0" xfId="0" applyNumberFormat="1" applyFont="1" applyFill="1" applyBorder="1"/>
    <xf numFmtId="0" fontId="2" fillId="5" borderId="0" xfId="0" applyFont="1" applyFill="1"/>
    <xf numFmtId="2" fontId="5" fillId="5" borderId="0" xfId="0" applyNumberFormat="1" applyFont="1" applyFill="1" applyBorder="1" applyAlignment="1">
      <alignment horizontal="center" vertical="center" wrapText="1"/>
    </xf>
    <xf numFmtId="164" fontId="1" fillId="5" borderId="0" xfId="0" applyNumberFormat="1" applyFont="1" applyFill="1" applyBorder="1" applyAlignment="1">
      <alignment horizontal="center" vertical="center" wrapText="1"/>
    </xf>
    <xf numFmtId="164" fontId="5" fillId="5" borderId="0" xfId="0" applyNumberFormat="1" applyFont="1" applyFill="1" applyBorder="1" applyAlignment="1">
      <alignment horizontal="center" vertical="center" wrapText="1"/>
    </xf>
    <xf numFmtId="0" fontId="0" fillId="5" borderId="0" xfId="0" applyFill="1"/>
    <xf numFmtId="2" fontId="6" fillId="5" borderId="0" xfId="0" applyNumberFormat="1" applyFont="1" applyFill="1" applyBorder="1"/>
    <xf numFmtId="49" fontId="2" fillId="5" borderId="9" xfId="0" applyNumberFormat="1" applyFont="1" applyFill="1" applyBorder="1" applyAlignment="1">
      <alignment horizontal="center"/>
    </xf>
    <xf numFmtId="49" fontId="2" fillId="5" borderId="0" xfId="0" applyNumberFormat="1" applyFont="1" applyFill="1" applyBorder="1"/>
    <xf numFmtId="49" fontId="2" fillId="5" borderId="0" xfId="0" applyNumberFormat="1" applyFont="1" applyFill="1" applyBorder="1" applyAlignment="1"/>
    <xf numFmtId="2" fontId="2" fillId="5" borderId="0" xfId="0" applyNumberFormat="1" applyFont="1" applyFill="1" applyBorder="1" applyAlignment="1"/>
    <xf numFmtId="1" fontId="3" fillId="5" borderId="0" xfId="0" applyNumberFormat="1" applyFont="1" applyFill="1" applyBorder="1"/>
    <xf numFmtId="49" fontId="0" fillId="5" borderId="0" xfId="0" applyNumberFormat="1" applyFill="1" applyAlignment="1">
      <alignment horizontal="center"/>
    </xf>
    <xf numFmtId="49" fontId="0" fillId="5" borderId="0" xfId="0" applyNumberFormat="1" applyFill="1"/>
    <xf numFmtId="49" fontId="1" fillId="3" borderId="10" xfId="0" applyNumberFormat="1" applyFont="1" applyFill="1" applyBorder="1" applyAlignment="1">
      <alignment horizontal="center" vertical="center" wrapText="1"/>
    </xf>
    <xf numFmtId="49" fontId="5" fillId="3" borderId="10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vertical="center" wrapText="1"/>
    </xf>
    <xf numFmtId="2" fontId="2" fillId="0" borderId="10" xfId="0" applyNumberFormat="1" applyFont="1" applyBorder="1" applyAlignment="1">
      <alignment wrapText="1"/>
    </xf>
    <xf numFmtId="164" fontId="1" fillId="0" borderId="10" xfId="0" applyNumberFormat="1" applyFont="1" applyBorder="1" applyAlignment="1">
      <alignment horizontal="center" vertical="center" wrapText="1"/>
    </xf>
    <xf numFmtId="2" fontId="5" fillId="4" borderId="18" xfId="0" applyNumberFormat="1" applyFont="1" applyFill="1" applyBorder="1" applyAlignment="1">
      <alignment horizontal="center" vertical="center" wrapText="1"/>
    </xf>
    <xf numFmtId="2" fontId="2" fillId="5" borderId="0" xfId="0" applyNumberFormat="1" applyFont="1" applyFill="1" applyBorder="1" applyAlignment="1">
      <alignment horizontal="left"/>
    </xf>
    <xf numFmtId="0" fontId="0" fillId="5" borderId="0" xfId="0" applyFill="1" applyAlignment="1">
      <alignment horizontal="left"/>
    </xf>
    <xf numFmtId="2" fontId="1" fillId="0" borderId="30" xfId="0" applyNumberFormat="1" applyFont="1" applyBorder="1" applyAlignment="1">
      <alignment horizontal="left" vertical="center" wrapText="1"/>
    </xf>
    <xf numFmtId="2" fontId="1" fillId="0" borderId="20" xfId="0" applyNumberFormat="1" applyFont="1" applyBorder="1" applyAlignment="1">
      <alignment horizontal="left" vertical="center" wrapText="1"/>
    </xf>
    <xf numFmtId="2" fontId="1" fillId="0" borderId="21" xfId="0" applyNumberFormat="1" applyFont="1" applyBorder="1" applyAlignment="1">
      <alignment horizontal="left" vertical="center" wrapText="1"/>
    </xf>
    <xf numFmtId="2" fontId="5" fillId="4" borderId="26" xfId="0" applyNumberFormat="1" applyFont="1" applyFill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left"/>
    </xf>
    <xf numFmtId="164" fontId="8" fillId="0" borderId="19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165" fontId="5" fillId="2" borderId="27" xfId="0" applyNumberFormat="1" applyFont="1" applyFill="1" applyBorder="1" applyAlignment="1">
      <alignment horizontal="center" vertical="center" wrapText="1"/>
    </xf>
    <xf numFmtId="165" fontId="5" fillId="4" borderId="27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Border="1" applyAlignment="1">
      <alignment wrapText="1"/>
    </xf>
    <xf numFmtId="49" fontId="2" fillId="5" borderId="0" xfId="0" applyNumberFormat="1" applyFont="1" applyFill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164" fontId="9" fillId="5" borderId="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49" fontId="8" fillId="0" borderId="24" xfId="0" applyNumberFormat="1" applyFont="1" applyBorder="1" applyAlignment="1">
      <alignment horizontal="center" vertical="center" wrapText="1"/>
    </xf>
    <xf numFmtId="2" fontId="8" fillId="0" borderId="22" xfId="0" applyNumberFormat="1" applyFont="1" applyBorder="1" applyAlignment="1">
      <alignment horizontal="left" vertical="center" wrapText="1"/>
    </xf>
    <xf numFmtId="2" fontId="8" fillId="0" borderId="18" xfId="0" applyNumberFormat="1" applyFont="1" applyBorder="1" applyAlignment="1">
      <alignment horizontal="center" vertical="center" wrapText="1"/>
    </xf>
    <xf numFmtId="164" fontId="8" fillId="0" borderId="18" xfId="0" applyNumberFormat="1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2" fontId="8" fillId="0" borderId="25" xfId="0" applyNumberFormat="1" applyFont="1" applyBorder="1" applyAlignment="1">
      <alignment horizontal="left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2" fontId="8" fillId="0" borderId="21" xfId="0" applyNumberFormat="1" applyFont="1" applyBorder="1" applyAlignment="1">
      <alignment horizontal="left" vertical="center" wrapText="1"/>
    </xf>
    <xf numFmtId="2" fontId="8" fillId="0" borderId="19" xfId="0" applyNumberFormat="1" applyFont="1" applyBorder="1" applyAlignment="1">
      <alignment vertical="center" wrapText="1"/>
    </xf>
    <xf numFmtId="164" fontId="11" fillId="0" borderId="12" xfId="0" applyNumberFormat="1" applyFont="1" applyBorder="1" applyAlignment="1">
      <alignment horizontal="justify" wrapText="1"/>
    </xf>
    <xf numFmtId="164" fontId="11" fillId="0" borderId="42" xfId="0" applyNumberFormat="1" applyFont="1" applyBorder="1" applyAlignment="1">
      <alignment horizontal="justify" wrapText="1"/>
    </xf>
    <xf numFmtId="164" fontId="0" fillId="0" borderId="0" xfId="0" applyNumberFormat="1"/>
    <xf numFmtId="164" fontId="11" fillId="0" borderId="12" xfId="0" applyNumberFormat="1" applyFont="1" applyBorder="1" applyAlignment="1">
      <alignment vertical="top" wrapText="1"/>
    </xf>
    <xf numFmtId="164" fontId="11" fillId="0" borderId="42" xfId="0" applyNumberFormat="1" applyFont="1" applyBorder="1" applyAlignment="1">
      <alignment vertical="top" wrapText="1"/>
    </xf>
    <xf numFmtId="164" fontId="11" fillId="0" borderId="12" xfId="0" applyNumberFormat="1" applyFont="1" applyBorder="1" applyAlignment="1">
      <alignment horizontal="center" vertical="top" wrapText="1"/>
    </xf>
    <xf numFmtId="164" fontId="11" fillId="0" borderId="42" xfId="0" applyNumberFormat="1" applyFont="1" applyBorder="1" applyAlignment="1">
      <alignment horizontal="center" vertical="top" wrapText="1"/>
    </xf>
    <xf numFmtId="164" fontId="11" fillId="0" borderId="40" xfId="0" applyNumberFormat="1" applyFont="1" applyBorder="1" applyAlignment="1">
      <alignment horizontal="justify" wrapText="1"/>
    </xf>
    <xf numFmtId="164" fontId="11" fillId="0" borderId="39" xfId="0" applyNumberFormat="1" applyFont="1" applyBorder="1" applyAlignment="1">
      <alignment horizontal="justify" wrapText="1"/>
    </xf>
    <xf numFmtId="164" fontId="11" fillId="0" borderId="39" xfId="0" applyNumberFormat="1" applyFont="1" applyBorder="1" applyAlignment="1">
      <alignment horizontal="justify" vertical="top" wrapText="1"/>
    </xf>
    <xf numFmtId="164" fontId="11" fillId="0" borderId="41" xfId="0" applyNumberFormat="1" applyFont="1" applyBorder="1" applyAlignment="1">
      <alignment vertical="top" wrapText="1"/>
    </xf>
    <xf numFmtId="164" fontId="11" fillId="0" borderId="39" xfId="0" applyNumberFormat="1" applyFont="1" applyBorder="1" applyAlignment="1">
      <alignment horizontal="center" vertical="top" wrapText="1"/>
    </xf>
    <xf numFmtId="164" fontId="11" fillId="0" borderId="39" xfId="0" applyNumberFormat="1" applyFont="1" applyBorder="1" applyAlignment="1">
      <alignment vertical="top" wrapText="1"/>
    </xf>
    <xf numFmtId="0" fontId="0" fillId="0" borderId="0" xfId="0" applyNumberFormat="1"/>
    <xf numFmtId="164" fontId="11" fillId="6" borderId="12" xfId="0" applyNumberFormat="1" applyFont="1" applyFill="1" applyBorder="1" applyAlignment="1">
      <alignment horizontal="justify" wrapText="1"/>
    </xf>
    <xf numFmtId="164" fontId="11" fillId="6" borderId="42" xfId="0" applyNumberFormat="1" applyFont="1" applyFill="1" applyBorder="1" applyAlignment="1">
      <alignment horizontal="justify" wrapText="1"/>
    </xf>
    <xf numFmtId="164" fontId="11" fillId="6" borderId="40" xfId="0" applyNumberFormat="1" applyFont="1" applyFill="1" applyBorder="1" applyAlignment="1">
      <alignment horizontal="justify" wrapText="1"/>
    </xf>
    <xf numFmtId="164" fontId="11" fillId="6" borderId="39" xfId="0" applyNumberFormat="1" applyFont="1" applyFill="1" applyBorder="1" applyAlignment="1">
      <alignment horizontal="justify" wrapText="1"/>
    </xf>
    <xf numFmtId="164" fontId="11" fillId="6" borderId="39" xfId="0" applyNumberFormat="1" applyFont="1" applyFill="1" applyBorder="1" applyAlignment="1">
      <alignment horizontal="justify" vertical="top" wrapText="1"/>
    </xf>
    <xf numFmtId="164" fontId="11" fillId="6" borderId="40" xfId="0" applyNumberFormat="1" applyFont="1" applyFill="1" applyBorder="1" applyAlignment="1">
      <alignment horizontal="justify" vertical="top" wrapText="1"/>
    </xf>
    <xf numFmtId="164" fontId="0" fillId="6" borderId="0" xfId="0" applyNumberFormat="1" applyFill="1"/>
    <xf numFmtId="164" fontId="11" fillId="7" borderId="12" xfId="0" applyNumberFormat="1" applyFont="1" applyFill="1" applyBorder="1" applyAlignment="1">
      <alignment vertical="top" wrapText="1"/>
    </xf>
    <xf numFmtId="164" fontId="11" fillId="7" borderId="42" xfId="0" applyNumberFormat="1" applyFont="1" applyFill="1" applyBorder="1" applyAlignment="1">
      <alignment vertical="top" wrapText="1"/>
    </xf>
    <xf numFmtId="164" fontId="11" fillId="7" borderId="41" xfId="0" applyNumberFormat="1" applyFont="1" applyFill="1" applyBorder="1" applyAlignment="1">
      <alignment vertical="top" wrapText="1"/>
    </xf>
    <xf numFmtId="164" fontId="11" fillId="7" borderId="39" xfId="0" applyNumberFormat="1" applyFont="1" applyFill="1" applyBorder="1" applyAlignment="1">
      <alignment vertical="top" wrapText="1"/>
    </xf>
    <xf numFmtId="164" fontId="0" fillId="7" borderId="0" xfId="0" applyNumberFormat="1" applyFill="1"/>
    <xf numFmtId="164" fontId="11" fillId="8" borderId="12" xfId="0" applyNumberFormat="1" applyFont="1" applyFill="1" applyBorder="1" applyAlignment="1">
      <alignment horizontal="center" vertical="top" wrapText="1"/>
    </xf>
    <xf numFmtId="164" fontId="11" fillId="8" borderId="39" xfId="0" applyNumberFormat="1" applyFont="1" applyFill="1" applyBorder="1" applyAlignment="1">
      <alignment horizontal="center" vertical="top" wrapText="1"/>
    </xf>
    <xf numFmtId="164" fontId="11" fillId="8" borderId="42" xfId="0" applyNumberFormat="1" applyFont="1" applyFill="1" applyBorder="1" applyAlignment="1">
      <alignment horizontal="center" vertical="top" wrapText="1"/>
    </xf>
    <xf numFmtId="164" fontId="0" fillId="8" borderId="0" xfId="0" applyNumberFormat="1" applyFill="1"/>
    <xf numFmtId="164" fontId="11" fillId="9" borderId="12" xfId="0" applyNumberFormat="1" applyFont="1" applyFill="1" applyBorder="1" applyAlignment="1">
      <alignment horizontal="center" vertical="top" wrapText="1"/>
    </xf>
    <xf numFmtId="164" fontId="11" fillId="9" borderId="42" xfId="0" applyNumberFormat="1" applyFont="1" applyFill="1" applyBorder="1" applyAlignment="1">
      <alignment horizontal="center" vertical="top" wrapText="1"/>
    </xf>
    <xf numFmtId="164" fontId="11" fillId="9" borderId="39" xfId="0" applyNumberFormat="1" applyFont="1" applyFill="1" applyBorder="1" applyAlignment="1">
      <alignment horizontal="center" vertical="top" wrapText="1"/>
    </xf>
    <xf numFmtId="0" fontId="0" fillId="9" borderId="0" xfId="0" applyFill="1"/>
    <xf numFmtId="0" fontId="11" fillId="0" borderId="0" xfId="0" applyNumberFormat="1" applyFont="1" applyFill="1" applyBorder="1" applyAlignment="1">
      <alignment horizontal="justify" wrapText="1"/>
    </xf>
    <xf numFmtId="164" fontId="10" fillId="0" borderId="0" xfId="0" applyNumberFormat="1" applyFont="1"/>
    <xf numFmtId="2" fontId="0" fillId="0" borderId="0" xfId="0" applyNumberFormat="1"/>
    <xf numFmtId="1" fontId="0" fillId="0" borderId="0" xfId="0" applyNumberFormat="1"/>
    <xf numFmtId="164" fontId="0" fillId="0" borderId="0" xfId="0" applyNumberFormat="1" applyAlignment="1">
      <alignment horizontal="right"/>
    </xf>
    <xf numFmtId="165" fontId="11" fillId="3" borderId="12" xfId="0" applyNumberFormat="1" applyFont="1" applyFill="1" applyBorder="1" applyAlignment="1">
      <alignment horizontal="right" wrapText="1"/>
    </xf>
    <xf numFmtId="165" fontId="11" fillId="3" borderId="42" xfId="0" applyNumberFormat="1" applyFont="1" applyFill="1" applyBorder="1" applyAlignment="1">
      <alignment horizontal="right" wrapText="1"/>
    </xf>
    <xf numFmtId="165" fontId="11" fillId="3" borderId="39" xfId="0" applyNumberFormat="1" applyFont="1" applyFill="1" applyBorder="1" applyAlignment="1">
      <alignment horizontal="right" wrapText="1"/>
    </xf>
    <xf numFmtId="165" fontId="11" fillId="3" borderId="39" xfId="0" applyNumberFormat="1" applyFont="1" applyFill="1" applyBorder="1" applyAlignment="1">
      <alignment horizontal="right" vertical="top" wrapText="1"/>
    </xf>
    <xf numFmtId="165" fontId="11" fillId="11" borderId="12" xfId="0" applyNumberFormat="1" applyFont="1" applyFill="1" applyBorder="1" applyAlignment="1">
      <alignment vertical="top" wrapText="1"/>
    </xf>
    <xf numFmtId="165" fontId="11" fillId="11" borderId="42" xfId="0" applyNumberFormat="1" applyFont="1" applyFill="1" applyBorder="1" applyAlignment="1">
      <alignment vertical="top" wrapText="1"/>
    </xf>
    <xf numFmtId="165" fontId="11" fillId="11" borderId="41" xfId="0" applyNumberFormat="1" applyFont="1" applyFill="1" applyBorder="1" applyAlignment="1">
      <alignment vertical="top" wrapText="1"/>
    </xf>
    <xf numFmtId="165" fontId="11" fillId="11" borderId="39" xfId="0" applyNumberFormat="1" applyFont="1" applyFill="1" applyBorder="1" applyAlignment="1">
      <alignment vertical="top" wrapText="1"/>
    </xf>
    <xf numFmtId="165" fontId="11" fillId="2" borderId="12" xfId="0" applyNumberFormat="1" applyFont="1" applyFill="1" applyBorder="1" applyAlignment="1">
      <alignment horizontal="right" vertical="top" wrapText="1"/>
    </xf>
    <xf numFmtId="165" fontId="11" fillId="2" borderId="42" xfId="0" applyNumberFormat="1" applyFont="1" applyFill="1" applyBorder="1" applyAlignment="1">
      <alignment horizontal="right" vertical="top" wrapText="1"/>
    </xf>
    <xf numFmtId="165" fontId="11" fillId="2" borderId="39" xfId="0" applyNumberFormat="1" applyFont="1" applyFill="1" applyBorder="1" applyAlignment="1">
      <alignment horizontal="right" vertical="top" wrapText="1"/>
    </xf>
    <xf numFmtId="165" fontId="11" fillId="12" borderId="12" xfId="0" applyNumberFormat="1" applyFont="1" applyFill="1" applyBorder="1" applyAlignment="1">
      <alignment horizontal="right" vertical="top" wrapText="1"/>
    </xf>
    <xf numFmtId="165" fontId="11" fillId="12" borderId="42" xfId="0" applyNumberFormat="1" applyFont="1" applyFill="1" applyBorder="1" applyAlignment="1">
      <alignment horizontal="right" vertical="top" wrapText="1"/>
    </xf>
    <xf numFmtId="165" fontId="11" fillId="12" borderId="39" xfId="0" applyNumberFormat="1" applyFont="1" applyFill="1" applyBorder="1" applyAlignment="1">
      <alignment horizontal="right" vertical="top" wrapText="1"/>
    </xf>
    <xf numFmtId="165" fontId="0" fillId="0" borderId="0" xfId="0" applyNumberFormat="1"/>
    <xf numFmtId="0" fontId="4" fillId="10" borderId="0" xfId="0" applyFont="1" applyFill="1"/>
    <xf numFmtId="0" fontId="4" fillId="10" borderId="10" xfId="0" applyFont="1" applyFill="1" applyBorder="1"/>
    <xf numFmtId="165" fontId="4" fillId="10" borderId="10" xfId="0" applyNumberFormat="1" applyFont="1" applyFill="1" applyBorder="1"/>
    <xf numFmtId="165" fontId="11" fillId="0" borderId="12" xfId="0" applyNumberFormat="1" applyFont="1" applyBorder="1" applyAlignment="1">
      <alignment horizontal="right" wrapText="1"/>
    </xf>
    <xf numFmtId="165" fontId="11" fillId="0" borderId="12" xfId="0" applyNumberFormat="1" applyFont="1" applyBorder="1" applyAlignment="1">
      <alignment horizontal="right" vertical="top" wrapText="1"/>
    </xf>
    <xf numFmtId="165" fontId="11" fillId="0" borderId="40" xfId="0" applyNumberFormat="1" applyFont="1" applyBorder="1" applyAlignment="1">
      <alignment horizontal="right" wrapText="1"/>
    </xf>
    <xf numFmtId="165" fontId="0" fillId="0" borderId="0" xfId="0" applyNumberFormat="1" applyAlignment="1">
      <alignment horizontal="right"/>
    </xf>
    <xf numFmtId="164" fontId="11" fillId="0" borderId="12" xfId="0" applyNumberFormat="1" applyFont="1" applyBorder="1" applyAlignment="1">
      <alignment horizontal="right" vertical="top" wrapText="1"/>
    </xf>
    <xf numFmtId="164" fontId="11" fillId="0" borderId="40" xfId="0" applyNumberFormat="1" applyFont="1" applyBorder="1" applyAlignment="1">
      <alignment horizontal="right" wrapText="1"/>
    </xf>
    <xf numFmtId="164" fontId="11" fillId="0" borderId="12" xfId="0" applyNumberFormat="1" applyFont="1" applyBorder="1" applyAlignment="1">
      <alignment horizontal="right" wrapText="1"/>
    </xf>
    <xf numFmtId="2" fontId="8" fillId="0" borderId="10" xfId="0" applyNumberFormat="1" applyFont="1" applyBorder="1" applyAlignment="1">
      <alignment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2" fontId="1" fillId="0" borderId="21" xfId="0" applyNumberFormat="1" applyFont="1" applyFill="1" applyBorder="1" applyAlignment="1">
      <alignment horizontal="left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5" fontId="5" fillId="2" borderId="43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2" fontId="1" fillId="0" borderId="25" xfId="0" applyNumberFormat="1" applyFont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49" fontId="8" fillId="0" borderId="23" xfId="0" applyNumberFormat="1" applyFon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164" fontId="8" fillId="0" borderId="16" xfId="0" applyNumberFormat="1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2" fontId="8" fillId="0" borderId="38" xfId="0" applyNumberFormat="1" applyFont="1" applyBorder="1" applyAlignment="1">
      <alignment horizontal="left" vertical="center" wrapText="1"/>
    </xf>
    <xf numFmtId="2" fontId="8" fillId="0" borderId="36" xfId="0" applyNumberFormat="1" applyFont="1" applyBorder="1" applyAlignment="1">
      <alignment horizontal="justify" vertical="center" wrapText="1"/>
    </xf>
    <xf numFmtId="164" fontId="8" fillId="0" borderId="36" xfId="0" applyNumberFormat="1" applyFont="1" applyBorder="1" applyAlignment="1">
      <alignment horizontal="center" vertical="center" wrapText="1"/>
    </xf>
    <xf numFmtId="164" fontId="8" fillId="0" borderId="37" xfId="0" applyNumberFormat="1" applyFont="1" applyBorder="1" applyAlignment="1">
      <alignment horizontal="center" vertical="center" wrapText="1"/>
    </xf>
    <xf numFmtId="49" fontId="8" fillId="0" borderId="35" xfId="0" applyNumberFormat="1" applyFon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left" vertical="center" wrapText="1"/>
    </xf>
    <xf numFmtId="164" fontId="8" fillId="5" borderId="10" xfId="0" applyNumberFormat="1" applyFont="1" applyFill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2" fontId="8" fillId="0" borderId="18" xfId="0" applyNumberFormat="1" applyFont="1" applyBorder="1" applyAlignment="1">
      <alignment horizontal="left" vertical="center" wrapText="1"/>
    </xf>
    <xf numFmtId="164" fontId="8" fillId="5" borderId="18" xfId="0" applyNumberFormat="1" applyFont="1" applyFill="1" applyBorder="1" applyAlignment="1">
      <alignment horizontal="center" vertical="center" wrapText="1"/>
    </xf>
    <xf numFmtId="49" fontId="12" fillId="5" borderId="9" xfId="0" applyNumberFormat="1" applyFont="1" applyFill="1" applyBorder="1" applyAlignment="1">
      <alignment horizontal="center"/>
    </xf>
    <xf numFmtId="2" fontId="12" fillId="5" borderId="0" xfId="0" applyNumberFormat="1" applyFont="1" applyFill="1" applyBorder="1" applyAlignment="1">
      <alignment horizontal="left"/>
    </xf>
    <xf numFmtId="2" fontId="12" fillId="5" borderId="0" xfId="0" applyNumberFormat="1" applyFont="1" applyFill="1" applyBorder="1"/>
    <xf numFmtId="2" fontId="12" fillId="5" borderId="0" xfId="0" applyNumberFormat="1" applyFont="1" applyFill="1" applyBorder="1" applyAlignment="1"/>
    <xf numFmtId="49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/>
    </xf>
    <xf numFmtId="0" fontId="13" fillId="5" borderId="0" xfId="0" applyFont="1" applyFill="1"/>
    <xf numFmtId="0" fontId="13" fillId="5" borderId="0" xfId="0" applyFont="1" applyFill="1" applyAlignment="1"/>
    <xf numFmtId="0" fontId="12" fillId="5" borderId="0" xfId="0" applyFont="1" applyFill="1" applyAlignment="1"/>
    <xf numFmtId="2" fontId="14" fillId="4" borderId="14" xfId="0" applyNumberFormat="1" applyFont="1" applyFill="1" applyBorder="1" applyAlignment="1">
      <alignment horizontal="centerContinuous" vertical="center" wrapText="1"/>
    </xf>
    <xf numFmtId="2" fontId="14" fillId="4" borderId="15" xfId="0" applyNumberFormat="1" applyFont="1" applyFill="1" applyBorder="1" applyAlignment="1">
      <alignment horizontal="centerContinuous" vertical="center" wrapText="1"/>
    </xf>
    <xf numFmtId="2" fontId="14" fillId="4" borderId="18" xfId="0" applyNumberFormat="1" applyFont="1" applyFill="1" applyBorder="1" applyAlignment="1">
      <alignment horizontal="center" vertical="center" wrapText="1"/>
    </xf>
    <xf numFmtId="2" fontId="14" fillId="4" borderId="8" xfId="0" applyNumberFormat="1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 wrapText="1"/>
    </xf>
    <xf numFmtId="164" fontId="14" fillId="2" borderId="27" xfId="0" applyNumberFormat="1" applyFont="1" applyFill="1" applyBorder="1" applyAlignment="1">
      <alignment horizontal="center" vertical="center" wrapText="1"/>
    </xf>
    <xf numFmtId="164" fontId="14" fillId="2" borderId="28" xfId="0" applyNumberFormat="1" applyFont="1" applyFill="1" applyBorder="1" applyAlignment="1">
      <alignment horizontal="center" vertical="center" wrapText="1"/>
    </xf>
    <xf numFmtId="2" fontId="8" fillId="0" borderId="32" xfId="0" applyNumberFormat="1" applyFont="1" applyBorder="1" applyAlignment="1">
      <alignment horizontal="left" vertical="center" wrapText="1"/>
    </xf>
    <xf numFmtId="2" fontId="8" fillId="0" borderId="27" xfId="0" applyNumberFormat="1" applyFont="1" applyBorder="1" applyAlignment="1">
      <alignment horizontal="justify" vertical="center" wrapText="1"/>
    </xf>
    <xf numFmtId="164" fontId="8" fillId="0" borderId="27" xfId="0" applyNumberFormat="1" applyFont="1" applyBorder="1" applyAlignment="1">
      <alignment horizontal="center" vertical="center" wrapText="1"/>
    </xf>
    <xf numFmtId="164" fontId="8" fillId="0" borderId="28" xfId="0" applyNumberFormat="1" applyFont="1" applyBorder="1" applyAlignment="1">
      <alignment horizontal="center" vertical="center" wrapText="1"/>
    </xf>
    <xf numFmtId="49" fontId="14" fillId="2" borderId="12" xfId="0" applyNumberFormat="1" applyFont="1" applyFill="1" applyBorder="1" applyAlignment="1">
      <alignment horizontal="center" vertical="center" wrapText="1"/>
    </xf>
    <xf numFmtId="165" fontId="14" fillId="2" borderId="27" xfId="0" applyNumberFormat="1" applyFont="1" applyFill="1" applyBorder="1" applyAlignment="1">
      <alignment horizontal="center" vertical="center" wrapText="1"/>
    </xf>
    <xf numFmtId="49" fontId="8" fillId="0" borderId="33" xfId="0" applyNumberFormat="1" applyFont="1" applyBorder="1" applyAlignment="1">
      <alignment horizontal="center" vertical="center" wrapText="1"/>
    </xf>
    <xf numFmtId="2" fontId="8" fillId="0" borderId="34" xfId="0" applyNumberFormat="1" applyFont="1" applyBorder="1" applyAlignment="1">
      <alignment horizontal="left" vertical="center" wrapText="1"/>
    </xf>
    <xf numFmtId="2" fontId="8" fillId="0" borderId="14" xfId="0" applyNumberFormat="1" applyFont="1" applyBorder="1" applyAlignment="1">
      <alignment vertical="center" wrapText="1"/>
    </xf>
    <xf numFmtId="164" fontId="8" fillId="0" borderId="14" xfId="0" applyNumberFormat="1" applyFont="1" applyBorder="1" applyAlignment="1">
      <alignment horizontal="center" vertical="center" wrapText="1"/>
    </xf>
    <xf numFmtId="164" fontId="8" fillId="0" borderId="15" xfId="0" applyNumberFormat="1" applyFont="1" applyBorder="1" applyAlignment="1">
      <alignment horizontal="center" vertical="center" wrapText="1"/>
    </xf>
    <xf numFmtId="49" fontId="8" fillId="0" borderId="29" xfId="0" applyNumberFormat="1" applyFont="1" applyBorder="1" applyAlignment="1">
      <alignment horizontal="center" vertical="center" wrapText="1"/>
    </xf>
    <xf numFmtId="2" fontId="8" fillId="0" borderId="20" xfId="0" applyNumberFormat="1" applyFont="1" applyBorder="1" applyAlignment="1">
      <alignment horizontal="left" vertical="center" wrapText="1"/>
    </xf>
    <xf numFmtId="2" fontId="8" fillId="0" borderId="19" xfId="0" applyNumberFormat="1" applyFont="1" applyBorder="1" applyAlignment="1">
      <alignment horizontal="center" vertical="center" wrapText="1"/>
    </xf>
    <xf numFmtId="164" fontId="8" fillId="0" borderId="11" xfId="0" applyNumberFormat="1" applyFont="1" applyBorder="1" applyAlignment="1">
      <alignment horizontal="center" vertical="center" wrapText="1"/>
    </xf>
    <xf numFmtId="165" fontId="14" fillId="2" borderId="28" xfId="0" applyNumberFormat="1" applyFont="1" applyFill="1" applyBorder="1" applyAlignment="1">
      <alignment horizontal="center" vertical="center" wrapText="1"/>
    </xf>
    <xf numFmtId="49" fontId="8" fillId="0" borderId="23" xfId="0" applyNumberFormat="1" applyFont="1" applyFill="1" applyBorder="1" applyAlignment="1">
      <alignment horizontal="center" vertical="center" wrapText="1"/>
    </xf>
    <xf numFmtId="2" fontId="8" fillId="0" borderId="21" xfId="0" applyNumberFormat="1" applyFont="1" applyFill="1" applyBorder="1" applyAlignment="1">
      <alignment horizontal="left" vertical="center" wrapText="1"/>
    </xf>
    <xf numFmtId="2" fontId="8" fillId="0" borderId="10" xfId="0" applyNumberFormat="1" applyFont="1" applyFill="1" applyBorder="1" applyAlignment="1">
      <alignment horizontal="center" vertical="center" wrapText="1"/>
    </xf>
    <xf numFmtId="164" fontId="8" fillId="0" borderId="16" xfId="0" applyNumberFormat="1" applyFont="1" applyFill="1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2" fontId="14" fillId="4" borderId="26" xfId="0" applyNumberFormat="1" applyFont="1" applyFill="1" applyBorder="1" applyAlignment="1">
      <alignment horizontal="left" vertical="center" wrapText="1"/>
    </xf>
    <xf numFmtId="2" fontId="14" fillId="4" borderId="27" xfId="0" applyNumberFormat="1" applyFont="1" applyFill="1" applyBorder="1" applyAlignment="1">
      <alignment vertical="center" wrapText="1"/>
    </xf>
    <xf numFmtId="165" fontId="14" fillId="4" borderId="27" xfId="0" applyNumberFormat="1" applyFont="1" applyFill="1" applyBorder="1" applyAlignment="1">
      <alignment horizontal="center" vertical="center" wrapText="1"/>
    </xf>
    <xf numFmtId="49" fontId="12" fillId="5" borderId="0" xfId="0" applyNumberFormat="1" applyFont="1" applyFill="1" applyBorder="1"/>
    <xf numFmtId="49" fontId="12" fillId="5" borderId="0" xfId="0" applyNumberFormat="1" applyFont="1" applyFill="1" applyBorder="1" applyAlignment="1"/>
    <xf numFmtId="1" fontId="16" fillId="5" borderId="0" xfId="0" applyNumberFormat="1" applyFont="1" applyFill="1" applyBorder="1"/>
    <xf numFmtId="49" fontId="12" fillId="5" borderId="0" xfId="0" applyNumberFormat="1" applyFont="1" applyFill="1" applyBorder="1" applyAlignment="1">
      <alignment horizontal="center"/>
    </xf>
    <xf numFmtId="0" fontId="12" fillId="5" borderId="0" xfId="0" applyFont="1" applyFill="1"/>
    <xf numFmtId="49" fontId="13" fillId="5" borderId="0" xfId="0" applyNumberFormat="1" applyFont="1" applyFill="1"/>
    <xf numFmtId="2" fontId="14" fillId="5" borderId="0" xfId="0" applyNumberFormat="1" applyFont="1" applyFill="1" applyBorder="1" applyAlignment="1">
      <alignment horizontal="center" vertical="center" wrapText="1"/>
    </xf>
    <xf numFmtId="49" fontId="8" fillId="3" borderId="10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wrapText="1"/>
    </xf>
    <xf numFmtId="2" fontId="12" fillId="0" borderId="10" xfId="0" applyNumberFormat="1" applyFont="1" applyBorder="1" applyAlignment="1">
      <alignment wrapText="1"/>
    </xf>
    <xf numFmtId="2" fontId="12" fillId="0" borderId="10" xfId="0" applyNumberFormat="1" applyFont="1" applyBorder="1" applyAlignment="1"/>
    <xf numFmtId="2" fontId="12" fillId="0" borderId="10" xfId="0" applyNumberFormat="1" applyFont="1" applyBorder="1"/>
    <xf numFmtId="1" fontId="16" fillId="2" borderId="10" xfId="0" applyNumberFormat="1" applyFont="1" applyFill="1" applyBorder="1"/>
    <xf numFmtId="49" fontId="12" fillId="0" borderId="6" xfId="0" applyNumberFormat="1" applyFont="1" applyBorder="1" applyAlignment="1">
      <alignment horizontal="center"/>
    </xf>
    <xf numFmtId="2" fontId="12" fillId="0" borderId="6" xfId="0" applyNumberFormat="1" applyFont="1" applyBorder="1"/>
    <xf numFmtId="49" fontId="8" fillId="0" borderId="0" xfId="0" applyNumberFormat="1" applyFont="1" applyBorder="1" applyAlignment="1">
      <alignment horizontal="center" vertical="center" wrapText="1"/>
    </xf>
    <xf numFmtId="2" fontId="12" fillId="0" borderId="10" xfId="0" applyNumberFormat="1" applyFont="1" applyBorder="1" applyAlignment="1">
      <alignment vertical="top"/>
    </xf>
    <xf numFmtId="1" fontId="16" fillId="2" borderId="10" xfId="0" applyNumberFormat="1" applyFont="1" applyFill="1" applyBorder="1" applyAlignment="1">
      <alignment vertical="top"/>
    </xf>
    <xf numFmtId="49" fontId="12" fillId="0" borderId="0" xfId="0" applyNumberFormat="1" applyFont="1" applyBorder="1" applyAlignment="1">
      <alignment horizontal="center" vertical="top"/>
    </xf>
    <xf numFmtId="2" fontId="12" fillId="0" borderId="0" xfId="0" applyNumberFormat="1" applyFont="1" applyBorder="1" applyAlignment="1">
      <alignment vertical="top"/>
    </xf>
    <xf numFmtId="2" fontId="12" fillId="0" borderId="0" xfId="0" applyNumberFormat="1" applyFont="1" applyBorder="1"/>
    <xf numFmtId="164" fontId="8" fillId="5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/>
    </xf>
    <xf numFmtId="2" fontId="17" fillId="5" borderId="0" xfId="0" applyNumberFormat="1" applyFont="1" applyFill="1" applyBorder="1"/>
    <xf numFmtId="164" fontId="14" fillId="5" borderId="0" xfId="0" applyNumberFormat="1" applyFont="1" applyFill="1" applyBorder="1" applyAlignment="1">
      <alignment horizontal="center" vertical="center" wrapText="1"/>
    </xf>
    <xf numFmtId="49" fontId="14" fillId="3" borderId="10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Border="1" applyAlignment="1">
      <alignment horizontal="center" vertical="center" wrapText="1"/>
    </xf>
    <xf numFmtId="49" fontId="14" fillId="0" borderId="10" xfId="0" applyNumberFormat="1" applyFont="1" applyBorder="1" applyAlignment="1">
      <alignment wrapText="1"/>
    </xf>
    <xf numFmtId="2" fontId="14" fillId="0" borderId="10" xfId="0" applyNumberFormat="1" applyFont="1" applyBorder="1" applyAlignment="1">
      <alignment wrapText="1"/>
    </xf>
    <xf numFmtId="2" fontId="17" fillId="0" borderId="10" xfId="0" applyNumberFormat="1" applyFont="1" applyBorder="1" applyAlignment="1"/>
    <xf numFmtId="2" fontId="17" fillId="0" borderId="10" xfId="0" applyNumberFormat="1" applyFont="1" applyBorder="1"/>
    <xf numFmtId="1" fontId="18" fillId="2" borderId="10" xfId="0" applyNumberFormat="1" applyFont="1" applyFill="1" applyBorder="1"/>
    <xf numFmtId="49" fontId="17" fillId="0" borderId="0" xfId="0" applyNumberFormat="1" applyFont="1" applyBorder="1" applyAlignment="1">
      <alignment horizontal="center"/>
    </xf>
    <xf numFmtId="2" fontId="17" fillId="0" borderId="0" xfId="0" applyNumberFormat="1" applyFont="1" applyBorder="1"/>
    <xf numFmtId="49" fontId="12" fillId="0" borderId="0" xfId="0" applyNumberFormat="1" applyFont="1" applyBorder="1" applyAlignment="1">
      <alignment horizontal="left"/>
    </xf>
    <xf numFmtId="49" fontId="8" fillId="2" borderId="0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wrapText="1"/>
    </xf>
    <xf numFmtId="0" fontId="8" fillId="0" borderId="10" xfId="0" applyNumberFormat="1" applyFont="1" applyBorder="1" applyAlignment="1">
      <alignment wrapText="1"/>
    </xf>
    <xf numFmtId="49" fontId="8" fillId="3" borderId="10" xfId="0" applyNumberFormat="1" applyFont="1" applyFill="1" applyBorder="1" applyAlignment="1">
      <alignment vertical="center" wrapText="1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wrapText="1"/>
    </xf>
    <xf numFmtId="2" fontId="12" fillId="0" borderId="0" xfId="0" applyNumberFormat="1" applyFont="1" applyBorder="1" applyAlignment="1">
      <alignment wrapText="1"/>
    </xf>
    <xf numFmtId="2" fontId="12" fillId="0" borderId="0" xfId="0" applyNumberFormat="1" applyFont="1" applyBorder="1" applyAlignment="1"/>
    <xf numFmtId="1" fontId="16" fillId="2" borderId="0" xfId="0" applyNumberFormat="1" applyFont="1" applyFill="1" applyBorder="1"/>
    <xf numFmtId="49" fontId="12" fillId="0" borderId="9" xfId="0" applyNumberFormat="1" applyFont="1" applyBorder="1" applyAlignment="1">
      <alignment horizontal="center"/>
    </xf>
    <xf numFmtId="2" fontId="12" fillId="0" borderId="0" xfId="0" applyNumberFormat="1" applyFont="1" applyBorder="1" applyAlignment="1">
      <alignment horizontal="left"/>
    </xf>
    <xf numFmtId="49" fontId="12" fillId="0" borderId="0" xfId="0" applyNumberFormat="1" applyFont="1" applyBorder="1"/>
    <xf numFmtId="49" fontId="12" fillId="3" borderId="0" xfId="0" applyNumberFormat="1" applyFont="1" applyFill="1" applyBorder="1"/>
    <xf numFmtId="49" fontId="12" fillId="0" borderId="0" xfId="0" applyNumberFormat="1" applyFont="1" applyBorder="1" applyAlignment="1"/>
    <xf numFmtId="49" fontId="8" fillId="0" borderId="10" xfId="0" applyNumberFormat="1" applyFont="1" applyFill="1" applyBorder="1" applyAlignment="1">
      <alignment horizontal="center" vertical="center" wrapText="1"/>
    </xf>
    <xf numFmtId="2" fontId="8" fillId="0" borderId="10" xfId="0" applyNumberFormat="1" applyFont="1" applyBorder="1" applyAlignment="1">
      <alignment vertical="center" wrapText="1"/>
    </xf>
    <xf numFmtId="2" fontId="14" fillId="4" borderId="18" xfId="0" applyNumberFormat="1" applyFont="1" applyFill="1" applyBorder="1" applyAlignment="1">
      <alignment horizontal="center" vertical="center" wrapText="1"/>
    </xf>
    <xf numFmtId="2" fontId="12" fillId="0" borderId="10" xfId="0" applyNumberFormat="1" applyFont="1" applyBorder="1" applyAlignment="1">
      <alignment wrapText="1"/>
    </xf>
    <xf numFmtId="2" fontId="12" fillId="0" borderId="10" xfId="0" applyNumberFormat="1" applyFont="1" applyBorder="1" applyAlignment="1">
      <alignment wrapText="1"/>
    </xf>
    <xf numFmtId="2" fontId="8" fillId="0" borderId="10" xfId="0" applyNumberFormat="1" applyFont="1" applyBorder="1" applyAlignment="1">
      <alignment horizontal="justify" vertical="center" wrapText="1"/>
    </xf>
    <xf numFmtId="2" fontId="8" fillId="0" borderId="14" xfId="0" applyNumberFormat="1" applyFont="1" applyBorder="1" applyAlignment="1">
      <alignment horizontal="justify" vertical="center" wrapText="1"/>
    </xf>
    <xf numFmtId="2" fontId="8" fillId="0" borderId="18" xfId="0" applyNumberFormat="1" applyFont="1" applyBorder="1" applyAlignment="1">
      <alignment horizontal="justify" vertical="center" wrapText="1"/>
    </xf>
    <xf numFmtId="49" fontId="8" fillId="2" borderId="45" xfId="0" applyNumberFormat="1" applyFont="1" applyFill="1" applyBorder="1" applyAlignment="1">
      <alignment horizontal="center" vertical="center" wrapText="1"/>
    </xf>
    <xf numFmtId="49" fontId="14" fillId="2" borderId="40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8" fillId="0" borderId="16" xfId="0" applyNumberFormat="1" applyFont="1" applyBorder="1" applyAlignment="1">
      <alignment horizontal="center" vertical="center" wrapText="1"/>
    </xf>
    <xf numFmtId="165" fontId="8" fillId="0" borderId="18" xfId="0" applyNumberFormat="1" applyFont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 wrapText="1"/>
    </xf>
    <xf numFmtId="165" fontId="14" fillId="2" borderId="43" xfId="0" applyNumberFormat="1" applyFont="1" applyFill="1" applyBorder="1" applyAlignment="1">
      <alignment horizontal="center" vertical="center" wrapText="1"/>
    </xf>
    <xf numFmtId="165" fontId="8" fillId="5" borderId="10" xfId="0" applyNumberFormat="1" applyFont="1" applyFill="1" applyBorder="1" applyAlignment="1">
      <alignment horizontal="center" vertical="center" wrapText="1"/>
    </xf>
    <xf numFmtId="165" fontId="8" fillId="0" borderId="19" xfId="0" applyNumberFormat="1" applyFont="1" applyBorder="1" applyAlignment="1">
      <alignment horizontal="center" vertical="center" wrapText="1"/>
    </xf>
    <xf numFmtId="165" fontId="8" fillId="0" borderId="11" xfId="0" applyNumberFormat="1" applyFont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6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4" fontId="12" fillId="5" borderId="0" xfId="0" applyNumberFormat="1" applyFont="1" applyFill="1" applyBorder="1" applyAlignment="1"/>
    <xf numFmtId="165" fontId="14" fillId="2" borderId="31" xfId="0" applyNumberFormat="1" applyFont="1" applyFill="1" applyBorder="1" applyAlignment="1">
      <alignment horizontal="center" vertical="center" wrapText="1"/>
    </xf>
    <xf numFmtId="164" fontId="14" fillId="2" borderId="36" xfId="0" applyNumberFormat="1" applyFont="1" applyFill="1" applyBorder="1" applyAlignment="1">
      <alignment horizontal="center" vertical="center" wrapText="1"/>
    </xf>
    <xf numFmtId="49" fontId="8" fillId="0" borderId="47" xfId="0" applyNumberFormat="1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left" vertical="center" wrapText="1"/>
    </xf>
    <xf numFmtId="165" fontId="8" fillId="5" borderId="3" xfId="0" applyNumberFormat="1" applyFont="1" applyFill="1" applyBorder="1" applyAlignment="1">
      <alignment horizontal="center" vertical="center" wrapText="1"/>
    </xf>
    <xf numFmtId="164" fontId="14" fillId="2" borderId="37" xfId="0" applyNumberFormat="1" applyFont="1" applyFill="1" applyBorder="1" applyAlignment="1">
      <alignment horizontal="center" vertical="center" wrapText="1"/>
    </xf>
    <xf numFmtId="49" fontId="8" fillId="0" borderId="32" xfId="0" applyNumberFormat="1" applyFont="1" applyBorder="1" applyAlignment="1">
      <alignment horizontal="center" vertical="center" wrapText="1"/>
    </xf>
    <xf numFmtId="2" fontId="8" fillId="0" borderId="27" xfId="0" applyNumberFormat="1" applyFont="1" applyBorder="1" applyAlignment="1">
      <alignment horizontal="left" vertical="center" wrapText="1"/>
    </xf>
    <xf numFmtId="2" fontId="8" fillId="0" borderId="27" xfId="0" applyNumberFormat="1" applyFont="1" applyBorder="1" applyAlignment="1">
      <alignment horizontal="center" vertical="center" wrapText="1"/>
    </xf>
    <xf numFmtId="165" fontId="8" fillId="0" borderId="27" xfId="0" applyNumberFormat="1" applyFont="1" applyBorder="1" applyAlignment="1">
      <alignment horizontal="center" vertical="center" wrapText="1"/>
    </xf>
    <xf numFmtId="165" fontId="8" fillId="5" borderId="27" xfId="0" applyNumberFormat="1" applyFont="1" applyFill="1" applyBorder="1" applyAlignment="1">
      <alignment horizontal="center" vertical="center" wrapText="1"/>
    </xf>
    <xf numFmtId="165" fontId="8" fillId="0" borderId="28" xfId="0" applyNumberFormat="1" applyFont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2" fontId="8" fillId="0" borderId="10" xfId="0" applyNumberFormat="1" applyFont="1" applyBorder="1" applyAlignment="1">
      <alignment vertical="center" wrapText="1"/>
    </xf>
    <xf numFmtId="2" fontId="14" fillId="4" borderId="18" xfId="0" applyNumberFormat="1" applyFont="1" applyFill="1" applyBorder="1" applyAlignment="1">
      <alignment horizontal="center" vertical="center" wrapText="1"/>
    </xf>
    <xf numFmtId="2" fontId="12" fillId="0" borderId="10" xfId="0" applyNumberFormat="1" applyFont="1" applyBorder="1" applyAlignment="1">
      <alignment wrapText="1"/>
    </xf>
    <xf numFmtId="2" fontId="2" fillId="0" borderId="10" xfId="0" applyNumberFormat="1" applyFont="1" applyBorder="1" applyAlignment="1">
      <alignment wrapText="1"/>
    </xf>
    <xf numFmtId="164" fontId="1" fillId="0" borderId="16" xfId="0" applyNumberFormat="1" applyFont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2" fontId="1" fillId="0" borderId="21" xfId="0" applyNumberFormat="1" applyFont="1" applyBorder="1" applyAlignment="1">
      <alignment horizontal="left" vertical="center" wrapText="1"/>
    </xf>
    <xf numFmtId="2" fontId="8" fillId="0" borderId="10" xfId="0" applyNumberFormat="1" applyFont="1" applyBorder="1" applyAlignment="1">
      <alignment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49" fontId="5" fillId="4" borderId="13" xfId="0" applyNumberFormat="1" applyFont="1" applyFill="1" applyBorder="1" applyAlignment="1">
      <alignment horizontal="center" vertical="center" wrapText="1"/>
    </xf>
    <xf numFmtId="49" fontId="5" fillId="4" borderId="17" xfId="0" applyNumberFormat="1" applyFont="1" applyFill="1" applyBorder="1" applyAlignment="1">
      <alignment horizontal="center" vertical="center" wrapText="1"/>
    </xf>
    <xf numFmtId="2" fontId="5" fillId="4" borderId="14" xfId="0" applyNumberFormat="1" applyFont="1" applyFill="1" applyBorder="1" applyAlignment="1">
      <alignment horizontal="left" vertical="center" wrapText="1"/>
    </xf>
    <xf numFmtId="2" fontId="5" fillId="4" borderId="18" xfId="0" applyNumberFormat="1" applyFont="1" applyFill="1" applyBorder="1" applyAlignment="1">
      <alignment horizontal="left" vertical="center" wrapText="1"/>
    </xf>
    <xf numFmtId="2" fontId="5" fillId="4" borderId="14" xfId="0" applyNumberFormat="1" applyFont="1" applyFill="1" applyBorder="1" applyAlignment="1">
      <alignment horizontal="center" vertical="center" wrapText="1"/>
    </xf>
    <xf numFmtId="2" fontId="5" fillId="4" borderId="18" xfId="0" applyNumberFormat="1" applyFont="1" applyFill="1" applyBorder="1" applyAlignment="1">
      <alignment horizontal="center" vertical="center" wrapText="1"/>
    </xf>
    <xf numFmtId="2" fontId="5" fillId="4" borderId="15" xfId="0" applyNumberFormat="1" applyFont="1" applyFill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2" fontId="5" fillId="2" borderId="26" xfId="0" applyNumberFormat="1" applyFont="1" applyFill="1" applyBorder="1" applyAlignment="1">
      <alignment horizontal="center" vertical="center" wrapText="1"/>
    </xf>
    <xf numFmtId="2" fontId="5" fillId="2" borderId="27" xfId="0" applyNumberFormat="1" applyFont="1" applyFill="1" applyBorder="1" applyAlignment="1">
      <alignment horizontal="center" vertical="center" wrapText="1"/>
    </xf>
    <xf numFmtId="2" fontId="5" fillId="2" borderId="32" xfId="0" applyNumberFormat="1" applyFont="1" applyFill="1" applyBorder="1" applyAlignment="1">
      <alignment horizontal="center" vertical="center" wrapText="1"/>
    </xf>
    <xf numFmtId="2" fontId="14" fillId="2" borderId="2" xfId="0" applyNumberFormat="1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49" fontId="14" fillId="4" borderId="13" xfId="0" applyNumberFormat="1" applyFont="1" applyFill="1" applyBorder="1" applyAlignment="1">
      <alignment horizontal="center" vertical="center" wrapText="1"/>
    </xf>
    <xf numFmtId="49" fontId="14" fillId="4" borderId="17" xfId="0" applyNumberFormat="1" applyFont="1" applyFill="1" applyBorder="1" applyAlignment="1">
      <alignment horizontal="center" vertical="center" wrapText="1"/>
    </xf>
    <xf numFmtId="2" fontId="14" fillId="4" borderId="14" xfId="0" applyNumberFormat="1" applyFont="1" applyFill="1" applyBorder="1" applyAlignment="1">
      <alignment horizontal="left" vertical="center" wrapText="1"/>
    </xf>
    <xf numFmtId="2" fontId="14" fillId="4" borderId="18" xfId="0" applyNumberFormat="1" applyFont="1" applyFill="1" applyBorder="1" applyAlignment="1">
      <alignment horizontal="left" vertical="center" wrapText="1"/>
    </xf>
    <xf numFmtId="2" fontId="14" fillId="4" borderId="14" xfId="0" applyNumberFormat="1" applyFont="1" applyFill="1" applyBorder="1" applyAlignment="1">
      <alignment horizontal="center" vertical="center" wrapText="1"/>
    </xf>
    <xf numFmtId="2" fontId="14" fillId="4" borderId="18" xfId="0" applyNumberFormat="1" applyFont="1" applyFill="1" applyBorder="1" applyAlignment="1">
      <alignment horizontal="center" vertical="center" wrapText="1"/>
    </xf>
    <xf numFmtId="2" fontId="14" fillId="2" borderId="32" xfId="0" applyNumberFormat="1" applyFont="1" applyFill="1" applyBorder="1" applyAlignment="1">
      <alignment horizontal="center" vertical="center" wrapText="1"/>
    </xf>
    <xf numFmtId="2" fontId="14" fillId="2" borderId="27" xfId="0" applyNumberFormat="1" applyFont="1" applyFill="1" applyBorder="1" applyAlignment="1">
      <alignment horizontal="center" vertical="center" wrapText="1"/>
    </xf>
    <xf numFmtId="2" fontId="14" fillId="2" borderId="26" xfId="0" applyNumberFormat="1" applyFont="1" applyFill="1" applyBorder="1" applyAlignment="1">
      <alignment horizontal="center" vertical="center" wrapText="1"/>
    </xf>
    <xf numFmtId="2" fontId="12" fillId="0" borderId="10" xfId="0" applyNumberFormat="1" applyFont="1" applyBorder="1" applyAlignment="1">
      <alignment wrapText="1"/>
    </xf>
    <xf numFmtId="2" fontId="14" fillId="2" borderId="46" xfId="0" applyNumberFormat="1" applyFont="1" applyFill="1" applyBorder="1" applyAlignment="1">
      <alignment horizontal="center" vertical="center" wrapText="1"/>
    </xf>
    <xf numFmtId="0" fontId="15" fillId="2" borderId="38" xfId="0" applyFont="1" applyFill="1" applyBorder="1" applyAlignment="1">
      <alignment horizontal="center" vertical="center" wrapText="1"/>
    </xf>
    <xf numFmtId="2" fontId="14" fillId="2" borderId="44" xfId="0" applyNumberFormat="1" applyFont="1" applyFill="1" applyBorder="1" applyAlignment="1">
      <alignment horizontal="center" vertical="center" wrapText="1"/>
    </xf>
    <xf numFmtId="2" fontId="14" fillId="2" borderId="43" xfId="0" applyNumberFormat="1" applyFont="1" applyFill="1" applyBorder="1" applyAlignment="1">
      <alignment horizontal="center" vertical="center" wrapText="1"/>
    </xf>
    <xf numFmtId="2" fontId="14" fillId="2" borderId="38" xfId="0" applyNumberFormat="1" applyFont="1" applyFill="1" applyBorder="1" applyAlignment="1">
      <alignment horizontal="center" vertical="center" wrapText="1"/>
    </xf>
    <xf numFmtId="2" fontId="14" fillId="2" borderId="36" xfId="0" applyNumberFormat="1" applyFont="1" applyFill="1" applyBorder="1" applyAlignment="1">
      <alignment horizontal="center" vertical="center" wrapText="1"/>
    </xf>
    <xf numFmtId="2" fontId="12" fillId="0" borderId="3" xfId="0" applyNumberFormat="1" applyFont="1" applyBorder="1" applyAlignment="1">
      <alignment wrapText="1"/>
    </xf>
    <xf numFmtId="2" fontId="12" fillId="0" borderId="19" xfId="0" applyNumberFormat="1" applyFont="1" applyBorder="1" applyAlignment="1">
      <alignment wrapText="1"/>
    </xf>
    <xf numFmtId="49" fontId="14" fillId="4" borderId="44" xfId="0" applyNumberFormat="1" applyFont="1" applyFill="1" applyBorder="1" applyAlignment="1">
      <alignment horizontal="center" vertical="center" wrapText="1"/>
    </xf>
    <xf numFmtId="49" fontId="14" fillId="4" borderId="48" xfId="0" applyNumberFormat="1" applyFont="1" applyFill="1" applyBorder="1" applyAlignment="1">
      <alignment horizontal="center" vertical="center" wrapText="1"/>
    </xf>
    <xf numFmtId="2" fontId="14" fillId="4" borderId="43" xfId="0" applyNumberFormat="1" applyFont="1" applyFill="1" applyBorder="1" applyAlignment="1">
      <alignment horizontal="left" vertical="center" wrapText="1"/>
    </xf>
    <xf numFmtId="2" fontId="14" fillId="4" borderId="36" xfId="0" applyNumberFormat="1" applyFont="1" applyFill="1" applyBorder="1" applyAlignment="1">
      <alignment horizontal="left" vertical="center" wrapText="1"/>
    </xf>
    <xf numFmtId="2" fontId="14" fillId="4" borderId="43" xfId="0" applyNumberFormat="1" applyFont="1" applyFill="1" applyBorder="1" applyAlignment="1">
      <alignment horizontal="center" vertical="center" wrapText="1"/>
    </xf>
    <xf numFmtId="2" fontId="14" fillId="4" borderId="3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AC2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2"/>
  <sheetViews>
    <sheetView workbookViewId="0">
      <pane ySplit="7" topLeftCell="A38" activePane="bottomLeft" state="frozen"/>
      <selection pane="bottomLeft" activeCell="F2" sqref="F2"/>
    </sheetView>
  </sheetViews>
  <sheetFormatPr defaultRowHeight="15" x14ac:dyDescent="0.25"/>
  <cols>
    <col min="1" max="1" width="9.140625" style="53"/>
    <col min="2" max="2" width="6" style="24" customWidth="1"/>
    <col min="3" max="3" width="51.42578125" style="79" customWidth="1"/>
    <col min="4" max="4" width="34.5703125" style="1" customWidth="1"/>
    <col min="5" max="5" width="14.5703125" style="1" customWidth="1"/>
    <col min="6" max="6" width="15.85546875" style="1" customWidth="1"/>
    <col min="7" max="7" width="12" style="1" customWidth="1"/>
    <col min="8" max="8" width="12.7109375" style="1" customWidth="1"/>
    <col min="9" max="9" width="18.140625" style="53" customWidth="1"/>
    <col min="10" max="10" width="11.42578125" style="14" customWidth="1"/>
    <col min="11" max="11" width="9.140625" style="6" customWidth="1"/>
    <col min="12" max="13" width="9.140625" style="13" customWidth="1"/>
    <col min="14" max="19" width="9.140625" style="4" customWidth="1"/>
    <col min="20" max="21" width="9.42578125" style="4" customWidth="1"/>
    <col min="22" max="24" width="9.140625" style="4" customWidth="1"/>
    <col min="25" max="25" width="9.140625" style="1" customWidth="1"/>
    <col min="26" max="26" width="14.5703125" style="10" customWidth="1"/>
    <col min="27" max="16384" width="9.140625" style="1"/>
  </cols>
  <sheetData>
    <row r="1" spans="1:40" s="53" customFormat="1" x14ac:dyDescent="0.25">
      <c r="B1" s="60"/>
      <c r="C1" s="73"/>
      <c r="F1" s="53" t="s">
        <v>166</v>
      </c>
      <c r="J1" s="61"/>
      <c r="K1" s="61"/>
      <c r="L1" s="62"/>
      <c r="M1" s="62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Z1" s="64"/>
    </row>
    <row r="2" spans="1:40" s="58" customFormat="1" x14ac:dyDescent="0.25">
      <c r="B2" s="65"/>
      <c r="C2" s="74"/>
      <c r="F2" s="54" t="s">
        <v>51</v>
      </c>
      <c r="H2" s="54"/>
      <c r="I2" s="54"/>
      <c r="J2" s="66"/>
    </row>
    <row r="3" spans="1:40" s="53" customFormat="1" x14ac:dyDescent="0.25">
      <c r="B3" s="60"/>
      <c r="C3" s="73"/>
      <c r="F3" s="53" t="s">
        <v>133</v>
      </c>
      <c r="J3" s="61"/>
      <c r="K3" s="61"/>
      <c r="L3" s="62"/>
      <c r="M3" s="62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Z3" s="64"/>
    </row>
    <row r="4" spans="1:40" s="53" customFormat="1" x14ac:dyDescent="0.25">
      <c r="B4" s="60"/>
      <c r="C4" s="73"/>
      <c r="J4" s="61"/>
      <c r="K4" s="61"/>
      <c r="L4" s="62"/>
      <c r="M4" s="62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Z4" s="64"/>
    </row>
    <row r="5" spans="1:40" s="53" customFormat="1" ht="15.75" thickBot="1" x14ac:dyDescent="0.3">
      <c r="B5" s="60"/>
      <c r="C5" s="73"/>
      <c r="J5" s="61"/>
      <c r="K5" s="61"/>
      <c r="L5" s="62"/>
      <c r="M5" s="62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Z5" s="64"/>
    </row>
    <row r="6" spans="1:40" s="2" customFormat="1" ht="29.25" customHeight="1" x14ac:dyDescent="0.25">
      <c r="A6" s="53"/>
      <c r="B6" s="335"/>
      <c r="C6" s="337" t="s">
        <v>0</v>
      </c>
      <c r="D6" s="339" t="s">
        <v>94</v>
      </c>
      <c r="E6" s="339" t="s">
        <v>52</v>
      </c>
      <c r="F6" s="339"/>
      <c r="G6" s="339"/>
      <c r="H6" s="341"/>
      <c r="I6" s="55"/>
      <c r="J6" s="67"/>
      <c r="K6" s="7"/>
      <c r="L6" s="15"/>
      <c r="M6" s="15"/>
      <c r="N6" s="16"/>
      <c r="O6" s="17"/>
      <c r="P6" s="17"/>
      <c r="Q6" s="17"/>
      <c r="R6" s="17"/>
      <c r="S6" s="17"/>
      <c r="T6" s="17"/>
      <c r="U6" s="17"/>
      <c r="V6" s="17"/>
      <c r="W6" s="17"/>
      <c r="X6" s="17"/>
      <c r="Y6" s="18"/>
      <c r="Z6" s="19"/>
    </row>
    <row r="7" spans="1:40" ht="30.75" customHeight="1" thickBot="1" x14ac:dyDescent="0.3">
      <c r="B7" s="336"/>
      <c r="C7" s="338"/>
      <c r="D7" s="340"/>
      <c r="E7" s="38" t="s">
        <v>1</v>
      </c>
      <c r="F7" s="38" t="s">
        <v>2</v>
      </c>
      <c r="G7" s="72" t="s">
        <v>3</v>
      </c>
      <c r="H7" s="39" t="s">
        <v>4</v>
      </c>
      <c r="I7" s="55"/>
      <c r="J7" s="67" t="s">
        <v>50</v>
      </c>
      <c r="K7" s="8"/>
      <c r="L7" s="15" t="s">
        <v>47</v>
      </c>
      <c r="M7" s="15" t="s">
        <v>48</v>
      </c>
      <c r="N7" s="17" t="s">
        <v>34</v>
      </c>
      <c r="O7" s="17" t="s">
        <v>35</v>
      </c>
      <c r="P7" s="16" t="s">
        <v>36</v>
      </c>
      <c r="Q7" s="16" t="s">
        <v>37</v>
      </c>
      <c r="R7" s="16" t="s">
        <v>46</v>
      </c>
      <c r="S7" s="16" t="s">
        <v>45</v>
      </c>
      <c r="T7" s="17" t="s">
        <v>38</v>
      </c>
      <c r="U7" s="17" t="s">
        <v>39</v>
      </c>
      <c r="V7" s="16" t="s">
        <v>40</v>
      </c>
      <c r="W7" s="17"/>
      <c r="X7" s="17"/>
      <c r="Y7" s="20"/>
      <c r="Z7" s="21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</row>
    <row r="8" spans="1:40" ht="33" customHeight="1" thickBot="1" x14ac:dyDescent="0.3">
      <c r="B8" s="40">
        <v>1</v>
      </c>
      <c r="C8" s="346" t="s">
        <v>5</v>
      </c>
      <c r="D8" s="345"/>
      <c r="E8" s="43">
        <f>E9</f>
        <v>200</v>
      </c>
      <c r="F8" s="43">
        <f>F9</f>
        <v>200</v>
      </c>
      <c r="G8" s="43">
        <v>0</v>
      </c>
      <c r="H8" s="44">
        <v>0</v>
      </c>
      <c r="I8" s="56"/>
      <c r="J8" s="67"/>
      <c r="K8" s="8"/>
      <c r="L8" s="15"/>
      <c r="M8" s="15"/>
      <c r="N8" s="16"/>
      <c r="O8" s="17"/>
      <c r="P8" s="17"/>
      <c r="Q8" s="17"/>
      <c r="R8" s="17"/>
      <c r="S8" s="17"/>
      <c r="T8" s="17"/>
      <c r="U8" s="17"/>
      <c r="V8" s="17"/>
      <c r="W8" s="17"/>
      <c r="X8" s="17"/>
      <c r="Y8" s="18"/>
      <c r="Z8" s="19"/>
    </row>
    <row r="9" spans="1:40" ht="57.75" customHeight="1" thickBot="1" x14ac:dyDescent="0.3">
      <c r="B9" s="34" t="s">
        <v>72</v>
      </c>
      <c r="C9" s="75" t="s">
        <v>32</v>
      </c>
      <c r="D9" s="35" t="s">
        <v>33</v>
      </c>
      <c r="E9" s="36">
        <f>F9+G9+H9</f>
        <v>200</v>
      </c>
      <c r="F9" s="36">
        <v>200</v>
      </c>
      <c r="G9" s="36">
        <v>0</v>
      </c>
      <c r="H9" s="37">
        <v>0</v>
      </c>
      <c r="I9" s="56"/>
      <c r="J9" s="67" t="s">
        <v>53</v>
      </c>
      <c r="K9" s="8" t="s">
        <v>41</v>
      </c>
      <c r="L9" s="15"/>
      <c r="M9" s="15"/>
      <c r="N9" s="16">
        <v>80</v>
      </c>
      <c r="O9" s="17">
        <v>60</v>
      </c>
      <c r="P9" s="17">
        <v>60</v>
      </c>
      <c r="Q9" s="17"/>
      <c r="R9" s="17"/>
      <c r="S9" s="17"/>
      <c r="T9" s="17"/>
      <c r="U9" s="17"/>
      <c r="V9" s="17"/>
      <c r="W9" s="17"/>
      <c r="X9" s="17">
        <f>N9+O9+P9+Q9+T9+U9+V9+L9+R9+S9</f>
        <v>200</v>
      </c>
      <c r="Y9" s="18">
        <f t="shared" ref="Y9:Y16" si="0">X9-F9</f>
        <v>0</v>
      </c>
      <c r="Z9" s="19">
        <v>310</v>
      </c>
    </row>
    <row r="10" spans="1:40" s="51" customFormat="1" ht="38.25" customHeight="1" thickBot="1" x14ac:dyDescent="0.3">
      <c r="A10" s="59"/>
      <c r="B10" s="41" t="s">
        <v>73</v>
      </c>
      <c r="C10" s="344" t="s">
        <v>6</v>
      </c>
      <c r="D10" s="345"/>
      <c r="E10" s="176">
        <f>SUM(E11:E25)</f>
        <v>25352.500000000007</v>
      </c>
      <c r="F10" s="82">
        <f>SUM(F11:F25)</f>
        <v>1354</v>
      </c>
      <c r="G10" s="82">
        <f>SUM(G11:G25)</f>
        <v>11783.909</v>
      </c>
      <c r="H10" s="82">
        <f>SUM(H11:H25)</f>
        <v>12214.591</v>
      </c>
      <c r="I10" s="57"/>
      <c r="J10" s="68"/>
      <c r="K10" s="45"/>
      <c r="L10" s="46"/>
      <c r="M10" s="46"/>
      <c r="N10" s="47"/>
      <c r="O10" s="48"/>
      <c r="P10" s="48"/>
      <c r="Q10" s="48"/>
      <c r="R10" s="48"/>
      <c r="S10" s="48"/>
      <c r="T10" s="48"/>
      <c r="U10" s="48"/>
      <c r="V10" s="48"/>
      <c r="W10" s="48"/>
      <c r="X10" s="48">
        <f t="shared" ref="X10:X39" si="1">N10+O10+P10+Q10+T10+U10+V10+L10+R10+S10</f>
        <v>0</v>
      </c>
      <c r="Y10" s="49">
        <f t="shared" si="0"/>
        <v>-1354</v>
      </c>
      <c r="Z10" s="50"/>
    </row>
    <row r="11" spans="1:40" ht="118.5" customHeight="1" x14ac:dyDescent="0.25">
      <c r="B11" s="32" t="s">
        <v>74</v>
      </c>
      <c r="C11" s="76" t="s">
        <v>7</v>
      </c>
      <c r="D11" s="104" t="s">
        <v>128</v>
      </c>
      <c r="E11" s="170">
        <f t="shared" ref="E11:E25" si="2">F11+G11+H11</f>
        <v>60</v>
      </c>
      <c r="F11" s="29">
        <v>60</v>
      </c>
      <c r="G11" s="29">
        <v>0</v>
      </c>
      <c r="H11" s="30">
        <v>0</v>
      </c>
      <c r="I11" s="56"/>
      <c r="J11" s="67" t="s">
        <v>54</v>
      </c>
      <c r="K11" s="8" t="s">
        <v>42</v>
      </c>
      <c r="L11" s="15"/>
      <c r="M11" s="15"/>
      <c r="N11" s="16"/>
      <c r="O11" s="17"/>
      <c r="P11" s="17"/>
      <c r="Q11" s="17">
        <v>15</v>
      </c>
      <c r="R11" s="17"/>
      <c r="S11" s="17"/>
      <c r="T11" s="17">
        <v>20</v>
      </c>
      <c r="U11" s="17">
        <v>20</v>
      </c>
      <c r="V11" s="17">
        <v>5</v>
      </c>
      <c r="W11" s="17"/>
      <c r="X11" s="17">
        <f t="shared" si="1"/>
        <v>60</v>
      </c>
      <c r="Y11" s="18">
        <f t="shared" si="0"/>
        <v>0</v>
      </c>
      <c r="Z11" s="19">
        <v>346.34899999999999</v>
      </c>
    </row>
    <row r="12" spans="1:40" ht="81" customHeight="1" x14ac:dyDescent="0.25">
      <c r="B12" s="342" t="s">
        <v>75</v>
      </c>
      <c r="C12" s="332" t="s">
        <v>8</v>
      </c>
      <c r="D12" s="333" t="s">
        <v>155</v>
      </c>
      <c r="E12" s="170">
        <f t="shared" si="2"/>
        <v>60</v>
      </c>
      <c r="F12" s="334">
        <v>60</v>
      </c>
      <c r="G12" s="334">
        <v>0</v>
      </c>
      <c r="H12" s="329">
        <v>0</v>
      </c>
      <c r="I12" s="56"/>
      <c r="J12" s="67" t="s">
        <v>55</v>
      </c>
      <c r="K12" s="8" t="s">
        <v>42</v>
      </c>
      <c r="L12" s="15"/>
      <c r="M12" s="15"/>
      <c r="N12" s="328"/>
      <c r="O12" s="17"/>
      <c r="P12" s="17"/>
      <c r="Q12" s="17"/>
      <c r="R12" s="17"/>
      <c r="S12" s="17"/>
      <c r="T12" s="17">
        <v>30</v>
      </c>
      <c r="U12" s="17">
        <v>30</v>
      </c>
      <c r="V12" s="17"/>
      <c r="W12" s="17"/>
      <c r="X12" s="17">
        <f t="shared" si="1"/>
        <v>60</v>
      </c>
      <c r="Y12" s="18">
        <f t="shared" si="0"/>
        <v>0</v>
      </c>
      <c r="Z12" s="19">
        <v>310</v>
      </c>
    </row>
    <row r="13" spans="1:40" x14ac:dyDescent="0.25">
      <c r="B13" s="343"/>
      <c r="C13" s="332"/>
      <c r="D13" s="333"/>
      <c r="E13" s="170">
        <f t="shared" si="2"/>
        <v>0</v>
      </c>
      <c r="F13" s="334"/>
      <c r="G13" s="334"/>
      <c r="H13" s="329"/>
      <c r="I13" s="56"/>
      <c r="J13" s="67"/>
      <c r="K13" s="8"/>
      <c r="L13" s="15"/>
      <c r="M13" s="15"/>
      <c r="N13" s="328"/>
      <c r="O13" s="17"/>
      <c r="P13" s="17"/>
      <c r="Q13" s="17"/>
      <c r="R13" s="17"/>
      <c r="S13" s="17"/>
      <c r="T13" s="17"/>
      <c r="U13" s="17"/>
      <c r="V13" s="17"/>
      <c r="W13" s="17"/>
      <c r="X13" s="17">
        <f t="shared" si="1"/>
        <v>0</v>
      </c>
      <c r="Y13" s="18">
        <f t="shared" si="0"/>
        <v>0</v>
      </c>
      <c r="Z13" s="19"/>
    </row>
    <row r="14" spans="1:40" ht="60.75" customHeight="1" x14ac:dyDescent="0.25">
      <c r="B14" s="31" t="s">
        <v>76</v>
      </c>
      <c r="C14" s="77" t="s">
        <v>9</v>
      </c>
      <c r="D14" s="26" t="s">
        <v>10</v>
      </c>
      <c r="E14" s="170">
        <f t="shared" si="2"/>
        <v>200</v>
      </c>
      <c r="F14" s="27">
        <v>200</v>
      </c>
      <c r="G14" s="71">
        <v>0</v>
      </c>
      <c r="H14" s="28">
        <v>0</v>
      </c>
      <c r="I14" s="56"/>
      <c r="J14" s="67" t="s">
        <v>56</v>
      </c>
      <c r="K14" s="8" t="s">
        <v>42</v>
      </c>
      <c r="L14" s="15"/>
      <c r="M14" s="15"/>
      <c r="N14" s="16"/>
      <c r="O14" s="17"/>
      <c r="P14" s="17"/>
      <c r="Q14" s="17"/>
      <c r="R14" s="17"/>
      <c r="S14" s="17"/>
      <c r="T14" s="17"/>
      <c r="U14" s="17"/>
      <c r="V14" s="16">
        <v>200</v>
      </c>
      <c r="W14" s="17"/>
      <c r="X14" s="17">
        <f t="shared" si="1"/>
        <v>200</v>
      </c>
      <c r="Y14" s="18">
        <f t="shared" si="0"/>
        <v>0</v>
      </c>
      <c r="Z14" s="19">
        <v>310</v>
      </c>
    </row>
    <row r="15" spans="1:40" ht="69.75" customHeight="1" x14ac:dyDescent="0.25">
      <c r="B15" s="31" t="s">
        <v>131</v>
      </c>
      <c r="C15" s="77" t="s">
        <v>13</v>
      </c>
      <c r="D15" s="25" t="s">
        <v>14</v>
      </c>
      <c r="E15" s="170">
        <f t="shared" si="2"/>
        <v>95</v>
      </c>
      <c r="F15" s="27">
        <v>95</v>
      </c>
      <c r="G15" s="27">
        <v>0</v>
      </c>
      <c r="H15" s="28">
        <v>0</v>
      </c>
      <c r="I15" s="56"/>
      <c r="J15" s="67" t="s">
        <v>58</v>
      </c>
      <c r="K15" s="8" t="s">
        <v>42</v>
      </c>
      <c r="L15" s="15"/>
      <c r="M15" s="15"/>
      <c r="N15" s="328"/>
      <c r="O15" s="17"/>
      <c r="P15" s="17"/>
      <c r="Q15" s="17">
        <v>95</v>
      </c>
      <c r="R15" s="17"/>
      <c r="S15" s="17"/>
      <c r="T15" s="17"/>
      <c r="U15" s="17"/>
      <c r="V15" s="17"/>
      <c r="W15" s="17"/>
      <c r="X15" s="17">
        <f t="shared" si="1"/>
        <v>95</v>
      </c>
      <c r="Y15" s="18">
        <f t="shared" si="0"/>
        <v>0</v>
      </c>
      <c r="Z15" s="19">
        <v>346.34899999999999</v>
      </c>
    </row>
    <row r="16" spans="1:40" ht="38.25" x14ac:dyDescent="0.25">
      <c r="B16" s="182" t="s">
        <v>77</v>
      </c>
      <c r="C16" s="103" t="s">
        <v>19</v>
      </c>
      <c r="D16" s="183" t="s">
        <v>11</v>
      </c>
      <c r="E16" s="92">
        <f t="shared" si="2"/>
        <v>2974.2</v>
      </c>
      <c r="F16" s="92">
        <v>210</v>
      </c>
      <c r="G16" s="92">
        <v>2764.2</v>
      </c>
      <c r="H16" s="184">
        <v>0</v>
      </c>
      <c r="I16" s="56"/>
      <c r="J16" s="67"/>
      <c r="K16" s="8"/>
      <c r="L16" s="15"/>
      <c r="M16" s="15"/>
      <c r="N16" s="328"/>
      <c r="O16" s="17"/>
      <c r="P16" s="17"/>
      <c r="Q16" s="17"/>
      <c r="R16" s="17"/>
      <c r="S16" s="17"/>
      <c r="T16" s="17"/>
      <c r="U16" s="17"/>
      <c r="V16" s="17"/>
      <c r="W16" s="17"/>
      <c r="X16" s="17">
        <f t="shared" si="1"/>
        <v>0</v>
      </c>
      <c r="Y16" s="18">
        <f t="shared" si="0"/>
        <v>-210</v>
      </c>
      <c r="Z16" s="19"/>
    </row>
    <row r="17" spans="2:27" ht="38.25" x14ac:dyDescent="0.25">
      <c r="B17" s="182" t="s">
        <v>78</v>
      </c>
      <c r="C17" s="103" t="s">
        <v>105</v>
      </c>
      <c r="D17" s="183" t="s">
        <v>11</v>
      </c>
      <c r="E17" s="92">
        <f t="shared" si="2"/>
        <v>5340.7</v>
      </c>
      <c r="F17" s="92">
        <v>0</v>
      </c>
      <c r="G17" s="92">
        <f>5290.7+50</f>
        <v>5340.7</v>
      </c>
      <c r="H17" s="184">
        <v>0</v>
      </c>
      <c r="I17" s="56"/>
      <c r="J17" s="67"/>
      <c r="K17" s="8"/>
      <c r="L17" s="15"/>
      <c r="M17" s="15"/>
      <c r="N17" s="70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8"/>
      <c r="Z17" s="19"/>
    </row>
    <row r="18" spans="2:27" ht="25.5" x14ac:dyDescent="0.25">
      <c r="B18" s="182" t="s">
        <v>79</v>
      </c>
      <c r="C18" s="103" t="s">
        <v>106</v>
      </c>
      <c r="D18" s="183" t="s">
        <v>11</v>
      </c>
      <c r="E18" s="92">
        <f t="shared" si="2"/>
        <v>8031</v>
      </c>
      <c r="F18" s="92">
        <v>0</v>
      </c>
      <c r="G18" s="92">
        <v>1044.03</v>
      </c>
      <c r="H18" s="184">
        <v>6986.97</v>
      </c>
      <c r="I18" s="56"/>
      <c r="J18" s="67"/>
      <c r="K18" s="8"/>
      <c r="L18" s="15"/>
      <c r="M18" s="15"/>
      <c r="N18" s="70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8"/>
      <c r="Z18" s="19"/>
    </row>
    <row r="19" spans="2:27" ht="38.25" x14ac:dyDescent="0.25">
      <c r="B19" s="182" t="s">
        <v>80</v>
      </c>
      <c r="C19" s="103" t="s">
        <v>107</v>
      </c>
      <c r="D19" s="183" t="s">
        <v>11</v>
      </c>
      <c r="E19" s="92">
        <f t="shared" si="2"/>
        <v>1637.8999999999999</v>
      </c>
      <c r="F19" s="92">
        <v>0</v>
      </c>
      <c r="G19" s="92">
        <f>49137/1000</f>
        <v>49.137</v>
      </c>
      <c r="H19" s="184">
        <f>1588763/1000</f>
        <v>1588.7629999999999</v>
      </c>
      <c r="I19" s="56"/>
      <c r="J19" s="67"/>
      <c r="K19" s="8"/>
      <c r="L19" s="15"/>
      <c r="M19" s="15"/>
      <c r="N19" s="70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8"/>
      <c r="Z19" s="19"/>
    </row>
    <row r="20" spans="2:27" ht="38.25" x14ac:dyDescent="0.25">
      <c r="B20" s="182" t="s">
        <v>81</v>
      </c>
      <c r="C20" s="103" t="s">
        <v>12</v>
      </c>
      <c r="D20" s="183" t="s">
        <v>11</v>
      </c>
      <c r="E20" s="92">
        <f t="shared" si="2"/>
        <v>2059.9</v>
      </c>
      <c r="F20" s="92">
        <f>309000/1000</f>
        <v>309</v>
      </c>
      <c r="G20" s="92">
        <f>1750900/1000</f>
        <v>1750.9</v>
      </c>
      <c r="H20" s="184">
        <v>0</v>
      </c>
      <c r="I20" s="56"/>
      <c r="J20" s="67"/>
      <c r="K20" s="8"/>
      <c r="L20" s="15"/>
      <c r="M20" s="15"/>
      <c r="N20" s="70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8"/>
      <c r="Z20" s="19"/>
    </row>
    <row r="21" spans="2:27" ht="38.25" x14ac:dyDescent="0.25">
      <c r="B21" s="182" t="s">
        <v>101</v>
      </c>
      <c r="C21" s="103" t="s">
        <v>108</v>
      </c>
      <c r="D21" s="183" t="s">
        <v>11</v>
      </c>
      <c r="E21" s="92">
        <f t="shared" si="2"/>
        <v>3751.4</v>
      </c>
      <c r="F21" s="92">
        <v>0</v>
      </c>
      <c r="G21" s="92">
        <f>112542/1000</f>
        <v>112.542</v>
      </c>
      <c r="H21" s="184">
        <f>3638858/1000</f>
        <v>3638.8580000000002</v>
      </c>
      <c r="I21" s="56"/>
      <c r="J21" s="67"/>
      <c r="K21" s="8"/>
      <c r="L21" s="15"/>
      <c r="M21" s="15"/>
      <c r="N21" s="70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8"/>
      <c r="Z21" s="19"/>
    </row>
    <row r="22" spans="2:27" ht="25.5" x14ac:dyDescent="0.25">
      <c r="B22" s="182" t="s">
        <v>102</v>
      </c>
      <c r="C22" s="103" t="s">
        <v>109</v>
      </c>
      <c r="D22" s="183" t="s">
        <v>11</v>
      </c>
      <c r="E22" s="92">
        <f t="shared" si="2"/>
        <v>722.4</v>
      </c>
      <c r="F22" s="92">
        <v>0</v>
      </c>
      <c r="G22" s="92">
        <v>722.4</v>
      </c>
      <c r="H22" s="184">
        <v>0</v>
      </c>
      <c r="I22" s="56"/>
      <c r="J22" s="67"/>
      <c r="K22" s="8"/>
      <c r="L22" s="15"/>
      <c r="M22" s="15"/>
      <c r="N22" s="70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8"/>
      <c r="Z22" s="19"/>
    </row>
    <row r="23" spans="2:27" ht="74.25" customHeight="1" x14ac:dyDescent="0.25">
      <c r="B23" s="31" t="s">
        <v>112</v>
      </c>
      <c r="C23" s="77" t="s">
        <v>15</v>
      </c>
      <c r="D23" s="25" t="s">
        <v>16</v>
      </c>
      <c r="E23" s="170">
        <f t="shared" si="2"/>
        <v>290</v>
      </c>
      <c r="F23" s="27">
        <v>290</v>
      </c>
      <c r="G23" s="27">
        <v>0</v>
      </c>
      <c r="H23" s="28">
        <v>0</v>
      </c>
      <c r="I23" s="56"/>
      <c r="J23" s="67" t="s">
        <v>59</v>
      </c>
      <c r="K23" s="8" t="s">
        <v>42</v>
      </c>
      <c r="L23" s="15"/>
      <c r="M23" s="15"/>
      <c r="N23" s="16"/>
      <c r="O23" s="17"/>
      <c r="P23" s="17"/>
      <c r="Q23" s="17"/>
      <c r="R23" s="17">
        <v>45</v>
      </c>
      <c r="S23" s="17">
        <v>45</v>
      </c>
      <c r="T23" s="17">
        <v>100</v>
      </c>
      <c r="U23" s="17">
        <v>100</v>
      </c>
      <c r="V23" s="17"/>
      <c r="W23" s="17"/>
      <c r="X23" s="17">
        <f t="shared" si="1"/>
        <v>290</v>
      </c>
      <c r="Y23" s="18">
        <f t="shared" ref="Y23:Y36" si="3">X23-F23</f>
        <v>0</v>
      </c>
      <c r="Z23" s="19"/>
    </row>
    <row r="24" spans="2:27" ht="114" customHeight="1" x14ac:dyDescent="0.25">
      <c r="B24" s="31" t="s">
        <v>113</v>
      </c>
      <c r="C24" s="77" t="s">
        <v>17</v>
      </c>
      <c r="D24" s="25" t="s">
        <v>14</v>
      </c>
      <c r="E24" s="170">
        <f t="shared" si="2"/>
        <v>50</v>
      </c>
      <c r="F24" s="27">
        <v>50</v>
      </c>
      <c r="G24" s="27">
        <v>0</v>
      </c>
      <c r="H24" s="28">
        <v>0</v>
      </c>
      <c r="I24" s="56"/>
      <c r="J24" s="67" t="s">
        <v>60</v>
      </c>
      <c r="K24" s="8" t="s">
        <v>42</v>
      </c>
      <c r="L24" s="15"/>
      <c r="M24" s="15"/>
      <c r="N24" s="16"/>
      <c r="O24" s="17"/>
      <c r="P24" s="17"/>
      <c r="Q24" s="17">
        <v>50</v>
      </c>
      <c r="R24" s="17"/>
      <c r="S24" s="17"/>
      <c r="T24" s="17"/>
      <c r="U24" s="17"/>
      <c r="V24" s="17"/>
      <c r="W24" s="17"/>
      <c r="X24" s="17">
        <f t="shared" si="1"/>
        <v>50</v>
      </c>
      <c r="Y24" s="18">
        <f t="shared" si="3"/>
        <v>0</v>
      </c>
      <c r="Z24" s="19"/>
    </row>
    <row r="25" spans="2:27" ht="74.25" customHeight="1" thickBot="1" x14ac:dyDescent="0.3">
      <c r="B25" s="177" t="s">
        <v>114</v>
      </c>
      <c r="C25" s="178" t="s">
        <v>18</v>
      </c>
      <c r="D25" s="179" t="s">
        <v>14</v>
      </c>
      <c r="E25" s="180">
        <f t="shared" si="2"/>
        <v>80</v>
      </c>
      <c r="F25" s="180">
        <v>80</v>
      </c>
      <c r="G25" s="180">
        <v>0</v>
      </c>
      <c r="H25" s="181">
        <v>0</v>
      </c>
      <c r="I25" s="56"/>
      <c r="J25" s="67" t="s">
        <v>61</v>
      </c>
      <c r="K25" s="8" t="s">
        <v>42</v>
      </c>
      <c r="L25" s="15"/>
      <c r="M25" s="15"/>
      <c r="N25" s="16"/>
      <c r="O25" s="17"/>
      <c r="P25" s="17"/>
      <c r="Q25" s="17">
        <v>80</v>
      </c>
      <c r="R25" s="17"/>
      <c r="S25" s="17"/>
      <c r="T25" s="17"/>
      <c r="U25" s="17"/>
      <c r="V25" s="17"/>
      <c r="W25" s="17"/>
      <c r="X25" s="17">
        <f t="shared" si="1"/>
        <v>80</v>
      </c>
      <c r="Y25" s="18">
        <f t="shared" si="3"/>
        <v>0</v>
      </c>
      <c r="Z25" s="19"/>
    </row>
    <row r="26" spans="2:27" ht="51" customHeight="1" thickBot="1" x14ac:dyDescent="0.3">
      <c r="B26" s="41" t="s">
        <v>82</v>
      </c>
      <c r="C26" s="330" t="s">
        <v>95</v>
      </c>
      <c r="D26" s="331"/>
      <c r="E26" s="43">
        <f>SUM(E27:E29)</f>
        <v>745</v>
      </c>
      <c r="F26" s="43">
        <f t="shared" ref="F26:H26" si="4">SUM(F27:F29)</f>
        <v>745</v>
      </c>
      <c r="G26" s="43">
        <f t="shared" si="4"/>
        <v>0</v>
      </c>
      <c r="H26" s="44">
        <f t="shared" si="4"/>
        <v>0</v>
      </c>
      <c r="I26" s="57"/>
      <c r="J26" s="67"/>
      <c r="K26" s="8" t="s">
        <v>43</v>
      </c>
      <c r="L26" s="15"/>
      <c r="M26" s="15"/>
      <c r="N26" s="16"/>
      <c r="O26" s="17"/>
      <c r="P26" s="17"/>
      <c r="Q26" s="17"/>
      <c r="R26" s="17"/>
      <c r="S26" s="17"/>
      <c r="T26" s="17"/>
      <c r="U26" s="17"/>
      <c r="V26" s="17"/>
      <c r="W26" s="17"/>
      <c r="X26" s="17">
        <f t="shared" si="1"/>
        <v>0</v>
      </c>
      <c r="Y26" s="18">
        <f t="shared" si="3"/>
        <v>-745</v>
      </c>
      <c r="Z26" s="19"/>
    </row>
    <row r="27" spans="2:27" ht="95.25" customHeight="1" x14ac:dyDescent="0.25">
      <c r="B27" s="32" t="s">
        <v>83</v>
      </c>
      <c r="C27" s="76" t="s">
        <v>20</v>
      </c>
      <c r="D27" s="33" t="s">
        <v>21</v>
      </c>
      <c r="E27" s="80">
        <f>F27+G27+H27</f>
        <v>419</v>
      </c>
      <c r="F27" s="29">
        <v>419</v>
      </c>
      <c r="G27" s="29">
        <v>0</v>
      </c>
      <c r="H27" s="30">
        <v>0</v>
      </c>
      <c r="I27" s="56"/>
      <c r="J27" s="67" t="s">
        <v>62</v>
      </c>
      <c r="K27" s="8" t="s">
        <v>43</v>
      </c>
      <c r="L27" s="23">
        <v>350</v>
      </c>
      <c r="M27" s="15"/>
      <c r="N27" s="16"/>
      <c r="O27" s="17"/>
      <c r="P27" s="17"/>
      <c r="Q27" s="17">
        <f>419-350</f>
        <v>69</v>
      </c>
      <c r="R27" s="17"/>
      <c r="S27" s="17"/>
      <c r="T27" s="17"/>
      <c r="U27" s="17"/>
      <c r="V27" s="17"/>
      <c r="W27" s="17"/>
      <c r="X27" s="17">
        <f t="shared" si="1"/>
        <v>419</v>
      </c>
      <c r="Y27" s="18">
        <f t="shared" si="3"/>
        <v>0</v>
      </c>
      <c r="Z27" s="19"/>
    </row>
    <row r="28" spans="2:27" ht="57.75" customHeight="1" x14ac:dyDescent="0.25">
      <c r="B28" s="31" t="s">
        <v>84</v>
      </c>
      <c r="C28" s="77" t="s">
        <v>22</v>
      </c>
      <c r="D28" s="25" t="s">
        <v>23</v>
      </c>
      <c r="E28" s="80">
        <f t="shared" ref="E28:E29" si="5">F28+G28+H28</f>
        <v>16</v>
      </c>
      <c r="F28" s="27">
        <v>16</v>
      </c>
      <c r="G28" s="27">
        <v>0</v>
      </c>
      <c r="H28" s="28">
        <v>0</v>
      </c>
      <c r="I28" s="56"/>
      <c r="J28" s="67" t="s">
        <v>63</v>
      </c>
      <c r="K28" s="8" t="s">
        <v>43</v>
      </c>
      <c r="L28" s="15"/>
      <c r="M28" s="23">
        <v>16</v>
      </c>
      <c r="N28" s="16"/>
      <c r="O28" s="17"/>
      <c r="P28" s="17"/>
      <c r="Q28" s="17"/>
      <c r="R28" s="17"/>
      <c r="S28" s="17"/>
      <c r="T28" s="17"/>
      <c r="U28" s="17"/>
      <c r="V28" s="17"/>
      <c r="W28" s="17"/>
      <c r="X28" s="17">
        <f t="shared" si="1"/>
        <v>0</v>
      </c>
      <c r="Y28" s="18">
        <f t="shared" si="3"/>
        <v>-16</v>
      </c>
      <c r="Z28" s="19"/>
    </row>
    <row r="29" spans="2:27" ht="48.75" customHeight="1" thickBot="1" x14ac:dyDescent="0.3">
      <c r="B29" s="31" t="s">
        <v>85</v>
      </c>
      <c r="C29" s="77" t="s">
        <v>24</v>
      </c>
      <c r="D29" s="25" t="s">
        <v>49</v>
      </c>
      <c r="E29" s="80">
        <f t="shared" si="5"/>
        <v>310</v>
      </c>
      <c r="F29" s="27">
        <v>310</v>
      </c>
      <c r="G29" s="27">
        <v>0</v>
      </c>
      <c r="H29" s="28">
        <v>0</v>
      </c>
      <c r="J29" s="67" t="s">
        <v>96</v>
      </c>
      <c r="K29" s="8" t="s">
        <v>43</v>
      </c>
      <c r="L29" s="23">
        <v>310</v>
      </c>
      <c r="M29" s="15"/>
      <c r="N29" s="70"/>
      <c r="O29" s="17"/>
      <c r="P29" s="17"/>
      <c r="Q29" s="17"/>
      <c r="R29" s="17"/>
      <c r="S29" s="17"/>
      <c r="T29" s="17"/>
      <c r="U29" s="17"/>
      <c r="V29" s="17"/>
      <c r="W29" s="17"/>
      <c r="X29" s="17">
        <f t="shared" si="1"/>
        <v>310</v>
      </c>
      <c r="Y29" s="18">
        <f t="shared" si="3"/>
        <v>0</v>
      </c>
      <c r="Z29" s="19"/>
      <c r="AA29" s="67" t="s">
        <v>64</v>
      </c>
    </row>
    <row r="30" spans="2:27" ht="29.25" customHeight="1" thickBot="1" x14ac:dyDescent="0.3">
      <c r="B30" s="41" t="s">
        <v>86</v>
      </c>
      <c r="C30" s="330" t="s">
        <v>25</v>
      </c>
      <c r="D30" s="331"/>
      <c r="E30" s="82">
        <f>SUM(E31:E39)</f>
        <v>15777.6</v>
      </c>
      <c r="F30" s="82">
        <f t="shared" ref="F30:H30" si="6">SUM(F31:F39)</f>
        <v>220</v>
      </c>
      <c r="G30" s="82">
        <f t="shared" si="6"/>
        <v>324.2</v>
      </c>
      <c r="H30" s="82">
        <f t="shared" si="6"/>
        <v>15233.4</v>
      </c>
      <c r="I30" s="57"/>
      <c r="J30" s="67"/>
      <c r="K30" s="8" t="s">
        <v>44</v>
      </c>
      <c r="L30" s="15"/>
      <c r="M30" s="15"/>
      <c r="N30" s="16"/>
      <c r="O30" s="17"/>
      <c r="P30" s="17"/>
      <c r="Q30" s="17"/>
      <c r="R30" s="17"/>
      <c r="S30" s="17"/>
      <c r="T30" s="17"/>
      <c r="U30" s="17"/>
      <c r="V30" s="17"/>
      <c r="W30" s="17"/>
      <c r="X30" s="17">
        <f t="shared" si="1"/>
        <v>0</v>
      </c>
      <c r="Y30" s="18">
        <f t="shared" si="3"/>
        <v>-220</v>
      </c>
      <c r="Z30" s="19"/>
    </row>
    <row r="31" spans="2:27" ht="36" customHeight="1" x14ac:dyDescent="0.25">
      <c r="B31" s="32" t="s">
        <v>87</v>
      </c>
      <c r="C31" s="76" t="s">
        <v>26</v>
      </c>
      <c r="D31" s="33" t="s">
        <v>27</v>
      </c>
      <c r="E31" s="29">
        <f>F31+G31+H31</f>
        <v>30</v>
      </c>
      <c r="F31" s="29">
        <v>30</v>
      </c>
      <c r="G31" s="29">
        <v>0</v>
      </c>
      <c r="H31" s="30">
        <v>0</v>
      </c>
      <c r="I31" s="56"/>
      <c r="J31" s="67" t="s">
        <v>65</v>
      </c>
      <c r="K31" s="8" t="s">
        <v>44</v>
      </c>
      <c r="L31" s="15"/>
      <c r="M31" s="15"/>
      <c r="N31" s="16"/>
      <c r="O31" s="17"/>
      <c r="P31" s="17"/>
      <c r="Q31" s="17"/>
      <c r="R31" s="17"/>
      <c r="S31" s="17"/>
      <c r="T31" s="17"/>
      <c r="U31" s="17"/>
      <c r="V31" s="17"/>
      <c r="W31" s="17"/>
      <c r="X31" s="17">
        <f t="shared" si="1"/>
        <v>0</v>
      </c>
      <c r="Y31" s="18">
        <f t="shared" si="3"/>
        <v>-30</v>
      </c>
      <c r="Z31" s="19"/>
    </row>
    <row r="32" spans="2:27" ht="34.5" customHeight="1" x14ac:dyDescent="0.25">
      <c r="B32" s="171" t="s">
        <v>88</v>
      </c>
      <c r="C32" s="172" t="s">
        <v>157</v>
      </c>
      <c r="D32" s="173" t="s">
        <v>28</v>
      </c>
      <c r="E32" s="29">
        <f t="shared" ref="E32:E39" si="7">F32+G32+H32</f>
        <v>10</v>
      </c>
      <c r="F32" s="174">
        <v>10</v>
      </c>
      <c r="G32" s="174">
        <v>0</v>
      </c>
      <c r="H32" s="175">
        <v>0</v>
      </c>
      <c r="I32" s="56"/>
      <c r="J32" s="67" t="s">
        <v>66</v>
      </c>
      <c r="K32" s="8" t="s">
        <v>44</v>
      </c>
      <c r="L32" s="15"/>
      <c r="M32" s="15"/>
      <c r="N32" s="16"/>
      <c r="O32" s="17"/>
      <c r="P32" s="17"/>
      <c r="Q32" s="17"/>
      <c r="R32" s="17"/>
      <c r="S32" s="17"/>
      <c r="T32" s="17"/>
      <c r="U32" s="17"/>
      <c r="V32" s="17"/>
      <c r="W32" s="17"/>
      <c r="X32" s="17">
        <f t="shared" si="1"/>
        <v>0</v>
      </c>
      <c r="Y32" s="18">
        <f t="shared" si="3"/>
        <v>-10</v>
      </c>
      <c r="Z32" s="19"/>
    </row>
    <row r="33" spans="2:26" ht="37.5" customHeight="1" x14ac:dyDescent="0.25">
      <c r="B33" s="31" t="s">
        <v>89</v>
      </c>
      <c r="C33" s="77" t="s">
        <v>160</v>
      </c>
      <c r="D33" s="25" t="s">
        <v>28</v>
      </c>
      <c r="E33" s="29">
        <f t="shared" si="7"/>
        <v>35</v>
      </c>
      <c r="F33" s="27">
        <v>35</v>
      </c>
      <c r="G33" s="27">
        <v>0</v>
      </c>
      <c r="H33" s="28">
        <v>0</v>
      </c>
      <c r="I33" s="56"/>
      <c r="J33" s="67" t="s">
        <v>67</v>
      </c>
      <c r="K33" s="8" t="s">
        <v>44</v>
      </c>
      <c r="L33" s="15"/>
      <c r="M33" s="15"/>
      <c r="N33" s="16"/>
      <c r="O33" s="17"/>
      <c r="P33" s="17"/>
      <c r="Q33" s="17"/>
      <c r="R33" s="17"/>
      <c r="S33" s="17"/>
      <c r="T33" s="17"/>
      <c r="U33" s="17"/>
      <c r="V33" s="17"/>
      <c r="W33" s="17"/>
      <c r="X33" s="17">
        <f t="shared" si="1"/>
        <v>0</v>
      </c>
      <c r="Y33" s="18">
        <f t="shared" si="3"/>
        <v>-35</v>
      </c>
      <c r="Z33" s="19"/>
    </row>
    <row r="34" spans="2:26" ht="34.5" customHeight="1" x14ac:dyDescent="0.25">
      <c r="B34" s="31" t="s">
        <v>90</v>
      </c>
      <c r="C34" s="77" t="s">
        <v>161</v>
      </c>
      <c r="D34" s="25" t="s">
        <v>28</v>
      </c>
      <c r="E34" s="29">
        <f t="shared" si="7"/>
        <v>10</v>
      </c>
      <c r="F34" s="27">
        <v>10</v>
      </c>
      <c r="G34" s="27">
        <v>0</v>
      </c>
      <c r="H34" s="28">
        <v>0</v>
      </c>
      <c r="I34" s="56"/>
      <c r="J34" s="67" t="s">
        <v>68</v>
      </c>
      <c r="K34" s="8" t="s">
        <v>44</v>
      </c>
      <c r="L34" s="15"/>
      <c r="M34" s="15"/>
      <c r="N34" s="16"/>
      <c r="O34" s="17"/>
      <c r="P34" s="17"/>
      <c r="Q34" s="17"/>
      <c r="R34" s="17"/>
      <c r="S34" s="17"/>
      <c r="T34" s="17"/>
      <c r="U34" s="17"/>
      <c r="V34" s="17"/>
      <c r="W34" s="17"/>
      <c r="X34" s="17">
        <f t="shared" si="1"/>
        <v>0</v>
      </c>
      <c r="Y34" s="18">
        <f t="shared" si="3"/>
        <v>-10</v>
      </c>
      <c r="Z34" s="19"/>
    </row>
    <row r="35" spans="2:26" ht="35.25" customHeight="1" x14ac:dyDescent="0.25">
      <c r="B35" s="31" t="s">
        <v>91</v>
      </c>
      <c r="C35" s="77" t="s">
        <v>162</v>
      </c>
      <c r="D35" s="25" t="s">
        <v>28</v>
      </c>
      <c r="E35" s="29">
        <f t="shared" si="7"/>
        <v>25</v>
      </c>
      <c r="F35" s="27">
        <v>25</v>
      </c>
      <c r="G35" s="27">
        <v>0</v>
      </c>
      <c r="H35" s="28">
        <v>0</v>
      </c>
      <c r="I35" s="56"/>
      <c r="J35" s="67" t="s">
        <v>69</v>
      </c>
      <c r="K35" s="8" t="s">
        <v>44</v>
      </c>
      <c r="L35" s="15"/>
      <c r="M35" s="15"/>
      <c r="N35" s="16"/>
      <c r="O35" s="17"/>
      <c r="P35" s="17"/>
      <c r="Q35" s="17"/>
      <c r="R35" s="17"/>
      <c r="S35" s="17"/>
      <c r="T35" s="17"/>
      <c r="U35" s="17"/>
      <c r="V35" s="17"/>
      <c r="W35" s="17"/>
      <c r="X35" s="17">
        <f t="shared" si="1"/>
        <v>0</v>
      </c>
      <c r="Y35" s="18">
        <f t="shared" si="3"/>
        <v>-25</v>
      </c>
      <c r="Z35" s="19"/>
    </row>
    <row r="36" spans="2:26" ht="42.75" customHeight="1" x14ac:dyDescent="0.25">
      <c r="B36" s="31" t="s">
        <v>92</v>
      </c>
      <c r="C36" s="77" t="s">
        <v>163</v>
      </c>
      <c r="D36" s="25" t="s">
        <v>28</v>
      </c>
      <c r="E36" s="29">
        <f t="shared" si="7"/>
        <v>10</v>
      </c>
      <c r="F36" s="27">
        <v>10</v>
      </c>
      <c r="G36" s="27">
        <v>0</v>
      </c>
      <c r="H36" s="28">
        <v>0</v>
      </c>
      <c r="I36" s="56"/>
      <c r="J36" s="67" t="s">
        <v>70</v>
      </c>
      <c r="K36" s="8" t="s">
        <v>44</v>
      </c>
      <c r="L36" s="15"/>
      <c r="M36" s="15"/>
      <c r="N36" s="16"/>
      <c r="O36" s="17"/>
      <c r="P36" s="17"/>
      <c r="Q36" s="17"/>
      <c r="R36" s="17"/>
      <c r="S36" s="17"/>
      <c r="T36" s="17"/>
      <c r="U36" s="17"/>
      <c r="V36" s="17"/>
      <c r="W36" s="17"/>
      <c r="X36" s="17">
        <f t="shared" si="1"/>
        <v>0</v>
      </c>
      <c r="Y36" s="18">
        <f t="shared" si="3"/>
        <v>-10</v>
      </c>
      <c r="Z36" s="19"/>
    </row>
    <row r="37" spans="2:26" ht="42.75" customHeight="1" x14ac:dyDescent="0.25">
      <c r="B37" s="98" t="s">
        <v>93</v>
      </c>
      <c r="C37" s="99" t="s">
        <v>111</v>
      </c>
      <c r="D37" s="100" t="s">
        <v>31</v>
      </c>
      <c r="E37" s="185">
        <f t="shared" si="7"/>
        <v>15233.4</v>
      </c>
      <c r="F37" s="101">
        <v>0</v>
      </c>
      <c r="G37" s="101">
        <v>0</v>
      </c>
      <c r="H37" s="102">
        <v>15233.4</v>
      </c>
      <c r="I37" s="56"/>
      <c r="J37" s="67"/>
      <c r="K37" s="8"/>
      <c r="L37" s="15"/>
      <c r="M37" s="15"/>
      <c r="N37" s="70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8"/>
      <c r="Z37" s="19"/>
    </row>
    <row r="38" spans="2:26" ht="42.75" customHeight="1" x14ac:dyDescent="0.25">
      <c r="B38" s="98" t="s">
        <v>116</v>
      </c>
      <c r="C38" s="103" t="s">
        <v>110</v>
      </c>
      <c r="D38" s="100" t="s">
        <v>31</v>
      </c>
      <c r="E38" s="185">
        <f t="shared" si="7"/>
        <v>324.2</v>
      </c>
      <c r="F38" s="101">
        <v>0</v>
      </c>
      <c r="G38" s="101">
        <v>324.2</v>
      </c>
      <c r="H38" s="102">
        <v>0</v>
      </c>
      <c r="I38" s="56"/>
      <c r="J38" s="67"/>
      <c r="K38" s="8"/>
      <c r="L38" s="15"/>
      <c r="M38" s="15"/>
      <c r="N38" s="70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8"/>
      <c r="Z38" s="19"/>
    </row>
    <row r="39" spans="2:26" ht="42.75" customHeight="1" thickBot="1" x14ac:dyDescent="0.3">
      <c r="B39" s="93" t="s">
        <v>117</v>
      </c>
      <c r="C39" s="94" t="s">
        <v>30</v>
      </c>
      <c r="D39" s="95" t="s">
        <v>31</v>
      </c>
      <c r="E39" s="29">
        <f t="shared" si="7"/>
        <v>100</v>
      </c>
      <c r="F39" s="96">
        <v>100</v>
      </c>
      <c r="G39" s="96">
        <v>0</v>
      </c>
      <c r="H39" s="97">
        <v>0</v>
      </c>
      <c r="I39" s="56"/>
      <c r="J39" s="67" t="s">
        <v>71</v>
      </c>
      <c r="K39" s="8" t="s">
        <v>44</v>
      </c>
      <c r="L39" s="15"/>
      <c r="M39" s="15"/>
      <c r="N39" s="16"/>
      <c r="O39" s="17"/>
      <c r="P39" s="17"/>
      <c r="Q39" s="17"/>
      <c r="R39" s="17"/>
      <c r="S39" s="17"/>
      <c r="T39" s="17"/>
      <c r="U39" s="17"/>
      <c r="V39" s="17"/>
      <c r="W39" s="17"/>
      <c r="X39" s="17">
        <f t="shared" si="1"/>
        <v>0</v>
      </c>
      <c r="Y39" s="18">
        <f>X39-F39</f>
        <v>-100</v>
      </c>
      <c r="Z39" s="19"/>
    </row>
    <row r="40" spans="2:26" ht="15.75" thickBot="1" x14ac:dyDescent="0.3">
      <c r="B40" s="42"/>
      <c r="C40" s="78" t="s">
        <v>29</v>
      </c>
      <c r="D40" s="52"/>
      <c r="E40" s="83">
        <f>E30+E26+E10+E8</f>
        <v>42075.100000000006</v>
      </c>
      <c r="F40" s="83">
        <f>F30+F26+F10+F8</f>
        <v>2519</v>
      </c>
      <c r="G40" s="83">
        <f>G30+G26+G10+G8</f>
        <v>12108.109</v>
      </c>
      <c r="H40" s="83">
        <f>H30+H26+H10+H8</f>
        <v>27447.991000000002</v>
      </c>
      <c r="I40" s="57"/>
      <c r="J40" s="69"/>
      <c r="K40" s="9"/>
      <c r="L40" s="12"/>
      <c r="M40" s="12"/>
      <c r="N40" s="3"/>
    </row>
    <row r="41" spans="2:26" s="53" customFormat="1" x14ac:dyDescent="0.25">
      <c r="B41" s="60"/>
      <c r="C41" s="73"/>
      <c r="J41" s="61"/>
      <c r="K41" s="61"/>
      <c r="L41" s="62"/>
      <c r="M41" s="62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Z41" s="64"/>
    </row>
    <row r="42" spans="2:26" s="53" customFormat="1" x14ac:dyDescent="0.25">
      <c r="B42" s="60"/>
      <c r="C42" s="73"/>
      <c r="J42" s="61"/>
      <c r="K42" s="61"/>
      <c r="L42" s="62"/>
      <c r="M42" s="62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Z42" s="64"/>
    </row>
    <row r="43" spans="2:26" s="53" customFormat="1" x14ac:dyDescent="0.25">
      <c r="B43" s="60"/>
      <c r="C43" s="73"/>
      <c r="J43" s="61"/>
      <c r="K43" s="61"/>
      <c r="L43" s="62"/>
      <c r="M43" s="62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Z43" s="64"/>
    </row>
    <row r="44" spans="2:26" s="53" customFormat="1" x14ac:dyDescent="0.25">
      <c r="B44" s="60"/>
      <c r="C44" s="73"/>
      <c r="J44" s="61"/>
      <c r="K44" s="61"/>
      <c r="L44" s="62"/>
      <c r="M44" s="62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Z44" s="64"/>
    </row>
    <row r="45" spans="2:26" s="53" customFormat="1" x14ac:dyDescent="0.25">
      <c r="B45" s="60"/>
      <c r="C45" s="73"/>
      <c r="J45" s="61"/>
      <c r="K45" s="61"/>
      <c r="L45" s="62"/>
      <c r="M45" s="62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Z45" s="64"/>
    </row>
    <row r="48" spans="2:26" x14ac:dyDescent="0.25">
      <c r="D48" s="6"/>
    </row>
    <row r="49" spans="4:4" x14ac:dyDescent="0.25">
      <c r="D49" s="6"/>
    </row>
    <row r="50" spans="4:4" x14ac:dyDescent="0.25">
      <c r="D50" s="6"/>
    </row>
    <row r="51" spans="4:4" x14ac:dyDescent="0.25">
      <c r="D51" s="6"/>
    </row>
    <row r="52" spans="4:4" x14ac:dyDescent="0.25">
      <c r="D52" s="6"/>
    </row>
  </sheetData>
  <autoFilter ref="A7:AN40">
    <filterColumn colId="6" showButton="0"/>
  </autoFilter>
  <mergeCells count="16">
    <mergeCell ref="B6:B7"/>
    <mergeCell ref="C6:C7"/>
    <mergeCell ref="D6:D7"/>
    <mergeCell ref="E6:H6"/>
    <mergeCell ref="B12:B13"/>
    <mergeCell ref="C10:D10"/>
    <mergeCell ref="C8:D8"/>
    <mergeCell ref="N15:N16"/>
    <mergeCell ref="N12:N13"/>
    <mergeCell ref="H12:H13"/>
    <mergeCell ref="C26:D26"/>
    <mergeCell ref="C30:D30"/>
    <mergeCell ref="C12:C13"/>
    <mergeCell ref="D12:D13"/>
    <mergeCell ref="F12:F13"/>
    <mergeCell ref="G12:G13"/>
  </mergeCells>
  <pageMargins left="0.25" right="0.25" top="0.75" bottom="0.75" header="0.3" footer="0.3"/>
  <pageSetup paperSize="9" scale="31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4"/>
  <sheetViews>
    <sheetView workbookViewId="0">
      <selection activeCell="F2" sqref="F2"/>
    </sheetView>
  </sheetViews>
  <sheetFormatPr defaultRowHeight="15" x14ac:dyDescent="0.25"/>
  <cols>
    <col min="1" max="1" width="9.140625" style="53"/>
    <col min="2" max="2" width="6" style="24" customWidth="1"/>
    <col min="3" max="3" width="48.7109375" style="79" customWidth="1"/>
    <col min="4" max="4" width="34.5703125" style="1" customWidth="1"/>
    <col min="5" max="5" width="14.5703125" style="4" customWidth="1"/>
    <col min="6" max="6" width="15.85546875" style="4" customWidth="1"/>
    <col min="7" max="7" width="14.28515625" style="4" customWidth="1"/>
    <col min="8" max="8" width="18.140625" style="4" customWidth="1"/>
    <col min="9" max="9" width="18.140625" style="53" customWidth="1"/>
    <col min="10" max="10" width="11.42578125" style="14" customWidth="1"/>
    <col min="11" max="11" width="9.140625" style="6" hidden="1" customWidth="1"/>
    <col min="12" max="13" width="9.140625" style="13" hidden="1" customWidth="1"/>
    <col min="14" max="19" width="9.140625" style="4" hidden="1" customWidth="1"/>
    <col min="20" max="21" width="9.42578125" style="4" hidden="1" customWidth="1"/>
    <col min="22" max="24" width="9.140625" style="4" hidden="1" customWidth="1"/>
    <col min="25" max="25" width="9.140625" style="1" hidden="1" customWidth="1"/>
    <col min="26" max="26" width="14.5703125" style="10" hidden="1" customWidth="1"/>
    <col min="27" max="27" width="12.42578125" style="88" bestFit="1" customWidth="1"/>
    <col min="28" max="16384" width="9.140625" style="1"/>
  </cols>
  <sheetData>
    <row r="1" spans="1:40" s="53" customFormat="1" x14ac:dyDescent="0.25">
      <c r="B1" s="197"/>
      <c r="C1" s="198"/>
      <c r="D1" s="199"/>
      <c r="E1" s="200"/>
      <c r="F1" s="200" t="s">
        <v>166</v>
      </c>
      <c r="G1" s="199"/>
      <c r="H1" s="200"/>
      <c r="J1" s="61"/>
      <c r="K1" s="61"/>
      <c r="L1" s="62"/>
      <c r="M1" s="62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Z1" s="64"/>
      <c r="AA1" s="85"/>
    </row>
    <row r="2" spans="1:40" s="58" customFormat="1" x14ac:dyDescent="0.25">
      <c r="B2" s="201"/>
      <c r="C2" s="202"/>
      <c r="D2" s="203"/>
      <c r="E2" s="204"/>
      <c r="F2" s="205" t="s">
        <v>51</v>
      </c>
      <c r="G2" s="203"/>
      <c r="H2" s="205"/>
      <c r="I2" s="54"/>
      <c r="J2" s="66"/>
      <c r="AA2" s="65"/>
    </row>
    <row r="3" spans="1:40" s="53" customFormat="1" x14ac:dyDescent="0.25">
      <c r="B3" s="197"/>
      <c r="C3" s="198"/>
      <c r="D3" s="199"/>
      <c r="E3" s="200"/>
      <c r="F3" s="200" t="s">
        <v>132</v>
      </c>
      <c r="G3" s="199"/>
      <c r="H3" s="200"/>
      <c r="J3" s="61"/>
      <c r="K3" s="61"/>
      <c r="L3" s="62"/>
      <c r="M3" s="62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Z3" s="64"/>
      <c r="AA3" s="85"/>
    </row>
    <row r="4" spans="1:40" s="53" customFormat="1" x14ac:dyDescent="0.25">
      <c r="B4" s="197"/>
      <c r="C4" s="198"/>
      <c r="D4" s="199"/>
      <c r="E4" s="200"/>
      <c r="F4" s="200"/>
      <c r="G4" s="200"/>
      <c r="H4" s="200"/>
      <c r="J4" s="61"/>
      <c r="K4" s="61"/>
      <c r="L4" s="62"/>
      <c r="M4" s="62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Z4" s="64"/>
      <c r="AA4" s="85"/>
    </row>
    <row r="5" spans="1:40" s="53" customFormat="1" ht="15.75" thickBot="1" x14ac:dyDescent="0.3">
      <c r="B5" s="197"/>
      <c r="C5" s="198"/>
      <c r="D5" s="199"/>
      <c r="E5" s="200"/>
      <c r="F5" s="200"/>
      <c r="G5" s="200"/>
      <c r="H5" s="200"/>
      <c r="J5" s="61"/>
      <c r="K5" s="61"/>
      <c r="L5" s="62"/>
      <c r="M5" s="62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Z5" s="64"/>
      <c r="AA5" s="85"/>
    </row>
    <row r="6" spans="1:40" s="2" customFormat="1" ht="29.25" customHeight="1" x14ac:dyDescent="0.25">
      <c r="A6" s="53"/>
      <c r="B6" s="349"/>
      <c r="C6" s="351" t="s">
        <v>0</v>
      </c>
      <c r="D6" s="353" t="s">
        <v>94</v>
      </c>
      <c r="E6" s="206" t="s">
        <v>52</v>
      </c>
      <c r="F6" s="206"/>
      <c r="G6" s="206"/>
      <c r="H6" s="207"/>
      <c r="I6" s="55"/>
      <c r="J6" s="67"/>
      <c r="K6" s="7"/>
      <c r="L6" s="15"/>
      <c r="M6" s="15"/>
      <c r="N6" s="70"/>
      <c r="O6" s="17"/>
      <c r="P6" s="17"/>
      <c r="Q6" s="17"/>
      <c r="R6" s="17"/>
      <c r="S6" s="17"/>
      <c r="T6" s="17"/>
      <c r="U6" s="17"/>
      <c r="V6" s="17"/>
      <c r="W6" s="17"/>
      <c r="X6" s="17"/>
      <c r="Y6" s="18"/>
      <c r="Z6" s="19"/>
      <c r="AA6" s="86"/>
    </row>
    <row r="7" spans="1:40" ht="30.75" thickBot="1" x14ac:dyDescent="0.3">
      <c r="B7" s="350"/>
      <c r="C7" s="352"/>
      <c r="D7" s="354"/>
      <c r="E7" s="208" t="s">
        <v>1</v>
      </c>
      <c r="F7" s="208" t="s">
        <v>2</v>
      </c>
      <c r="G7" s="208" t="s">
        <v>3</v>
      </c>
      <c r="H7" s="209" t="s">
        <v>4</v>
      </c>
      <c r="I7" s="55"/>
      <c r="J7" s="67" t="s">
        <v>50</v>
      </c>
      <c r="K7" s="8"/>
      <c r="L7" s="15" t="s">
        <v>47</v>
      </c>
      <c r="M7" s="15" t="s">
        <v>48</v>
      </c>
      <c r="N7" s="17" t="s">
        <v>34</v>
      </c>
      <c r="O7" s="17" t="s">
        <v>35</v>
      </c>
      <c r="P7" s="70" t="s">
        <v>36</v>
      </c>
      <c r="Q7" s="70" t="s">
        <v>37</v>
      </c>
      <c r="R7" s="70" t="s">
        <v>46</v>
      </c>
      <c r="S7" s="70" t="s">
        <v>45</v>
      </c>
      <c r="T7" s="17" t="s">
        <v>38</v>
      </c>
      <c r="U7" s="17" t="s">
        <v>39</v>
      </c>
      <c r="V7" s="70" t="s">
        <v>40</v>
      </c>
      <c r="W7" s="17"/>
      <c r="X7" s="17"/>
      <c r="Y7" s="20"/>
      <c r="Z7" s="21"/>
      <c r="AA7" s="87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</row>
    <row r="8" spans="1:40" ht="33" customHeight="1" thickBot="1" x14ac:dyDescent="0.3">
      <c r="B8" s="210">
        <v>1</v>
      </c>
      <c r="C8" s="355" t="s">
        <v>5</v>
      </c>
      <c r="D8" s="356"/>
      <c r="E8" s="211">
        <f>SUM(E9:E10)</f>
        <v>4115.7</v>
      </c>
      <c r="F8" s="211">
        <f t="shared" ref="F8:H8" si="0">SUM(F9:F10)</f>
        <v>4115.7</v>
      </c>
      <c r="G8" s="211">
        <f t="shared" si="0"/>
        <v>0</v>
      </c>
      <c r="H8" s="212">
        <f t="shared" si="0"/>
        <v>0</v>
      </c>
      <c r="I8" s="56"/>
      <c r="J8" s="67"/>
      <c r="K8" s="8"/>
      <c r="L8" s="15"/>
      <c r="M8" s="15"/>
      <c r="N8" s="70"/>
      <c r="O8" s="17"/>
      <c r="P8" s="17"/>
      <c r="Q8" s="17"/>
      <c r="R8" s="17"/>
      <c r="S8" s="17"/>
      <c r="T8" s="17"/>
      <c r="U8" s="17"/>
      <c r="V8" s="17"/>
      <c r="W8" s="17"/>
      <c r="X8" s="17"/>
      <c r="Y8" s="18"/>
      <c r="Z8" s="19"/>
    </row>
    <row r="9" spans="1:40" ht="57.75" customHeight="1" thickBot="1" x14ac:dyDescent="0.3">
      <c r="B9" s="186" t="s">
        <v>72</v>
      </c>
      <c r="C9" s="213" t="s">
        <v>32</v>
      </c>
      <c r="D9" s="214" t="s">
        <v>33</v>
      </c>
      <c r="E9" s="215">
        <v>200</v>
      </c>
      <c r="F9" s="215">
        <v>200</v>
      </c>
      <c r="G9" s="215">
        <v>0</v>
      </c>
      <c r="H9" s="216">
        <v>0</v>
      </c>
      <c r="I9" s="56"/>
      <c r="J9" s="67" t="s">
        <v>53</v>
      </c>
      <c r="K9" s="8" t="s">
        <v>41</v>
      </c>
      <c r="L9" s="15"/>
      <c r="M9" s="15"/>
      <c r="N9" s="70">
        <v>80</v>
      </c>
      <c r="O9" s="17">
        <v>60</v>
      </c>
      <c r="P9" s="17">
        <v>60</v>
      </c>
      <c r="Q9" s="17"/>
      <c r="R9" s="17"/>
      <c r="S9" s="17"/>
      <c r="T9" s="17"/>
      <c r="U9" s="17"/>
      <c r="V9" s="17"/>
      <c r="W9" s="17"/>
      <c r="X9" s="17">
        <f>N9+O9+P9+Q9+T9+U9+V9+L9+R9+S9</f>
        <v>200</v>
      </c>
      <c r="Y9" s="18">
        <f>X9-F9</f>
        <v>0</v>
      </c>
      <c r="Z9" s="19">
        <v>310</v>
      </c>
      <c r="AA9" s="88" t="s">
        <v>118</v>
      </c>
    </row>
    <row r="10" spans="1:40" ht="57.75" customHeight="1" thickBot="1" x14ac:dyDescent="0.3">
      <c r="B10" s="186" t="s">
        <v>99</v>
      </c>
      <c r="C10" s="187" t="s">
        <v>100</v>
      </c>
      <c r="D10" s="188" t="s">
        <v>126</v>
      </c>
      <c r="E10" s="189">
        <v>3915.7</v>
      </c>
      <c r="F10" s="189">
        <v>3915.7</v>
      </c>
      <c r="G10" s="189">
        <v>0</v>
      </c>
      <c r="H10" s="190">
        <v>0</v>
      </c>
      <c r="I10" s="56" t="s">
        <v>129</v>
      </c>
      <c r="J10" s="67" t="s">
        <v>104</v>
      </c>
      <c r="K10" s="8"/>
      <c r="L10" s="15"/>
      <c r="M10" s="15"/>
      <c r="N10" s="70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8"/>
      <c r="Z10" s="19"/>
      <c r="AA10" s="88" t="s">
        <v>118</v>
      </c>
    </row>
    <row r="11" spans="1:40" s="51" customFormat="1" ht="15.75" thickBot="1" x14ac:dyDescent="0.3">
      <c r="A11" s="59"/>
      <c r="B11" s="217" t="s">
        <v>73</v>
      </c>
      <c r="C11" s="357" t="s">
        <v>6</v>
      </c>
      <c r="D11" s="356"/>
      <c r="E11" s="218">
        <f>SUM(E12:E27)</f>
        <v>26102.492000000006</v>
      </c>
      <c r="F11" s="218">
        <f t="shared" ref="F11:H11" si="1">SUM(F12:F27)</f>
        <v>2104</v>
      </c>
      <c r="G11" s="218">
        <f t="shared" si="1"/>
        <v>11783.908000000001</v>
      </c>
      <c r="H11" s="218">
        <f t="shared" si="1"/>
        <v>12214.584000000001</v>
      </c>
      <c r="I11" s="57"/>
      <c r="J11" s="68"/>
      <c r="K11" s="45"/>
      <c r="L11" s="46"/>
      <c r="M11" s="46"/>
      <c r="N11" s="47"/>
      <c r="O11" s="48"/>
      <c r="P11" s="48"/>
      <c r="Q11" s="48"/>
      <c r="R11" s="48"/>
      <c r="S11" s="48"/>
      <c r="T11" s="48"/>
      <c r="U11" s="48"/>
      <c r="V11" s="48"/>
      <c r="W11" s="48"/>
      <c r="X11" s="48">
        <f t="shared" ref="X11:X41" si="2">N11+O11+P11+Q11+T11+U11+V11+L11+R11+S11</f>
        <v>0</v>
      </c>
      <c r="Y11" s="49">
        <f t="shared" ref="Y11:Y16" si="3">X11-F11</f>
        <v>-2104</v>
      </c>
      <c r="Z11" s="50"/>
      <c r="AA11" s="89"/>
    </row>
    <row r="12" spans="1:40" ht="118.5" customHeight="1" x14ac:dyDescent="0.25">
      <c r="B12" s="219" t="s">
        <v>74</v>
      </c>
      <c r="C12" s="220" t="s">
        <v>7</v>
      </c>
      <c r="D12" s="221" t="s">
        <v>128</v>
      </c>
      <c r="E12" s="222">
        <f>F12+G12+H12</f>
        <v>60</v>
      </c>
      <c r="F12" s="222">
        <v>60</v>
      </c>
      <c r="G12" s="222">
        <v>0</v>
      </c>
      <c r="H12" s="223">
        <v>0</v>
      </c>
      <c r="I12" s="91"/>
      <c r="J12" s="67" t="s">
        <v>54</v>
      </c>
      <c r="K12" s="8" t="s">
        <v>42</v>
      </c>
      <c r="L12" s="15"/>
      <c r="M12" s="15"/>
      <c r="N12" s="70"/>
      <c r="O12" s="17"/>
      <c r="P12" s="17"/>
      <c r="Q12" s="17">
        <v>15</v>
      </c>
      <c r="R12" s="17"/>
      <c r="S12" s="17"/>
      <c r="T12" s="17">
        <v>20</v>
      </c>
      <c r="U12" s="17">
        <v>20</v>
      </c>
      <c r="V12" s="17">
        <v>5</v>
      </c>
      <c r="W12" s="17"/>
      <c r="X12" s="17">
        <f t="shared" si="2"/>
        <v>60</v>
      </c>
      <c r="Y12" s="18">
        <f t="shared" si="3"/>
        <v>0</v>
      </c>
      <c r="Z12" s="19">
        <v>346.34899999999999</v>
      </c>
      <c r="AA12" s="88" t="s">
        <v>118</v>
      </c>
    </row>
    <row r="13" spans="1:40" ht="81" customHeight="1" x14ac:dyDescent="0.25">
      <c r="B13" s="182" t="s">
        <v>75</v>
      </c>
      <c r="C13" s="103" t="s">
        <v>8</v>
      </c>
      <c r="D13" s="169" t="s">
        <v>155</v>
      </c>
      <c r="E13" s="92">
        <v>60</v>
      </c>
      <c r="F13" s="92">
        <v>60</v>
      </c>
      <c r="G13" s="92">
        <v>0</v>
      </c>
      <c r="H13" s="184">
        <v>0</v>
      </c>
      <c r="I13" s="56"/>
      <c r="J13" s="67" t="s">
        <v>55</v>
      </c>
      <c r="K13" s="8" t="s">
        <v>42</v>
      </c>
      <c r="L13" s="15"/>
      <c r="M13" s="15"/>
      <c r="N13" s="84"/>
      <c r="O13" s="17"/>
      <c r="P13" s="17"/>
      <c r="Q13" s="17"/>
      <c r="R13" s="17"/>
      <c r="S13" s="17"/>
      <c r="T13" s="17">
        <v>30</v>
      </c>
      <c r="U13" s="17">
        <v>30</v>
      </c>
      <c r="V13" s="17"/>
      <c r="W13" s="17"/>
      <c r="X13" s="17">
        <f t="shared" si="2"/>
        <v>60</v>
      </c>
      <c r="Y13" s="18">
        <f t="shared" si="3"/>
        <v>0</v>
      </c>
      <c r="Z13" s="19">
        <v>310</v>
      </c>
      <c r="AA13" s="88" t="s">
        <v>118</v>
      </c>
    </row>
    <row r="14" spans="1:40" ht="60.75" customHeight="1" x14ac:dyDescent="0.25">
      <c r="B14" s="182" t="s">
        <v>76</v>
      </c>
      <c r="C14" s="103" t="s">
        <v>9</v>
      </c>
      <c r="D14" s="169" t="s">
        <v>10</v>
      </c>
      <c r="E14" s="92">
        <v>200</v>
      </c>
      <c r="F14" s="92">
        <v>200</v>
      </c>
      <c r="G14" s="92">
        <v>0</v>
      </c>
      <c r="H14" s="184">
        <v>0</v>
      </c>
      <c r="I14" s="56"/>
      <c r="J14" s="67" t="s">
        <v>56</v>
      </c>
      <c r="K14" s="8" t="s">
        <v>42</v>
      </c>
      <c r="L14" s="15"/>
      <c r="M14" s="15"/>
      <c r="N14" s="70"/>
      <c r="O14" s="17"/>
      <c r="P14" s="17"/>
      <c r="Q14" s="17"/>
      <c r="R14" s="17"/>
      <c r="S14" s="17"/>
      <c r="T14" s="17"/>
      <c r="U14" s="17"/>
      <c r="V14" s="70">
        <v>200</v>
      </c>
      <c r="W14" s="17"/>
      <c r="X14" s="17">
        <f t="shared" si="2"/>
        <v>200</v>
      </c>
      <c r="Y14" s="18">
        <f t="shared" si="3"/>
        <v>0</v>
      </c>
      <c r="Z14" s="19">
        <v>310</v>
      </c>
      <c r="AA14" s="88" t="s">
        <v>118</v>
      </c>
    </row>
    <row r="15" spans="1:40" ht="69.75" customHeight="1" x14ac:dyDescent="0.25">
      <c r="B15" s="182" t="s">
        <v>131</v>
      </c>
      <c r="C15" s="103" t="s">
        <v>13</v>
      </c>
      <c r="D15" s="183" t="s">
        <v>14</v>
      </c>
      <c r="E15" s="92">
        <v>95</v>
      </c>
      <c r="F15" s="92">
        <v>95</v>
      </c>
      <c r="G15" s="92">
        <v>0</v>
      </c>
      <c r="H15" s="184">
        <v>0</v>
      </c>
      <c r="I15" s="56"/>
      <c r="J15" s="67" t="s">
        <v>58</v>
      </c>
      <c r="K15" s="8" t="s">
        <v>42</v>
      </c>
      <c r="L15" s="15"/>
      <c r="M15" s="15"/>
      <c r="N15" s="328"/>
      <c r="O15" s="17"/>
      <c r="P15" s="17"/>
      <c r="Q15" s="17">
        <v>95</v>
      </c>
      <c r="R15" s="17"/>
      <c r="S15" s="17"/>
      <c r="T15" s="17"/>
      <c r="U15" s="17"/>
      <c r="V15" s="17"/>
      <c r="W15" s="17"/>
      <c r="X15" s="17">
        <f t="shared" si="2"/>
        <v>95</v>
      </c>
      <c r="Y15" s="18">
        <f t="shared" si="3"/>
        <v>0</v>
      </c>
      <c r="Z15" s="19">
        <v>346.34899999999999</v>
      </c>
      <c r="AA15" s="88" t="s">
        <v>118</v>
      </c>
    </row>
    <row r="16" spans="1:40" ht="38.25" x14ac:dyDescent="0.25">
      <c r="B16" s="182" t="s">
        <v>77</v>
      </c>
      <c r="C16" s="103" t="s">
        <v>19</v>
      </c>
      <c r="D16" s="183" t="s">
        <v>11</v>
      </c>
      <c r="E16" s="92">
        <f t="shared" ref="E16:E22" si="4">F16+G16+H16</f>
        <v>2974.2</v>
      </c>
      <c r="F16" s="92">
        <v>210</v>
      </c>
      <c r="G16" s="92">
        <v>2764.2</v>
      </c>
      <c r="H16" s="184">
        <v>0</v>
      </c>
      <c r="I16" s="56"/>
      <c r="J16" s="67"/>
      <c r="K16" s="8"/>
      <c r="L16" s="15"/>
      <c r="M16" s="15"/>
      <c r="N16" s="328"/>
      <c r="O16" s="17"/>
      <c r="P16" s="17"/>
      <c r="Q16" s="17"/>
      <c r="R16" s="17"/>
      <c r="S16" s="17"/>
      <c r="T16" s="17"/>
      <c r="U16" s="17"/>
      <c r="V16" s="17"/>
      <c r="W16" s="17"/>
      <c r="X16" s="17">
        <f t="shared" si="2"/>
        <v>0</v>
      </c>
      <c r="Y16" s="18">
        <f t="shared" si="3"/>
        <v>-210</v>
      </c>
      <c r="Z16" s="19"/>
      <c r="AA16" s="90" t="s">
        <v>119</v>
      </c>
    </row>
    <row r="17" spans="2:27" ht="38.25" x14ac:dyDescent="0.25">
      <c r="B17" s="182" t="s">
        <v>78</v>
      </c>
      <c r="C17" s="103" t="s">
        <v>105</v>
      </c>
      <c r="D17" s="183" t="s">
        <v>11</v>
      </c>
      <c r="E17" s="92">
        <f t="shared" si="4"/>
        <v>5340.7</v>
      </c>
      <c r="F17" s="92">
        <v>0</v>
      </c>
      <c r="G17" s="92">
        <v>5340.7</v>
      </c>
      <c r="H17" s="184">
        <v>0</v>
      </c>
      <c r="I17" s="56"/>
      <c r="J17" s="67"/>
      <c r="K17" s="8"/>
      <c r="L17" s="15"/>
      <c r="M17" s="15"/>
      <c r="N17" s="70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8"/>
      <c r="Z17" s="19"/>
      <c r="AA17" s="88" t="s">
        <v>120</v>
      </c>
    </row>
    <row r="18" spans="2:27" ht="38.25" x14ac:dyDescent="0.25">
      <c r="B18" s="182" t="s">
        <v>79</v>
      </c>
      <c r="C18" s="103" t="s">
        <v>106</v>
      </c>
      <c r="D18" s="183" t="s">
        <v>11</v>
      </c>
      <c r="E18" s="92">
        <f t="shared" si="4"/>
        <v>8031</v>
      </c>
      <c r="F18" s="92">
        <v>0</v>
      </c>
      <c r="G18" s="92">
        <v>1044.03</v>
      </c>
      <c r="H18" s="184">
        <v>6986.97</v>
      </c>
      <c r="I18" s="56"/>
      <c r="J18" s="67"/>
      <c r="K18" s="8"/>
      <c r="L18" s="15"/>
      <c r="M18" s="15"/>
      <c r="N18" s="70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8"/>
      <c r="Z18" s="19"/>
      <c r="AA18" s="88" t="s">
        <v>121</v>
      </c>
    </row>
    <row r="19" spans="2:27" ht="50.25" customHeight="1" x14ac:dyDescent="0.25">
      <c r="B19" s="182" t="s">
        <v>80</v>
      </c>
      <c r="C19" s="103" t="s">
        <v>107</v>
      </c>
      <c r="D19" s="183" t="s">
        <v>11</v>
      </c>
      <c r="E19" s="92">
        <f t="shared" si="4"/>
        <v>1637.9459999999999</v>
      </c>
      <c r="F19" s="92">
        <v>0</v>
      </c>
      <c r="G19" s="92">
        <f>49138/1000</f>
        <v>49.137999999999998</v>
      </c>
      <c r="H19" s="184">
        <f>1588808/1000</f>
        <v>1588.808</v>
      </c>
      <c r="I19" s="56"/>
      <c r="J19" s="67"/>
      <c r="K19" s="8"/>
      <c r="L19" s="15"/>
      <c r="M19" s="15"/>
      <c r="N19" s="70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8"/>
      <c r="Z19" s="19"/>
      <c r="AA19" s="88" t="s">
        <v>122</v>
      </c>
    </row>
    <row r="20" spans="2:27" ht="38.25" x14ac:dyDescent="0.25">
      <c r="B20" s="182" t="s">
        <v>81</v>
      </c>
      <c r="C20" s="103" t="s">
        <v>12</v>
      </c>
      <c r="D20" s="183" t="s">
        <v>11</v>
      </c>
      <c r="E20" s="92">
        <f t="shared" si="4"/>
        <v>2059.9</v>
      </c>
      <c r="F20" s="92">
        <f>309000/1000</f>
        <v>309</v>
      </c>
      <c r="G20" s="92">
        <f>1750900/1000</f>
        <v>1750.9</v>
      </c>
      <c r="H20" s="184">
        <v>0</v>
      </c>
      <c r="I20" s="56"/>
      <c r="J20" s="67" t="s">
        <v>57</v>
      </c>
      <c r="K20" s="8"/>
      <c r="L20" s="15"/>
      <c r="M20" s="15"/>
      <c r="N20" s="70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8"/>
      <c r="Z20" s="19"/>
      <c r="AA20" s="90" t="s">
        <v>123</v>
      </c>
    </row>
    <row r="21" spans="2:27" ht="38.25" x14ac:dyDescent="0.25">
      <c r="B21" s="182" t="s">
        <v>101</v>
      </c>
      <c r="C21" s="103" t="s">
        <v>108</v>
      </c>
      <c r="D21" s="183" t="s">
        <v>11</v>
      </c>
      <c r="E21" s="92">
        <f t="shared" si="4"/>
        <v>3751.346</v>
      </c>
      <c r="F21" s="92">
        <v>0</v>
      </c>
      <c r="G21" s="92">
        <f>112540/1000</f>
        <v>112.54</v>
      </c>
      <c r="H21" s="184">
        <f>3638806/1000</f>
        <v>3638.806</v>
      </c>
      <c r="I21" s="56"/>
      <c r="J21" s="67"/>
      <c r="K21" s="8"/>
      <c r="L21" s="15"/>
      <c r="M21" s="15"/>
      <c r="N21" s="70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8"/>
      <c r="Z21" s="19"/>
      <c r="AA21" s="88" t="s">
        <v>124</v>
      </c>
    </row>
    <row r="22" spans="2:27" ht="25.5" x14ac:dyDescent="0.25">
      <c r="B22" s="182" t="s">
        <v>102</v>
      </c>
      <c r="C22" s="103" t="s">
        <v>109</v>
      </c>
      <c r="D22" s="183" t="s">
        <v>11</v>
      </c>
      <c r="E22" s="92">
        <f t="shared" si="4"/>
        <v>722.4</v>
      </c>
      <c r="F22" s="92">
        <v>0</v>
      </c>
      <c r="G22" s="92">
        <v>722.4</v>
      </c>
      <c r="H22" s="184">
        <v>0</v>
      </c>
      <c r="I22" s="56"/>
      <c r="J22" s="67"/>
      <c r="K22" s="8"/>
      <c r="L22" s="15"/>
      <c r="M22" s="15"/>
      <c r="N22" s="70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8"/>
      <c r="Z22" s="19"/>
      <c r="AA22" s="88" t="s">
        <v>125</v>
      </c>
    </row>
    <row r="23" spans="2:27" ht="74.25" customHeight="1" x14ac:dyDescent="0.25">
      <c r="B23" s="182" t="s">
        <v>112</v>
      </c>
      <c r="C23" s="103" t="s">
        <v>15</v>
      </c>
      <c r="D23" s="183" t="s">
        <v>16</v>
      </c>
      <c r="E23" s="92">
        <v>290</v>
      </c>
      <c r="F23" s="92">
        <v>290</v>
      </c>
      <c r="G23" s="92">
        <v>0</v>
      </c>
      <c r="H23" s="184">
        <v>0</v>
      </c>
      <c r="I23" s="56"/>
      <c r="J23" s="67" t="s">
        <v>59</v>
      </c>
      <c r="K23" s="8" t="s">
        <v>42</v>
      </c>
      <c r="L23" s="15"/>
      <c r="M23" s="15"/>
      <c r="N23" s="70"/>
      <c r="O23" s="17"/>
      <c r="P23" s="17"/>
      <c r="Q23" s="17"/>
      <c r="R23" s="17">
        <v>45</v>
      </c>
      <c r="S23" s="17">
        <v>45</v>
      </c>
      <c r="T23" s="17">
        <v>100</v>
      </c>
      <c r="U23" s="17">
        <v>100</v>
      </c>
      <c r="V23" s="17"/>
      <c r="W23" s="17"/>
      <c r="X23" s="17">
        <f t="shared" si="2"/>
        <v>290</v>
      </c>
      <c r="Y23" s="18">
        <f>X23-F23</f>
        <v>0</v>
      </c>
      <c r="Z23" s="19"/>
      <c r="AA23" s="88" t="s">
        <v>118</v>
      </c>
    </row>
    <row r="24" spans="2:27" ht="114" customHeight="1" x14ac:dyDescent="0.25">
      <c r="B24" s="182" t="s">
        <v>113</v>
      </c>
      <c r="C24" s="103" t="s">
        <v>17</v>
      </c>
      <c r="D24" s="183" t="s">
        <v>14</v>
      </c>
      <c r="E24" s="92">
        <v>50</v>
      </c>
      <c r="F24" s="92">
        <v>50</v>
      </c>
      <c r="G24" s="92">
        <v>0</v>
      </c>
      <c r="H24" s="184">
        <v>0</v>
      </c>
      <c r="I24" s="56"/>
      <c r="J24" s="67" t="s">
        <v>60</v>
      </c>
      <c r="K24" s="8" t="s">
        <v>42</v>
      </c>
      <c r="L24" s="15"/>
      <c r="M24" s="15"/>
      <c r="N24" s="70"/>
      <c r="O24" s="17"/>
      <c r="P24" s="17"/>
      <c r="Q24" s="17">
        <v>50</v>
      </c>
      <c r="R24" s="17"/>
      <c r="S24" s="17"/>
      <c r="T24" s="17"/>
      <c r="U24" s="17"/>
      <c r="V24" s="17"/>
      <c r="W24" s="17"/>
      <c r="X24" s="17">
        <f t="shared" si="2"/>
        <v>50</v>
      </c>
      <c r="Y24" s="18">
        <f>X24-F24</f>
        <v>0</v>
      </c>
      <c r="Z24" s="19"/>
      <c r="AA24" s="88" t="s">
        <v>118</v>
      </c>
    </row>
    <row r="25" spans="2:27" ht="74.25" customHeight="1" x14ac:dyDescent="0.25">
      <c r="B25" s="182" t="s">
        <v>114</v>
      </c>
      <c r="C25" s="103" t="s">
        <v>18</v>
      </c>
      <c r="D25" s="183" t="s">
        <v>14</v>
      </c>
      <c r="E25" s="92">
        <v>80</v>
      </c>
      <c r="F25" s="92">
        <v>80</v>
      </c>
      <c r="G25" s="92">
        <v>0</v>
      </c>
      <c r="H25" s="184">
        <v>0</v>
      </c>
      <c r="I25" s="56"/>
      <c r="J25" s="67" t="s">
        <v>61</v>
      </c>
      <c r="K25" s="8" t="s">
        <v>42</v>
      </c>
      <c r="L25" s="15"/>
      <c r="M25" s="15"/>
      <c r="N25" s="70"/>
      <c r="O25" s="17"/>
      <c r="P25" s="17"/>
      <c r="Q25" s="17">
        <v>80</v>
      </c>
      <c r="R25" s="17"/>
      <c r="S25" s="17"/>
      <c r="T25" s="17"/>
      <c r="U25" s="17"/>
      <c r="V25" s="17"/>
      <c r="W25" s="17"/>
      <c r="X25" s="17">
        <f t="shared" si="2"/>
        <v>80</v>
      </c>
      <c r="Y25" s="18">
        <f>X25-F25</f>
        <v>0</v>
      </c>
      <c r="Z25" s="19"/>
      <c r="AA25" s="88" t="s">
        <v>118</v>
      </c>
    </row>
    <row r="26" spans="2:27" ht="51.75" customHeight="1" x14ac:dyDescent="0.25">
      <c r="B26" s="191" t="s">
        <v>115</v>
      </c>
      <c r="C26" s="192" t="s">
        <v>97</v>
      </c>
      <c r="D26" s="183" t="s">
        <v>127</v>
      </c>
      <c r="E26" s="92">
        <v>400</v>
      </c>
      <c r="F26" s="193">
        <v>400</v>
      </c>
      <c r="G26" s="92">
        <v>0</v>
      </c>
      <c r="H26" s="184">
        <v>0</v>
      </c>
      <c r="I26" s="56" t="s">
        <v>129</v>
      </c>
      <c r="J26" s="67" t="s">
        <v>103</v>
      </c>
      <c r="K26" s="11" t="s">
        <v>42</v>
      </c>
      <c r="L26" s="22"/>
      <c r="M26" s="22"/>
      <c r="N26" s="70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8"/>
      <c r="Z26" s="19"/>
      <c r="AA26" s="88" t="s">
        <v>118</v>
      </c>
    </row>
    <row r="27" spans="2:27" ht="51.75" customHeight="1" thickBot="1" x14ac:dyDescent="0.3">
      <c r="B27" s="194" t="s">
        <v>130</v>
      </c>
      <c r="C27" s="195" t="s">
        <v>98</v>
      </c>
      <c r="D27" s="95" t="s">
        <v>11</v>
      </c>
      <c r="E27" s="96">
        <v>350</v>
      </c>
      <c r="F27" s="196">
        <v>350</v>
      </c>
      <c r="G27" s="96">
        <v>0</v>
      </c>
      <c r="H27" s="97">
        <v>0</v>
      </c>
      <c r="I27" s="56" t="s">
        <v>129</v>
      </c>
      <c r="J27" s="67" t="s">
        <v>64</v>
      </c>
      <c r="K27" s="11" t="s">
        <v>42</v>
      </c>
      <c r="L27" s="22"/>
      <c r="M27" s="22"/>
      <c r="N27" s="70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8"/>
      <c r="Z27" s="19"/>
      <c r="AA27" s="88" t="s">
        <v>118</v>
      </c>
    </row>
    <row r="28" spans="2:27" ht="51" customHeight="1" thickBot="1" x14ac:dyDescent="0.3">
      <c r="B28" s="217" t="s">
        <v>82</v>
      </c>
      <c r="C28" s="347" t="s">
        <v>95</v>
      </c>
      <c r="D28" s="348"/>
      <c r="E28" s="211">
        <f>SUM(E29:E31)</f>
        <v>745</v>
      </c>
      <c r="F28" s="211">
        <f t="shared" ref="F28:H28" si="5">SUM(F29:F31)</f>
        <v>745</v>
      </c>
      <c r="G28" s="211">
        <f t="shared" si="5"/>
        <v>0</v>
      </c>
      <c r="H28" s="212">
        <f t="shared" si="5"/>
        <v>0</v>
      </c>
      <c r="I28" s="57"/>
      <c r="J28" s="67"/>
      <c r="K28" s="8" t="s">
        <v>43</v>
      </c>
      <c r="L28" s="15"/>
      <c r="M28" s="15"/>
      <c r="N28" s="70"/>
      <c r="O28" s="17"/>
      <c r="P28" s="17"/>
      <c r="Q28" s="17"/>
      <c r="R28" s="17"/>
      <c r="S28" s="17"/>
      <c r="T28" s="17"/>
      <c r="U28" s="17"/>
      <c r="V28" s="17"/>
      <c r="W28" s="17"/>
      <c r="X28" s="17">
        <f t="shared" si="2"/>
        <v>0</v>
      </c>
      <c r="Y28" s="18">
        <f t="shared" ref="Y28:Y38" si="6">X28-F28</f>
        <v>-745</v>
      </c>
      <c r="Z28" s="19"/>
    </row>
    <row r="29" spans="2:27" ht="95.25" customHeight="1" x14ac:dyDescent="0.25">
      <c r="B29" s="224" t="s">
        <v>83</v>
      </c>
      <c r="C29" s="225" t="s">
        <v>20</v>
      </c>
      <c r="D29" s="226" t="s">
        <v>21</v>
      </c>
      <c r="E29" s="80">
        <v>419</v>
      </c>
      <c r="F29" s="185">
        <v>419</v>
      </c>
      <c r="G29" s="185">
        <v>0</v>
      </c>
      <c r="H29" s="227">
        <v>0</v>
      </c>
      <c r="I29" s="56"/>
      <c r="J29" s="67" t="s">
        <v>62</v>
      </c>
      <c r="K29" s="8" t="s">
        <v>43</v>
      </c>
      <c r="L29" s="23">
        <v>350</v>
      </c>
      <c r="M29" s="15"/>
      <c r="N29" s="70"/>
      <c r="O29" s="17"/>
      <c r="P29" s="17"/>
      <c r="Q29" s="17">
        <f>419-350</f>
        <v>69</v>
      </c>
      <c r="R29" s="17"/>
      <c r="S29" s="17"/>
      <c r="T29" s="17"/>
      <c r="U29" s="17"/>
      <c r="V29" s="17"/>
      <c r="W29" s="17"/>
      <c r="X29" s="17">
        <f t="shared" si="2"/>
        <v>419</v>
      </c>
      <c r="Y29" s="18">
        <f t="shared" si="6"/>
        <v>0</v>
      </c>
      <c r="Z29" s="19"/>
      <c r="AA29" s="88" t="s">
        <v>118</v>
      </c>
    </row>
    <row r="30" spans="2:27" ht="57.75" customHeight="1" x14ac:dyDescent="0.25">
      <c r="B30" s="182" t="s">
        <v>84</v>
      </c>
      <c r="C30" s="103" t="s">
        <v>22</v>
      </c>
      <c r="D30" s="183" t="s">
        <v>23</v>
      </c>
      <c r="E30" s="81">
        <v>16</v>
      </c>
      <c r="F30" s="92">
        <v>16</v>
      </c>
      <c r="G30" s="92">
        <v>0</v>
      </c>
      <c r="H30" s="184">
        <v>0</v>
      </c>
      <c r="I30" s="56"/>
      <c r="J30" s="67" t="s">
        <v>63</v>
      </c>
      <c r="K30" s="8" t="s">
        <v>43</v>
      </c>
      <c r="L30" s="15"/>
      <c r="M30" s="23">
        <v>16</v>
      </c>
      <c r="N30" s="70"/>
      <c r="O30" s="17"/>
      <c r="P30" s="17"/>
      <c r="Q30" s="17"/>
      <c r="R30" s="17"/>
      <c r="S30" s="17"/>
      <c r="T30" s="17"/>
      <c r="U30" s="17"/>
      <c r="V30" s="17"/>
      <c r="W30" s="17"/>
      <c r="X30" s="17">
        <f t="shared" si="2"/>
        <v>0</v>
      </c>
      <c r="Y30" s="18">
        <f t="shared" si="6"/>
        <v>-16</v>
      </c>
      <c r="Z30" s="19"/>
      <c r="AA30" s="88" t="s">
        <v>118</v>
      </c>
    </row>
    <row r="31" spans="2:27" ht="48.75" customHeight="1" thickBot="1" x14ac:dyDescent="0.3">
      <c r="B31" s="182" t="s">
        <v>85</v>
      </c>
      <c r="C31" s="103" t="s">
        <v>24</v>
      </c>
      <c r="D31" s="183" t="s">
        <v>49</v>
      </c>
      <c r="E31" s="81">
        <v>310</v>
      </c>
      <c r="F31" s="92">
        <v>310</v>
      </c>
      <c r="G31" s="92">
        <v>0</v>
      </c>
      <c r="H31" s="184">
        <v>0</v>
      </c>
      <c r="I31" s="1"/>
      <c r="J31" s="67" t="s">
        <v>96</v>
      </c>
      <c r="K31" s="8" t="s">
        <v>43</v>
      </c>
      <c r="L31" s="23">
        <v>310</v>
      </c>
      <c r="M31" s="15"/>
      <c r="N31" s="70"/>
      <c r="O31" s="17"/>
      <c r="P31" s="17"/>
      <c r="Q31" s="17"/>
      <c r="R31" s="17"/>
      <c r="S31" s="17"/>
      <c r="T31" s="17"/>
      <c r="U31" s="17"/>
      <c r="V31" s="17"/>
      <c r="W31" s="17"/>
      <c r="X31" s="17">
        <f t="shared" si="2"/>
        <v>310</v>
      </c>
      <c r="Y31" s="18">
        <f t="shared" si="6"/>
        <v>0</v>
      </c>
      <c r="Z31" s="19"/>
      <c r="AA31" s="67"/>
    </row>
    <row r="32" spans="2:27" ht="29.25" customHeight="1" thickBot="1" x14ac:dyDescent="0.3">
      <c r="B32" s="217" t="s">
        <v>86</v>
      </c>
      <c r="C32" s="347" t="s">
        <v>25</v>
      </c>
      <c r="D32" s="348"/>
      <c r="E32" s="218">
        <f>SUM(E33:E41)</f>
        <v>15777.6</v>
      </c>
      <c r="F32" s="218">
        <f t="shared" ref="F32:H32" si="7">SUM(F33:F41)</f>
        <v>220</v>
      </c>
      <c r="G32" s="218">
        <f t="shared" si="7"/>
        <v>324.2</v>
      </c>
      <c r="H32" s="228">
        <f t="shared" si="7"/>
        <v>15233.4</v>
      </c>
      <c r="I32" s="57"/>
      <c r="J32" s="67"/>
      <c r="K32" s="8" t="s">
        <v>44</v>
      </c>
      <c r="L32" s="15"/>
      <c r="M32" s="15"/>
      <c r="N32" s="70"/>
      <c r="O32" s="17"/>
      <c r="P32" s="17"/>
      <c r="Q32" s="17"/>
      <c r="R32" s="17"/>
      <c r="S32" s="17"/>
      <c r="T32" s="17"/>
      <c r="U32" s="17"/>
      <c r="V32" s="17"/>
      <c r="W32" s="17"/>
      <c r="X32" s="17">
        <f t="shared" si="2"/>
        <v>0</v>
      </c>
      <c r="Y32" s="18">
        <f t="shared" si="6"/>
        <v>-220</v>
      </c>
      <c r="Z32" s="19"/>
    </row>
    <row r="33" spans="2:27" ht="36" customHeight="1" x14ac:dyDescent="0.25">
      <c r="B33" s="224" t="s">
        <v>87</v>
      </c>
      <c r="C33" s="225" t="s">
        <v>26</v>
      </c>
      <c r="D33" s="226" t="s">
        <v>27</v>
      </c>
      <c r="E33" s="185">
        <v>30</v>
      </c>
      <c r="F33" s="185">
        <v>30</v>
      </c>
      <c r="G33" s="185">
        <v>0</v>
      </c>
      <c r="H33" s="227">
        <v>0</v>
      </c>
      <c r="I33" s="56"/>
      <c r="J33" s="67" t="s">
        <v>65</v>
      </c>
      <c r="K33" s="8" t="s">
        <v>44</v>
      </c>
      <c r="L33" s="15"/>
      <c r="M33" s="15"/>
      <c r="N33" s="70"/>
      <c r="O33" s="17"/>
      <c r="P33" s="17"/>
      <c r="Q33" s="17"/>
      <c r="R33" s="17"/>
      <c r="S33" s="17"/>
      <c r="T33" s="17"/>
      <c r="U33" s="17"/>
      <c r="V33" s="17"/>
      <c r="W33" s="17"/>
      <c r="X33" s="17">
        <f t="shared" si="2"/>
        <v>0</v>
      </c>
      <c r="Y33" s="18">
        <f t="shared" si="6"/>
        <v>-30</v>
      </c>
      <c r="Z33" s="19"/>
      <c r="AA33" s="88" t="s">
        <v>118</v>
      </c>
    </row>
    <row r="34" spans="2:27" ht="34.5" customHeight="1" x14ac:dyDescent="0.25">
      <c r="B34" s="229" t="s">
        <v>88</v>
      </c>
      <c r="C34" s="230" t="s">
        <v>157</v>
      </c>
      <c r="D34" s="231" t="s">
        <v>28</v>
      </c>
      <c r="E34" s="81">
        <v>10</v>
      </c>
      <c r="F34" s="81">
        <v>10</v>
      </c>
      <c r="G34" s="81">
        <v>0</v>
      </c>
      <c r="H34" s="232">
        <v>0</v>
      </c>
      <c r="I34" s="56"/>
      <c r="J34" s="67" t="s">
        <v>66</v>
      </c>
      <c r="K34" s="8" t="s">
        <v>44</v>
      </c>
      <c r="L34" s="15"/>
      <c r="M34" s="15"/>
      <c r="N34" s="70"/>
      <c r="O34" s="17"/>
      <c r="P34" s="17"/>
      <c r="Q34" s="17"/>
      <c r="R34" s="17"/>
      <c r="S34" s="17"/>
      <c r="T34" s="17"/>
      <c r="U34" s="17"/>
      <c r="V34" s="17"/>
      <c r="W34" s="17"/>
      <c r="X34" s="17">
        <f t="shared" si="2"/>
        <v>0</v>
      </c>
      <c r="Y34" s="18">
        <f t="shared" si="6"/>
        <v>-10</v>
      </c>
      <c r="Z34" s="19"/>
      <c r="AA34" s="88" t="s">
        <v>118</v>
      </c>
    </row>
    <row r="35" spans="2:27" ht="37.5" customHeight="1" x14ac:dyDescent="0.25">
      <c r="B35" s="182" t="s">
        <v>89</v>
      </c>
      <c r="C35" s="103" t="s">
        <v>160</v>
      </c>
      <c r="D35" s="183" t="s">
        <v>28</v>
      </c>
      <c r="E35" s="92">
        <v>35</v>
      </c>
      <c r="F35" s="92">
        <v>35</v>
      </c>
      <c r="G35" s="92">
        <v>0</v>
      </c>
      <c r="H35" s="184">
        <v>0</v>
      </c>
      <c r="I35" s="56"/>
      <c r="J35" s="67" t="s">
        <v>67</v>
      </c>
      <c r="K35" s="8" t="s">
        <v>44</v>
      </c>
      <c r="L35" s="15"/>
      <c r="M35" s="15"/>
      <c r="N35" s="70"/>
      <c r="O35" s="17"/>
      <c r="P35" s="17"/>
      <c r="Q35" s="17"/>
      <c r="R35" s="17"/>
      <c r="S35" s="17"/>
      <c r="T35" s="17"/>
      <c r="U35" s="17"/>
      <c r="V35" s="17"/>
      <c r="W35" s="17"/>
      <c r="X35" s="17">
        <f t="shared" si="2"/>
        <v>0</v>
      </c>
      <c r="Y35" s="18">
        <f t="shared" si="6"/>
        <v>-35</v>
      </c>
      <c r="Z35" s="19"/>
      <c r="AA35" s="88" t="s">
        <v>118</v>
      </c>
    </row>
    <row r="36" spans="2:27" ht="34.5" customHeight="1" x14ac:dyDescent="0.25">
      <c r="B36" s="182" t="s">
        <v>90</v>
      </c>
      <c r="C36" s="103" t="s">
        <v>161</v>
      </c>
      <c r="D36" s="183" t="s">
        <v>28</v>
      </c>
      <c r="E36" s="92">
        <v>10</v>
      </c>
      <c r="F36" s="92">
        <v>10</v>
      </c>
      <c r="G36" s="92">
        <v>0</v>
      </c>
      <c r="H36" s="184">
        <v>0</v>
      </c>
      <c r="I36" s="56"/>
      <c r="J36" s="67" t="s">
        <v>68</v>
      </c>
      <c r="K36" s="8" t="s">
        <v>44</v>
      </c>
      <c r="L36" s="15"/>
      <c r="M36" s="15"/>
      <c r="N36" s="70"/>
      <c r="O36" s="17"/>
      <c r="P36" s="17"/>
      <c r="Q36" s="17"/>
      <c r="R36" s="17"/>
      <c r="S36" s="17"/>
      <c r="T36" s="17"/>
      <c r="U36" s="17"/>
      <c r="V36" s="17"/>
      <c r="W36" s="17"/>
      <c r="X36" s="17">
        <f t="shared" si="2"/>
        <v>0</v>
      </c>
      <c r="Y36" s="18">
        <f t="shared" si="6"/>
        <v>-10</v>
      </c>
      <c r="Z36" s="19"/>
      <c r="AA36" s="88" t="s">
        <v>118</v>
      </c>
    </row>
    <row r="37" spans="2:27" ht="35.25" customHeight="1" x14ac:dyDescent="0.25">
      <c r="B37" s="182" t="s">
        <v>91</v>
      </c>
      <c r="C37" s="103" t="s">
        <v>162</v>
      </c>
      <c r="D37" s="183" t="s">
        <v>28</v>
      </c>
      <c r="E37" s="92">
        <v>25</v>
      </c>
      <c r="F37" s="92">
        <v>25</v>
      </c>
      <c r="G37" s="92">
        <v>0</v>
      </c>
      <c r="H37" s="184">
        <v>0</v>
      </c>
      <c r="I37" s="56"/>
      <c r="J37" s="67" t="s">
        <v>69</v>
      </c>
      <c r="K37" s="8" t="s">
        <v>44</v>
      </c>
      <c r="L37" s="15"/>
      <c r="M37" s="15"/>
      <c r="N37" s="70"/>
      <c r="O37" s="17"/>
      <c r="P37" s="17"/>
      <c r="Q37" s="17"/>
      <c r="R37" s="17"/>
      <c r="S37" s="17"/>
      <c r="T37" s="17"/>
      <c r="U37" s="17"/>
      <c r="V37" s="17"/>
      <c r="W37" s="17"/>
      <c r="X37" s="17">
        <f t="shared" si="2"/>
        <v>0</v>
      </c>
      <c r="Y37" s="18">
        <f t="shared" si="6"/>
        <v>-25</v>
      </c>
      <c r="Z37" s="19"/>
      <c r="AA37" s="88" t="s">
        <v>118</v>
      </c>
    </row>
    <row r="38" spans="2:27" ht="42.75" customHeight="1" x14ac:dyDescent="0.25">
      <c r="B38" s="182" t="s">
        <v>92</v>
      </c>
      <c r="C38" s="103" t="s">
        <v>163</v>
      </c>
      <c r="D38" s="183" t="s">
        <v>28</v>
      </c>
      <c r="E38" s="92">
        <v>10</v>
      </c>
      <c r="F38" s="92">
        <v>10</v>
      </c>
      <c r="G38" s="92">
        <v>0</v>
      </c>
      <c r="H38" s="184">
        <v>0</v>
      </c>
      <c r="I38" s="56"/>
      <c r="J38" s="67" t="s">
        <v>70</v>
      </c>
      <c r="K38" s="8" t="s">
        <v>44</v>
      </c>
      <c r="L38" s="15"/>
      <c r="M38" s="15"/>
      <c r="N38" s="70"/>
      <c r="O38" s="17"/>
      <c r="P38" s="17"/>
      <c r="Q38" s="17"/>
      <c r="R38" s="17"/>
      <c r="S38" s="17"/>
      <c r="T38" s="17"/>
      <c r="U38" s="17"/>
      <c r="V38" s="17"/>
      <c r="W38" s="17"/>
      <c r="X38" s="17">
        <f t="shared" si="2"/>
        <v>0</v>
      </c>
      <c r="Y38" s="18">
        <f t="shared" si="6"/>
        <v>-10</v>
      </c>
      <c r="Z38" s="19"/>
      <c r="AA38" s="88" t="s">
        <v>118</v>
      </c>
    </row>
    <row r="39" spans="2:27" ht="42.75" customHeight="1" x14ac:dyDescent="0.25">
      <c r="B39" s="98" t="s">
        <v>93</v>
      </c>
      <c r="C39" s="99" t="s">
        <v>111</v>
      </c>
      <c r="D39" s="100" t="s">
        <v>31</v>
      </c>
      <c r="E39" s="101">
        <f>F39+G39+H39</f>
        <v>15233.4</v>
      </c>
      <c r="F39" s="101">
        <v>0</v>
      </c>
      <c r="G39" s="101">
        <v>0</v>
      </c>
      <c r="H39" s="102">
        <v>15233.4</v>
      </c>
      <c r="I39" s="56"/>
      <c r="J39" s="67"/>
      <c r="K39" s="8"/>
      <c r="L39" s="15"/>
      <c r="M39" s="15"/>
      <c r="N39" s="70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8"/>
      <c r="Z39" s="19"/>
      <c r="AA39" s="88" t="s">
        <v>134</v>
      </c>
    </row>
    <row r="40" spans="2:27" ht="42.75" customHeight="1" x14ac:dyDescent="0.25">
      <c r="B40" s="98" t="s">
        <v>116</v>
      </c>
      <c r="C40" s="103" t="s">
        <v>110</v>
      </c>
      <c r="D40" s="100" t="s">
        <v>31</v>
      </c>
      <c r="E40" s="101">
        <f>F40+G40+H40</f>
        <v>324.2</v>
      </c>
      <c r="F40" s="101">
        <v>0</v>
      </c>
      <c r="G40" s="101">
        <v>324.2</v>
      </c>
      <c r="H40" s="102">
        <v>0</v>
      </c>
      <c r="I40" s="56"/>
      <c r="J40" s="67"/>
      <c r="K40" s="8"/>
      <c r="L40" s="15"/>
      <c r="M40" s="15"/>
      <c r="N40" s="70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8"/>
      <c r="Z40" s="19"/>
      <c r="AA40" s="88" t="s">
        <v>135</v>
      </c>
    </row>
    <row r="41" spans="2:27" ht="42.75" customHeight="1" thickBot="1" x14ac:dyDescent="0.3">
      <c r="B41" s="93" t="s">
        <v>117</v>
      </c>
      <c r="C41" s="94" t="s">
        <v>30</v>
      </c>
      <c r="D41" s="95" t="s">
        <v>31</v>
      </c>
      <c r="E41" s="96">
        <v>100</v>
      </c>
      <c r="F41" s="96">
        <v>100</v>
      </c>
      <c r="G41" s="96">
        <v>0</v>
      </c>
      <c r="H41" s="97">
        <v>0</v>
      </c>
      <c r="I41" s="56"/>
      <c r="J41" s="67" t="s">
        <v>71</v>
      </c>
      <c r="K41" s="8" t="s">
        <v>44</v>
      </c>
      <c r="L41" s="15"/>
      <c r="M41" s="15"/>
      <c r="N41" s="70"/>
      <c r="O41" s="17"/>
      <c r="P41" s="17"/>
      <c r="Q41" s="17"/>
      <c r="R41" s="17"/>
      <c r="S41" s="17"/>
      <c r="T41" s="17"/>
      <c r="U41" s="17"/>
      <c r="V41" s="17"/>
      <c r="W41" s="17"/>
      <c r="X41" s="17">
        <f t="shared" si="2"/>
        <v>0</v>
      </c>
      <c r="Y41" s="18">
        <f>X41-F41</f>
        <v>-100</v>
      </c>
      <c r="Z41" s="19"/>
      <c r="AA41" s="88" t="s">
        <v>118</v>
      </c>
    </row>
    <row r="42" spans="2:27" ht="15.75" thickBot="1" x14ac:dyDescent="0.3">
      <c r="B42" s="233"/>
      <c r="C42" s="234" t="s">
        <v>29</v>
      </c>
      <c r="D42" s="235"/>
      <c r="E42" s="236">
        <f>E32+E28+E11+E8</f>
        <v>46740.792000000001</v>
      </c>
      <c r="F42" s="236">
        <f>F32+F28+F11+F8</f>
        <v>7184.7</v>
      </c>
      <c r="G42" s="236">
        <f>G32+G28+G11+G8</f>
        <v>12108.108000000002</v>
      </c>
      <c r="H42" s="236">
        <f>H32+H28+H11+H8</f>
        <v>27447.984</v>
      </c>
      <c r="I42" s="57"/>
      <c r="J42" s="69"/>
      <c r="K42" s="9"/>
      <c r="L42" s="12"/>
      <c r="M42" s="12"/>
      <c r="N42" s="3"/>
    </row>
    <row r="43" spans="2:27" s="53" customFormat="1" x14ac:dyDescent="0.25">
      <c r="B43" s="60"/>
      <c r="C43" s="73"/>
      <c r="E43" s="63"/>
      <c r="F43" s="63"/>
      <c r="G43" s="63"/>
      <c r="H43" s="63"/>
      <c r="J43" s="61"/>
      <c r="K43" s="61"/>
      <c r="L43" s="62"/>
      <c r="M43" s="62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Z43" s="64"/>
      <c r="AA43" s="85"/>
    </row>
    <row r="44" spans="2:27" s="53" customFormat="1" x14ac:dyDescent="0.25">
      <c r="B44" s="60"/>
      <c r="C44" s="73"/>
      <c r="E44" s="63"/>
      <c r="F44" s="63"/>
      <c r="G44" s="63"/>
      <c r="H44" s="63"/>
      <c r="J44" s="61"/>
      <c r="K44" s="61"/>
      <c r="L44" s="62"/>
      <c r="M44" s="62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Z44" s="64"/>
      <c r="AA44" s="85"/>
    </row>
    <row r="45" spans="2:27" s="53" customFormat="1" x14ac:dyDescent="0.25">
      <c r="B45" s="60"/>
      <c r="C45" s="73"/>
      <c r="E45" s="63"/>
      <c r="F45" s="63"/>
      <c r="G45" s="63"/>
      <c r="H45" s="63"/>
      <c r="J45" s="61"/>
      <c r="K45" s="61"/>
      <c r="L45" s="62"/>
      <c r="M45" s="62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Z45" s="64"/>
      <c r="AA45" s="85"/>
    </row>
    <row r="46" spans="2:27" s="53" customFormat="1" x14ac:dyDescent="0.25">
      <c r="B46" s="60"/>
      <c r="C46" s="73"/>
      <c r="E46" s="63"/>
      <c r="F46" s="63"/>
      <c r="G46" s="63"/>
      <c r="H46" s="63"/>
      <c r="J46" s="61"/>
      <c r="K46" s="61"/>
      <c r="L46" s="62"/>
      <c r="M46" s="62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Z46" s="64"/>
      <c r="AA46" s="85"/>
    </row>
    <row r="47" spans="2:27" s="53" customFormat="1" x14ac:dyDescent="0.25">
      <c r="B47" s="60"/>
      <c r="C47" s="73"/>
      <c r="E47" s="63"/>
      <c r="F47" s="63"/>
      <c r="G47" s="63"/>
      <c r="H47" s="63"/>
      <c r="J47" s="61"/>
      <c r="K47" s="61"/>
      <c r="L47" s="62"/>
      <c r="M47" s="62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Z47" s="64"/>
      <c r="AA47" s="85"/>
    </row>
    <row r="50" spans="4:4" x14ac:dyDescent="0.25">
      <c r="D50" s="6"/>
    </row>
    <row r="51" spans="4:4" x14ac:dyDescent="0.25">
      <c r="D51" s="6"/>
    </row>
    <row r="52" spans="4:4" x14ac:dyDescent="0.25">
      <c r="D52" s="6"/>
    </row>
    <row r="53" spans="4:4" x14ac:dyDescent="0.25">
      <c r="D53" s="6"/>
    </row>
    <row r="54" spans="4:4" x14ac:dyDescent="0.25">
      <c r="D54" s="6"/>
    </row>
  </sheetData>
  <mergeCells count="8">
    <mergeCell ref="C28:D28"/>
    <mergeCell ref="C32:D32"/>
    <mergeCell ref="N15:N16"/>
    <mergeCell ref="B6:B7"/>
    <mergeCell ref="C6:C7"/>
    <mergeCell ref="D6:D7"/>
    <mergeCell ref="C8:D8"/>
    <mergeCell ref="C11:D11"/>
  </mergeCells>
  <pageMargins left="0.25" right="0.25" top="0.75" bottom="0.75" header="0.3" footer="0.3"/>
  <pageSetup paperSize="9" scale="3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4"/>
  <sheetViews>
    <sheetView workbookViewId="0">
      <selection activeCell="E42" sqref="E42:H42"/>
    </sheetView>
  </sheetViews>
  <sheetFormatPr defaultRowHeight="15" x14ac:dyDescent="0.25"/>
  <cols>
    <col min="1" max="1" width="9.140625" style="199"/>
    <col min="2" max="2" width="6" style="282" customWidth="1"/>
    <col min="3" max="3" width="48.7109375" style="283" customWidth="1"/>
    <col min="4" max="4" width="34.5703125" style="258" customWidth="1"/>
    <col min="5" max="5" width="14.5703125" style="280" customWidth="1"/>
    <col min="6" max="6" width="15.85546875" style="280" customWidth="1"/>
    <col min="7" max="7" width="14.28515625" style="280" customWidth="1"/>
    <col min="8" max="8" width="18.140625" style="280" customWidth="1"/>
    <col min="9" max="9" width="18.140625" style="199" customWidth="1"/>
    <col min="10" max="10" width="11.42578125" style="285" customWidth="1"/>
    <col min="11" max="11" width="9.140625" style="284" hidden="1" customWidth="1"/>
    <col min="12" max="13" width="9.140625" style="286" hidden="1" customWidth="1"/>
    <col min="14" max="19" width="9.140625" style="280" hidden="1" customWidth="1"/>
    <col min="20" max="21" width="9.42578125" style="280" hidden="1" customWidth="1"/>
    <col min="22" max="24" width="9.140625" style="280" hidden="1" customWidth="1"/>
    <col min="25" max="25" width="9.140625" style="258" hidden="1" customWidth="1"/>
    <col min="26" max="26" width="14.5703125" style="281" hidden="1" customWidth="1"/>
    <col min="27" max="27" width="12.42578125" style="260" bestFit="1" customWidth="1"/>
    <col min="28" max="16384" width="9.140625" style="258"/>
  </cols>
  <sheetData>
    <row r="1" spans="1:40" s="199" customFormat="1" x14ac:dyDescent="0.25">
      <c r="B1" s="197"/>
      <c r="C1" s="198"/>
      <c r="E1" s="200"/>
      <c r="F1" s="200" t="s">
        <v>166</v>
      </c>
      <c r="H1" s="200"/>
      <c r="J1" s="237"/>
      <c r="K1" s="237"/>
      <c r="L1" s="238"/>
      <c r="M1" s="238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Z1" s="239"/>
      <c r="AA1" s="240"/>
    </row>
    <row r="2" spans="1:40" s="203" customFormat="1" x14ac:dyDescent="0.25">
      <c r="B2" s="201"/>
      <c r="C2" s="202"/>
      <c r="E2" s="204"/>
      <c r="F2" s="205" t="s">
        <v>51</v>
      </c>
      <c r="H2" s="205"/>
      <c r="I2" s="241"/>
      <c r="J2" s="242"/>
      <c r="AA2" s="201"/>
    </row>
    <row r="3" spans="1:40" s="199" customFormat="1" x14ac:dyDescent="0.25">
      <c r="B3" s="197"/>
      <c r="C3" s="198"/>
      <c r="E3" s="200"/>
      <c r="F3" s="200" t="s">
        <v>159</v>
      </c>
      <c r="H3" s="200"/>
      <c r="J3" s="237"/>
      <c r="K3" s="237"/>
      <c r="L3" s="238"/>
      <c r="M3" s="238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Z3" s="239"/>
      <c r="AA3" s="240"/>
    </row>
    <row r="4" spans="1:40" s="199" customFormat="1" x14ac:dyDescent="0.25">
      <c r="B4" s="197"/>
      <c r="C4" s="198"/>
      <c r="E4" s="200"/>
      <c r="F4" s="200"/>
      <c r="G4" s="200"/>
      <c r="H4" s="200"/>
      <c r="J4" s="237"/>
      <c r="K4" s="237"/>
      <c r="L4" s="238"/>
      <c r="M4" s="238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Z4" s="239"/>
      <c r="AA4" s="240"/>
    </row>
    <row r="5" spans="1:40" s="199" customFormat="1" ht="15.75" thickBot="1" x14ac:dyDescent="0.3">
      <c r="B5" s="197"/>
      <c r="C5" s="198"/>
      <c r="E5" s="200"/>
      <c r="F5" s="200"/>
      <c r="G5" s="200"/>
      <c r="H5" s="200"/>
      <c r="J5" s="237"/>
      <c r="K5" s="237"/>
      <c r="L5" s="238"/>
      <c r="M5" s="238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Z5" s="239"/>
      <c r="AA5" s="240"/>
    </row>
    <row r="6" spans="1:40" s="252" customFormat="1" ht="29.25" customHeight="1" x14ac:dyDescent="0.25">
      <c r="A6" s="199"/>
      <c r="B6" s="349"/>
      <c r="C6" s="351" t="s">
        <v>0</v>
      </c>
      <c r="D6" s="353" t="s">
        <v>94</v>
      </c>
      <c r="E6" s="206" t="s">
        <v>52</v>
      </c>
      <c r="F6" s="206"/>
      <c r="G6" s="206"/>
      <c r="H6" s="207"/>
      <c r="I6" s="243"/>
      <c r="J6" s="244"/>
      <c r="K6" s="245"/>
      <c r="L6" s="246"/>
      <c r="M6" s="246"/>
      <c r="N6" s="247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9"/>
      <c r="Z6" s="250"/>
      <c r="AA6" s="251"/>
    </row>
    <row r="7" spans="1:40" ht="30.75" thickBot="1" x14ac:dyDescent="0.3">
      <c r="B7" s="350"/>
      <c r="C7" s="352"/>
      <c r="D7" s="354"/>
      <c r="E7" s="208" t="s">
        <v>1</v>
      </c>
      <c r="F7" s="208" t="s">
        <v>2</v>
      </c>
      <c r="G7" s="208" t="s">
        <v>3</v>
      </c>
      <c r="H7" s="209" t="s">
        <v>4</v>
      </c>
      <c r="I7" s="243"/>
      <c r="J7" s="244" t="s">
        <v>50</v>
      </c>
      <c r="K7" s="253"/>
      <c r="L7" s="246" t="s">
        <v>47</v>
      </c>
      <c r="M7" s="246" t="s">
        <v>48</v>
      </c>
      <c r="N7" s="248" t="s">
        <v>34</v>
      </c>
      <c r="O7" s="248" t="s">
        <v>35</v>
      </c>
      <c r="P7" s="247" t="s">
        <v>36</v>
      </c>
      <c r="Q7" s="247" t="s">
        <v>37</v>
      </c>
      <c r="R7" s="247" t="s">
        <v>46</v>
      </c>
      <c r="S7" s="247" t="s">
        <v>45</v>
      </c>
      <c r="T7" s="248" t="s">
        <v>38</v>
      </c>
      <c r="U7" s="248" t="s">
        <v>39</v>
      </c>
      <c r="V7" s="247" t="s">
        <v>40</v>
      </c>
      <c r="W7" s="248"/>
      <c r="X7" s="248"/>
      <c r="Y7" s="254"/>
      <c r="Z7" s="255"/>
      <c r="AA7" s="256"/>
      <c r="AB7" s="257"/>
      <c r="AC7" s="257"/>
      <c r="AD7" s="257"/>
      <c r="AE7" s="257"/>
      <c r="AF7" s="257"/>
      <c r="AG7" s="257"/>
      <c r="AH7" s="257"/>
      <c r="AI7" s="257"/>
      <c r="AJ7" s="257"/>
      <c r="AK7" s="257"/>
      <c r="AL7" s="257"/>
      <c r="AM7" s="257"/>
      <c r="AN7" s="257"/>
    </row>
    <row r="8" spans="1:40" ht="33" customHeight="1" thickBot="1" x14ac:dyDescent="0.3">
      <c r="B8" s="210">
        <v>1</v>
      </c>
      <c r="C8" s="355" t="s">
        <v>5</v>
      </c>
      <c r="D8" s="356"/>
      <c r="E8" s="211">
        <f>SUM(E9:E10)</f>
        <v>4115.7</v>
      </c>
      <c r="F8" s="211">
        <f t="shared" ref="F8:H8" si="0">SUM(F9:F10)</f>
        <v>4115.7</v>
      </c>
      <c r="G8" s="211">
        <f t="shared" si="0"/>
        <v>0</v>
      </c>
      <c r="H8" s="212">
        <f t="shared" si="0"/>
        <v>0</v>
      </c>
      <c r="I8" s="259"/>
      <c r="J8" s="244"/>
      <c r="K8" s="253"/>
      <c r="L8" s="246"/>
      <c r="M8" s="246"/>
      <c r="N8" s="247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9"/>
      <c r="Z8" s="250"/>
    </row>
    <row r="9" spans="1:40" ht="57.75" customHeight="1" thickBot="1" x14ac:dyDescent="0.3">
      <c r="B9" s="186" t="s">
        <v>72</v>
      </c>
      <c r="C9" s="213" t="s">
        <v>32</v>
      </c>
      <c r="D9" s="214" t="s">
        <v>33</v>
      </c>
      <c r="E9" s="215">
        <v>200</v>
      </c>
      <c r="F9" s="215">
        <v>200</v>
      </c>
      <c r="G9" s="215">
        <v>0</v>
      </c>
      <c r="H9" s="216">
        <v>0</v>
      </c>
      <c r="I9" s="259"/>
      <c r="J9" s="244" t="s">
        <v>53</v>
      </c>
      <c r="K9" s="253" t="s">
        <v>41</v>
      </c>
      <c r="L9" s="246"/>
      <c r="M9" s="246"/>
      <c r="N9" s="247">
        <v>80</v>
      </c>
      <c r="O9" s="248">
        <v>60</v>
      </c>
      <c r="P9" s="248">
        <v>60</v>
      </c>
      <c r="Q9" s="248"/>
      <c r="R9" s="248"/>
      <c r="S9" s="248"/>
      <c r="T9" s="248"/>
      <c r="U9" s="248"/>
      <c r="V9" s="248"/>
      <c r="W9" s="248"/>
      <c r="X9" s="248">
        <f>N9+O9+P9+Q9+T9+U9+V9+L9+R9+S9</f>
        <v>200</v>
      </c>
      <c r="Y9" s="249">
        <f>X9-F9</f>
        <v>0</v>
      </c>
      <c r="Z9" s="250">
        <v>310</v>
      </c>
      <c r="AA9" s="260" t="s">
        <v>118</v>
      </c>
    </row>
    <row r="10" spans="1:40" ht="57.75" customHeight="1" thickBot="1" x14ac:dyDescent="0.3">
      <c r="B10" s="186" t="s">
        <v>99</v>
      </c>
      <c r="C10" s="187" t="s">
        <v>100</v>
      </c>
      <c r="D10" s="188" t="s">
        <v>126</v>
      </c>
      <c r="E10" s="189">
        <v>3915.7</v>
      </c>
      <c r="F10" s="189">
        <v>3915.7</v>
      </c>
      <c r="G10" s="189">
        <v>0</v>
      </c>
      <c r="H10" s="190">
        <v>0</v>
      </c>
      <c r="I10" s="259" t="s">
        <v>129</v>
      </c>
      <c r="J10" s="244" t="s">
        <v>104</v>
      </c>
      <c r="K10" s="253"/>
      <c r="L10" s="246"/>
      <c r="M10" s="246"/>
      <c r="N10" s="247"/>
      <c r="O10" s="248"/>
      <c r="P10" s="248"/>
      <c r="Q10" s="248"/>
      <c r="R10" s="248"/>
      <c r="S10" s="248"/>
      <c r="T10" s="248"/>
      <c r="U10" s="248"/>
      <c r="V10" s="248"/>
      <c r="W10" s="248"/>
      <c r="X10" s="248"/>
      <c r="Y10" s="249"/>
      <c r="Z10" s="250"/>
      <c r="AA10" s="260" t="s">
        <v>118</v>
      </c>
    </row>
    <row r="11" spans="1:40" s="271" customFormat="1" ht="15.75" thickBot="1" x14ac:dyDescent="0.3">
      <c r="A11" s="261"/>
      <c r="B11" s="217" t="s">
        <v>73</v>
      </c>
      <c r="C11" s="357" t="s">
        <v>6</v>
      </c>
      <c r="D11" s="356"/>
      <c r="E11" s="218">
        <f>SUM(E12:E27)</f>
        <v>26102.492000000006</v>
      </c>
      <c r="F11" s="218">
        <f t="shared" ref="F11:H11" si="1">SUM(F12:F27)</f>
        <v>2104</v>
      </c>
      <c r="G11" s="218">
        <f t="shared" si="1"/>
        <v>11783.908000000001</v>
      </c>
      <c r="H11" s="218">
        <f t="shared" si="1"/>
        <v>12214.584000000001</v>
      </c>
      <c r="I11" s="262"/>
      <c r="J11" s="263"/>
      <c r="K11" s="264"/>
      <c r="L11" s="265"/>
      <c r="M11" s="265"/>
      <c r="N11" s="266"/>
      <c r="O11" s="267"/>
      <c r="P11" s="267"/>
      <c r="Q11" s="267"/>
      <c r="R11" s="267"/>
      <c r="S11" s="267"/>
      <c r="T11" s="267"/>
      <c r="U11" s="267"/>
      <c r="V11" s="267"/>
      <c r="W11" s="267"/>
      <c r="X11" s="267">
        <f t="shared" ref="X11:X41" si="2">N11+O11+P11+Q11+T11+U11+V11+L11+R11+S11</f>
        <v>0</v>
      </c>
      <c r="Y11" s="268">
        <f t="shared" ref="Y11:Y16" si="3">X11-F11</f>
        <v>-2104</v>
      </c>
      <c r="Z11" s="269"/>
      <c r="AA11" s="270"/>
    </row>
    <row r="12" spans="1:40" ht="118.5" customHeight="1" x14ac:dyDescent="0.25">
      <c r="B12" s="219" t="s">
        <v>74</v>
      </c>
      <c r="C12" s="220" t="s">
        <v>7</v>
      </c>
      <c r="D12" s="221" t="s">
        <v>128</v>
      </c>
      <c r="E12" s="222">
        <f>F12+G12+H12</f>
        <v>60</v>
      </c>
      <c r="F12" s="222">
        <v>60</v>
      </c>
      <c r="G12" s="222">
        <v>0</v>
      </c>
      <c r="H12" s="223">
        <v>0</v>
      </c>
      <c r="I12" s="259"/>
      <c r="J12" s="244" t="s">
        <v>54</v>
      </c>
      <c r="K12" s="253" t="s">
        <v>42</v>
      </c>
      <c r="L12" s="246"/>
      <c r="M12" s="246"/>
      <c r="N12" s="247"/>
      <c r="O12" s="248"/>
      <c r="P12" s="248"/>
      <c r="Q12" s="248">
        <v>15</v>
      </c>
      <c r="R12" s="248"/>
      <c r="S12" s="248"/>
      <c r="T12" s="248">
        <v>20</v>
      </c>
      <c r="U12" s="248">
        <v>20</v>
      </c>
      <c r="V12" s="248">
        <v>5</v>
      </c>
      <c r="W12" s="248"/>
      <c r="X12" s="248">
        <f t="shared" si="2"/>
        <v>60</v>
      </c>
      <c r="Y12" s="249">
        <f t="shared" si="3"/>
        <v>0</v>
      </c>
      <c r="Z12" s="250">
        <v>346.34899999999999</v>
      </c>
      <c r="AA12" s="260" t="s">
        <v>118</v>
      </c>
    </row>
    <row r="13" spans="1:40" ht="81" customHeight="1" x14ac:dyDescent="0.25">
      <c r="B13" s="182" t="s">
        <v>75</v>
      </c>
      <c r="C13" s="103" t="s">
        <v>8</v>
      </c>
      <c r="D13" s="169" t="s">
        <v>155</v>
      </c>
      <c r="E13" s="92">
        <v>60</v>
      </c>
      <c r="F13" s="92">
        <v>60</v>
      </c>
      <c r="G13" s="92">
        <v>0</v>
      </c>
      <c r="H13" s="184">
        <v>0</v>
      </c>
      <c r="I13" s="259"/>
      <c r="J13" s="244" t="s">
        <v>55</v>
      </c>
      <c r="K13" s="253" t="s">
        <v>42</v>
      </c>
      <c r="L13" s="246"/>
      <c r="M13" s="246"/>
      <c r="N13" s="247"/>
      <c r="O13" s="248"/>
      <c r="P13" s="248"/>
      <c r="Q13" s="248"/>
      <c r="R13" s="248"/>
      <c r="S13" s="248"/>
      <c r="T13" s="248">
        <v>30</v>
      </c>
      <c r="U13" s="248">
        <v>30</v>
      </c>
      <c r="V13" s="248"/>
      <c r="W13" s="248"/>
      <c r="X13" s="248">
        <f t="shared" si="2"/>
        <v>60</v>
      </c>
      <c r="Y13" s="249">
        <f t="shared" si="3"/>
        <v>0</v>
      </c>
      <c r="Z13" s="250">
        <v>310</v>
      </c>
      <c r="AA13" s="260" t="s">
        <v>118</v>
      </c>
    </row>
    <row r="14" spans="1:40" ht="60.75" customHeight="1" x14ac:dyDescent="0.25">
      <c r="B14" s="182" t="s">
        <v>76</v>
      </c>
      <c r="C14" s="103" t="s">
        <v>9</v>
      </c>
      <c r="D14" s="169" t="s">
        <v>10</v>
      </c>
      <c r="E14" s="92">
        <v>200</v>
      </c>
      <c r="F14" s="92">
        <v>200</v>
      </c>
      <c r="G14" s="92">
        <v>0</v>
      </c>
      <c r="H14" s="184">
        <v>0</v>
      </c>
      <c r="I14" s="259"/>
      <c r="J14" s="244" t="s">
        <v>56</v>
      </c>
      <c r="K14" s="253" t="s">
        <v>42</v>
      </c>
      <c r="L14" s="246"/>
      <c r="M14" s="246"/>
      <c r="N14" s="247"/>
      <c r="O14" s="248"/>
      <c r="P14" s="248"/>
      <c r="Q14" s="248"/>
      <c r="R14" s="248"/>
      <c r="S14" s="248"/>
      <c r="T14" s="248"/>
      <c r="U14" s="248"/>
      <c r="V14" s="247">
        <v>200</v>
      </c>
      <c r="W14" s="248"/>
      <c r="X14" s="248">
        <f t="shared" si="2"/>
        <v>200</v>
      </c>
      <c r="Y14" s="249">
        <f t="shared" si="3"/>
        <v>0</v>
      </c>
      <c r="Z14" s="250">
        <v>310</v>
      </c>
      <c r="AA14" s="260" t="s">
        <v>118</v>
      </c>
    </row>
    <row r="15" spans="1:40" ht="69.75" customHeight="1" x14ac:dyDescent="0.25">
      <c r="B15" s="182" t="s">
        <v>131</v>
      </c>
      <c r="C15" s="103" t="s">
        <v>13</v>
      </c>
      <c r="D15" s="183" t="s">
        <v>14</v>
      </c>
      <c r="E15" s="92">
        <v>95</v>
      </c>
      <c r="F15" s="92">
        <v>95</v>
      </c>
      <c r="G15" s="92">
        <v>0</v>
      </c>
      <c r="H15" s="184">
        <v>0</v>
      </c>
      <c r="I15" s="259"/>
      <c r="J15" s="244" t="s">
        <v>58</v>
      </c>
      <c r="K15" s="253" t="s">
        <v>42</v>
      </c>
      <c r="L15" s="246"/>
      <c r="M15" s="246"/>
      <c r="N15" s="358"/>
      <c r="O15" s="248"/>
      <c r="P15" s="248"/>
      <c r="Q15" s="248">
        <v>95</v>
      </c>
      <c r="R15" s="248"/>
      <c r="S15" s="248"/>
      <c r="T15" s="248"/>
      <c r="U15" s="248"/>
      <c r="V15" s="248"/>
      <c r="W15" s="248"/>
      <c r="X15" s="248">
        <f t="shared" si="2"/>
        <v>95</v>
      </c>
      <c r="Y15" s="249">
        <f t="shared" si="3"/>
        <v>0</v>
      </c>
      <c r="Z15" s="250">
        <v>346.34899999999999</v>
      </c>
      <c r="AA15" s="260" t="s">
        <v>118</v>
      </c>
    </row>
    <row r="16" spans="1:40" ht="38.25" x14ac:dyDescent="0.25">
      <c r="B16" s="182" t="s">
        <v>77</v>
      </c>
      <c r="C16" s="103" t="s">
        <v>19</v>
      </c>
      <c r="D16" s="183" t="s">
        <v>11</v>
      </c>
      <c r="E16" s="92">
        <f t="shared" ref="E16:E22" si="4">F16+G16+H16</f>
        <v>2974.2</v>
      </c>
      <c r="F16" s="92">
        <v>210</v>
      </c>
      <c r="G16" s="92">
        <v>2764.2</v>
      </c>
      <c r="H16" s="184">
        <v>0</v>
      </c>
      <c r="I16" s="259"/>
      <c r="J16" s="244"/>
      <c r="K16" s="253"/>
      <c r="L16" s="246"/>
      <c r="M16" s="246"/>
      <c r="N16" s="358"/>
      <c r="O16" s="248"/>
      <c r="P16" s="248"/>
      <c r="Q16" s="248"/>
      <c r="R16" s="248"/>
      <c r="S16" s="248"/>
      <c r="T16" s="248"/>
      <c r="U16" s="248"/>
      <c r="V16" s="248"/>
      <c r="W16" s="248"/>
      <c r="X16" s="248">
        <f t="shared" si="2"/>
        <v>0</v>
      </c>
      <c r="Y16" s="249">
        <f t="shared" si="3"/>
        <v>-210</v>
      </c>
      <c r="Z16" s="250"/>
      <c r="AA16" s="272" t="s">
        <v>119</v>
      </c>
    </row>
    <row r="17" spans="2:27" ht="38.25" x14ac:dyDescent="0.25">
      <c r="B17" s="182" t="s">
        <v>78</v>
      </c>
      <c r="C17" s="103" t="s">
        <v>105</v>
      </c>
      <c r="D17" s="183" t="s">
        <v>11</v>
      </c>
      <c r="E17" s="92">
        <f t="shared" si="4"/>
        <v>5340.7</v>
      </c>
      <c r="F17" s="92">
        <v>0</v>
      </c>
      <c r="G17" s="92">
        <v>5340.7</v>
      </c>
      <c r="H17" s="184">
        <v>0</v>
      </c>
      <c r="I17" s="259"/>
      <c r="J17" s="244"/>
      <c r="K17" s="253"/>
      <c r="L17" s="246"/>
      <c r="M17" s="246"/>
      <c r="N17" s="247"/>
      <c r="O17" s="248"/>
      <c r="P17" s="248"/>
      <c r="Q17" s="248"/>
      <c r="R17" s="248"/>
      <c r="S17" s="248"/>
      <c r="T17" s="248"/>
      <c r="U17" s="248"/>
      <c r="V17" s="248"/>
      <c r="W17" s="248"/>
      <c r="X17" s="248"/>
      <c r="Y17" s="249"/>
      <c r="Z17" s="250"/>
      <c r="AA17" s="260" t="s">
        <v>120</v>
      </c>
    </row>
    <row r="18" spans="2:27" ht="38.25" x14ac:dyDescent="0.25">
      <c r="B18" s="182" t="s">
        <v>79</v>
      </c>
      <c r="C18" s="103" t="s">
        <v>106</v>
      </c>
      <c r="D18" s="183" t="s">
        <v>11</v>
      </c>
      <c r="E18" s="92">
        <f t="shared" si="4"/>
        <v>8031</v>
      </c>
      <c r="F18" s="92">
        <v>0</v>
      </c>
      <c r="G18" s="92">
        <v>1044.03</v>
      </c>
      <c r="H18" s="184">
        <v>6986.97</v>
      </c>
      <c r="I18" s="259"/>
      <c r="J18" s="244"/>
      <c r="K18" s="253"/>
      <c r="L18" s="246"/>
      <c r="M18" s="246"/>
      <c r="N18" s="247"/>
      <c r="O18" s="248"/>
      <c r="P18" s="248"/>
      <c r="Q18" s="248"/>
      <c r="R18" s="248"/>
      <c r="S18" s="248"/>
      <c r="T18" s="248"/>
      <c r="U18" s="248"/>
      <c r="V18" s="248"/>
      <c r="W18" s="248"/>
      <c r="X18" s="248"/>
      <c r="Y18" s="249"/>
      <c r="Z18" s="250"/>
      <c r="AA18" s="260" t="s">
        <v>121</v>
      </c>
    </row>
    <row r="19" spans="2:27" ht="50.25" customHeight="1" x14ac:dyDescent="0.25">
      <c r="B19" s="182" t="s">
        <v>80</v>
      </c>
      <c r="C19" s="103" t="s">
        <v>107</v>
      </c>
      <c r="D19" s="183" t="s">
        <v>11</v>
      </c>
      <c r="E19" s="92">
        <f t="shared" si="4"/>
        <v>1637.9459999999999</v>
      </c>
      <c r="F19" s="92">
        <v>0</v>
      </c>
      <c r="G19" s="92">
        <f>49138/1000</f>
        <v>49.137999999999998</v>
      </c>
      <c r="H19" s="184">
        <f>1588808/1000</f>
        <v>1588.808</v>
      </c>
      <c r="I19" s="259"/>
      <c r="J19" s="244"/>
      <c r="K19" s="253"/>
      <c r="L19" s="246"/>
      <c r="M19" s="246"/>
      <c r="N19" s="247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9"/>
      <c r="Z19" s="250"/>
      <c r="AA19" s="260" t="s">
        <v>122</v>
      </c>
    </row>
    <row r="20" spans="2:27" ht="38.25" x14ac:dyDescent="0.25">
      <c r="B20" s="182" t="s">
        <v>81</v>
      </c>
      <c r="C20" s="103" t="s">
        <v>12</v>
      </c>
      <c r="D20" s="183" t="s">
        <v>11</v>
      </c>
      <c r="E20" s="92">
        <f t="shared" si="4"/>
        <v>2059.9</v>
      </c>
      <c r="F20" s="92">
        <f>309000/1000</f>
        <v>309</v>
      </c>
      <c r="G20" s="92">
        <f>1750900/1000</f>
        <v>1750.9</v>
      </c>
      <c r="H20" s="184">
        <v>0</v>
      </c>
      <c r="I20" s="259"/>
      <c r="J20" s="244" t="s">
        <v>57</v>
      </c>
      <c r="K20" s="253"/>
      <c r="L20" s="246"/>
      <c r="M20" s="246"/>
      <c r="N20" s="247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9"/>
      <c r="Z20" s="250"/>
      <c r="AA20" s="272" t="s">
        <v>123</v>
      </c>
    </row>
    <row r="21" spans="2:27" ht="38.25" x14ac:dyDescent="0.25">
      <c r="B21" s="182" t="s">
        <v>101</v>
      </c>
      <c r="C21" s="103" t="s">
        <v>108</v>
      </c>
      <c r="D21" s="183" t="s">
        <v>11</v>
      </c>
      <c r="E21" s="92">
        <f t="shared" si="4"/>
        <v>3751.346</v>
      </c>
      <c r="F21" s="92">
        <v>0</v>
      </c>
      <c r="G21" s="92">
        <f>112540/1000</f>
        <v>112.54</v>
      </c>
      <c r="H21" s="184">
        <f>3638806/1000</f>
        <v>3638.806</v>
      </c>
      <c r="I21" s="259"/>
      <c r="J21" s="244"/>
      <c r="K21" s="253"/>
      <c r="L21" s="246"/>
      <c r="M21" s="246"/>
      <c r="N21" s="247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9"/>
      <c r="Z21" s="250"/>
      <c r="AA21" s="260" t="s">
        <v>124</v>
      </c>
    </row>
    <row r="22" spans="2:27" ht="25.5" x14ac:dyDescent="0.25">
      <c r="B22" s="182" t="s">
        <v>102</v>
      </c>
      <c r="C22" s="103" t="s">
        <v>109</v>
      </c>
      <c r="D22" s="183" t="s">
        <v>11</v>
      </c>
      <c r="E22" s="92">
        <f t="shared" si="4"/>
        <v>722.4</v>
      </c>
      <c r="F22" s="92">
        <v>0</v>
      </c>
      <c r="G22" s="92">
        <v>722.4</v>
      </c>
      <c r="H22" s="184">
        <v>0</v>
      </c>
      <c r="I22" s="259"/>
      <c r="J22" s="244"/>
      <c r="K22" s="253"/>
      <c r="L22" s="246"/>
      <c r="M22" s="246"/>
      <c r="N22" s="247"/>
      <c r="O22" s="248"/>
      <c r="P22" s="248"/>
      <c r="Q22" s="248"/>
      <c r="R22" s="248"/>
      <c r="S22" s="248"/>
      <c r="T22" s="248"/>
      <c r="U22" s="248"/>
      <c r="V22" s="248"/>
      <c r="W22" s="248"/>
      <c r="X22" s="248"/>
      <c r="Y22" s="249"/>
      <c r="Z22" s="250"/>
      <c r="AA22" s="260" t="s">
        <v>125</v>
      </c>
    </row>
    <row r="23" spans="2:27" ht="74.25" customHeight="1" x14ac:dyDescent="0.25">
      <c r="B23" s="182" t="s">
        <v>112</v>
      </c>
      <c r="C23" s="103" t="s">
        <v>15</v>
      </c>
      <c r="D23" s="183" t="s">
        <v>16</v>
      </c>
      <c r="E23" s="92">
        <v>290</v>
      </c>
      <c r="F23" s="92">
        <v>290</v>
      </c>
      <c r="G23" s="92">
        <v>0</v>
      </c>
      <c r="H23" s="184">
        <v>0</v>
      </c>
      <c r="I23" s="259"/>
      <c r="J23" s="244" t="s">
        <v>59</v>
      </c>
      <c r="K23" s="253" t="s">
        <v>42</v>
      </c>
      <c r="L23" s="246"/>
      <c r="M23" s="246"/>
      <c r="N23" s="247"/>
      <c r="O23" s="248"/>
      <c r="P23" s="248"/>
      <c r="Q23" s="248"/>
      <c r="R23" s="248">
        <v>45</v>
      </c>
      <c r="S23" s="248">
        <v>45</v>
      </c>
      <c r="T23" s="248">
        <v>100</v>
      </c>
      <c r="U23" s="248">
        <v>100</v>
      </c>
      <c r="V23" s="248"/>
      <c r="W23" s="248"/>
      <c r="X23" s="248">
        <f t="shared" si="2"/>
        <v>290</v>
      </c>
      <c r="Y23" s="249">
        <f>X23-F23</f>
        <v>0</v>
      </c>
      <c r="Z23" s="250"/>
      <c r="AA23" s="260" t="s">
        <v>118</v>
      </c>
    </row>
    <row r="24" spans="2:27" ht="114" customHeight="1" x14ac:dyDescent="0.25">
      <c r="B24" s="182" t="s">
        <v>113</v>
      </c>
      <c r="C24" s="103" t="s">
        <v>17</v>
      </c>
      <c r="D24" s="183" t="s">
        <v>14</v>
      </c>
      <c r="E24" s="92">
        <v>50</v>
      </c>
      <c r="F24" s="92">
        <v>50</v>
      </c>
      <c r="G24" s="92">
        <v>0</v>
      </c>
      <c r="H24" s="184">
        <v>0</v>
      </c>
      <c r="I24" s="259"/>
      <c r="J24" s="244" t="s">
        <v>60</v>
      </c>
      <c r="K24" s="253" t="s">
        <v>42</v>
      </c>
      <c r="L24" s="246"/>
      <c r="M24" s="246"/>
      <c r="N24" s="247"/>
      <c r="O24" s="248"/>
      <c r="P24" s="248"/>
      <c r="Q24" s="248">
        <v>50</v>
      </c>
      <c r="R24" s="248"/>
      <c r="S24" s="248"/>
      <c r="T24" s="248"/>
      <c r="U24" s="248"/>
      <c r="V24" s="248"/>
      <c r="W24" s="248"/>
      <c r="X24" s="248">
        <f t="shared" si="2"/>
        <v>50</v>
      </c>
      <c r="Y24" s="249">
        <f>X24-F24</f>
        <v>0</v>
      </c>
      <c r="Z24" s="250"/>
      <c r="AA24" s="260" t="s">
        <v>118</v>
      </c>
    </row>
    <row r="25" spans="2:27" ht="74.25" customHeight="1" x14ac:dyDescent="0.25">
      <c r="B25" s="182" t="s">
        <v>114</v>
      </c>
      <c r="C25" s="103" t="s">
        <v>18</v>
      </c>
      <c r="D25" s="183" t="s">
        <v>14</v>
      </c>
      <c r="E25" s="92">
        <v>80</v>
      </c>
      <c r="F25" s="92">
        <v>80</v>
      </c>
      <c r="G25" s="92">
        <v>0</v>
      </c>
      <c r="H25" s="184">
        <v>0</v>
      </c>
      <c r="I25" s="259"/>
      <c r="J25" s="244" t="s">
        <v>61</v>
      </c>
      <c r="K25" s="253" t="s">
        <v>42</v>
      </c>
      <c r="L25" s="246"/>
      <c r="M25" s="246"/>
      <c r="N25" s="247"/>
      <c r="O25" s="248"/>
      <c r="P25" s="248"/>
      <c r="Q25" s="248">
        <v>80</v>
      </c>
      <c r="R25" s="248"/>
      <c r="S25" s="248"/>
      <c r="T25" s="248"/>
      <c r="U25" s="248"/>
      <c r="V25" s="248"/>
      <c r="W25" s="248"/>
      <c r="X25" s="248">
        <f t="shared" si="2"/>
        <v>80</v>
      </c>
      <c r="Y25" s="249">
        <f>X25-F25</f>
        <v>0</v>
      </c>
      <c r="Z25" s="250"/>
      <c r="AA25" s="260" t="s">
        <v>118</v>
      </c>
    </row>
    <row r="26" spans="2:27" ht="51.75" customHeight="1" x14ac:dyDescent="0.25">
      <c r="B26" s="191" t="s">
        <v>115</v>
      </c>
      <c r="C26" s="192" t="s">
        <v>97</v>
      </c>
      <c r="D26" s="183" t="s">
        <v>127</v>
      </c>
      <c r="E26" s="92">
        <v>400</v>
      </c>
      <c r="F26" s="193">
        <v>400</v>
      </c>
      <c r="G26" s="92">
        <v>0</v>
      </c>
      <c r="H26" s="184">
        <v>0</v>
      </c>
      <c r="I26" s="259" t="s">
        <v>129</v>
      </c>
      <c r="J26" s="244" t="s">
        <v>103</v>
      </c>
      <c r="K26" s="273" t="s">
        <v>42</v>
      </c>
      <c r="L26" s="274"/>
      <c r="M26" s="274"/>
      <c r="N26" s="247"/>
      <c r="O26" s="248"/>
      <c r="P26" s="248"/>
      <c r="Q26" s="248"/>
      <c r="R26" s="248"/>
      <c r="S26" s="248"/>
      <c r="T26" s="248"/>
      <c r="U26" s="248"/>
      <c r="V26" s="248"/>
      <c r="W26" s="248"/>
      <c r="X26" s="248"/>
      <c r="Y26" s="249"/>
      <c r="Z26" s="250"/>
      <c r="AA26" s="260" t="s">
        <v>118</v>
      </c>
    </row>
    <row r="27" spans="2:27" ht="51.75" customHeight="1" thickBot="1" x14ac:dyDescent="0.3">
      <c r="B27" s="194" t="s">
        <v>130</v>
      </c>
      <c r="C27" s="195" t="s">
        <v>98</v>
      </c>
      <c r="D27" s="95" t="s">
        <v>11</v>
      </c>
      <c r="E27" s="96">
        <v>350</v>
      </c>
      <c r="F27" s="196">
        <v>350</v>
      </c>
      <c r="G27" s="96">
        <v>0</v>
      </c>
      <c r="H27" s="97">
        <v>0</v>
      </c>
      <c r="I27" s="259" t="s">
        <v>129</v>
      </c>
      <c r="J27" s="244" t="s">
        <v>64</v>
      </c>
      <c r="K27" s="273" t="s">
        <v>42</v>
      </c>
      <c r="L27" s="274"/>
      <c r="M27" s="274"/>
      <c r="N27" s="247"/>
      <c r="O27" s="248"/>
      <c r="P27" s="248"/>
      <c r="Q27" s="248"/>
      <c r="R27" s="248"/>
      <c r="S27" s="248"/>
      <c r="T27" s="248"/>
      <c r="U27" s="248"/>
      <c r="V27" s="248"/>
      <c r="W27" s="248"/>
      <c r="X27" s="248"/>
      <c r="Y27" s="249"/>
      <c r="Z27" s="250"/>
      <c r="AA27" s="260" t="s">
        <v>118</v>
      </c>
    </row>
    <row r="28" spans="2:27" ht="51" customHeight="1" thickBot="1" x14ac:dyDescent="0.3">
      <c r="B28" s="217" t="s">
        <v>82</v>
      </c>
      <c r="C28" s="347" t="s">
        <v>95</v>
      </c>
      <c r="D28" s="348"/>
      <c r="E28" s="211">
        <f>SUM(E29:E31)</f>
        <v>745</v>
      </c>
      <c r="F28" s="211">
        <f t="shared" ref="F28:H28" si="5">SUM(F29:F31)</f>
        <v>745</v>
      </c>
      <c r="G28" s="211">
        <f t="shared" si="5"/>
        <v>0</v>
      </c>
      <c r="H28" s="212">
        <f t="shared" si="5"/>
        <v>0</v>
      </c>
      <c r="I28" s="262"/>
      <c r="J28" s="244"/>
      <c r="K28" s="253" t="s">
        <v>43</v>
      </c>
      <c r="L28" s="246"/>
      <c r="M28" s="246"/>
      <c r="N28" s="247"/>
      <c r="O28" s="248"/>
      <c r="P28" s="248"/>
      <c r="Q28" s="248"/>
      <c r="R28" s="248"/>
      <c r="S28" s="248"/>
      <c r="T28" s="248"/>
      <c r="U28" s="248"/>
      <c r="V28" s="248"/>
      <c r="W28" s="248"/>
      <c r="X28" s="248">
        <f t="shared" si="2"/>
        <v>0</v>
      </c>
      <c r="Y28" s="249">
        <f t="shared" ref="Y28:Y38" si="6">X28-F28</f>
        <v>-745</v>
      </c>
      <c r="Z28" s="250"/>
    </row>
    <row r="29" spans="2:27" ht="95.25" customHeight="1" x14ac:dyDescent="0.25">
      <c r="B29" s="224" t="s">
        <v>83</v>
      </c>
      <c r="C29" s="225" t="s">
        <v>20</v>
      </c>
      <c r="D29" s="226" t="s">
        <v>21</v>
      </c>
      <c r="E29" s="80">
        <v>419</v>
      </c>
      <c r="F29" s="185">
        <v>419</v>
      </c>
      <c r="G29" s="185">
        <v>0</v>
      </c>
      <c r="H29" s="227">
        <v>0</v>
      </c>
      <c r="I29" s="259"/>
      <c r="J29" s="244" t="s">
        <v>62</v>
      </c>
      <c r="K29" s="253" t="s">
        <v>43</v>
      </c>
      <c r="L29" s="275">
        <v>350</v>
      </c>
      <c r="M29" s="246"/>
      <c r="N29" s="247"/>
      <c r="O29" s="248"/>
      <c r="P29" s="248"/>
      <c r="Q29" s="248">
        <f>419-350</f>
        <v>69</v>
      </c>
      <c r="R29" s="248"/>
      <c r="S29" s="248"/>
      <c r="T29" s="248"/>
      <c r="U29" s="248"/>
      <c r="V29" s="248"/>
      <c r="W29" s="248"/>
      <c r="X29" s="248">
        <f t="shared" si="2"/>
        <v>419</v>
      </c>
      <c r="Y29" s="249">
        <f t="shared" si="6"/>
        <v>0</v>
      </c>
      <c r="Z29" s="250"/>
      <c r="AA29" s="260" t="s">
        <v>118</v>
      </c>
    </row>
    <row r="30" spans="2:27" ht="57.75" customHeight="1" x14ac:dyDescent="0.25">
      <c r="B30" s="182" t="s">
        <v>84</v>
      </c>
      <c r="C30" s="103" t="s">
        <v>22</v>
      </c>
      <c r="D30" s="183" t="s">
        <v>23</v>
      </c>
      <c r="E30" s="81">
        <v>16</v>
      </c>
      <c r="F30" s="92">
        <v>16</v>
      </c>
      <c r="G30" s="92">
        <v>0</v>
      </c>
      <c r="H30" s="184">
        <v>0</v>
      </c>
      <c r="I30" s="259"/>
      <c r="J30" s="244" t="s">
        <v>63</v>
      </c>
      <c r="K30" s="253" t="s">
        <v>43</v>
      </c>
      <c r="L30" s="246"/>
      <c r="M30" s="275">
        <v>16</v>
      </c>
      <c r="N30" s="247"/>
      <c r="O30" s="248"/>
      <c r="P30" s="248"/>
      <c r="Q30" s="248"/>
      <c r="R30" s="248"/>
      <c r="S30" s="248"/>
      <c r="T30" s="248"/>
      <c r="U30" s="248"/>
      <c r="V30" s="248"/>
      <c r="W30" s="248"/>
      <c r="X30" s="248">
        <f t="shared" si="2"/>
        <v>0</v>
      </c>
      <c r="Y30" s="249">
        <f t="shared" si="6"/>
        <v>-16</v>
      </c>
      <c r="Z30" s="250"/>
      <c r="AA30" s="260" t="s">
        <v>118</v>
      </c>
    </row>
    <row r="31" spans="2:27" ht="48.75" customHeight="1" thickBot="1" x14ac:dyDescent="0.3">
      <c r="B31" s="182" t="s">
        <v>85</v>
      </c>
      <c r="C31" s="103" t="s">
        <v>24</v>
      </c>
      <c r="D31" s="183" t="s">
        <v>49</v>
      </c>
      <c r="E31" s="81">
        <v>310</v>
      </c>
      <c r="F31" s="92">
        <v>310</v>
      </c>
      <c r="G31" s="92">
        <v>0</v>
      </c>
      <c r="H31" s="184">
        <v>0</v>
      </c>
      <c r="I31" s="258"/>
      <c r="J31" s="244" t="s">
        <v>96</v>
      </c>
      <c r="K31" s="253" t="s">
        <v>43</v>
      </c>
      <c r="L31" s="275">
        <v>310</v>
      </c>
      <c r="M31" s="246"/>
      <c r="N31" s="247"/>
      <c r="O31" s="248"/>
      <c r="P31" s="248"/>
      <c r="Q31" s="248"/>
      <c r="R31" s="248"/>
      <c r="S31" s="248"/>
      <c r="T31" s="248"/>
      <c r="U31" s="248"/>
      <c r="V31" s="248"/>
      <c r="W31" s="248"/>
      <c r="X31" s="248">
        <f t="shared" si="2"/>
        <v>310</v>
      </c>
      <c r="Y31" s="249">
        <f t="shared" si="6"/>
        <v>0</v>
      </c>
      <c r="Z31" s="250"/>
      <c r="AA31" s="244" t="s">
        <v>118</v>
      </c>
    </row>
    <row r="32" spans="2:27" ht="29.25" customHeight="1" thickBot="1" x14ac:dyDescent="0.3">
      <c r="B32" s="217" t="s">
        <v>86</v>
      </c>
      <c r="C32" s="347" t="s">
        <v>25</v>
      </c>
      <c r="D32" s="348"/>
      <c r="E32" s="218">
        <f>SUM(E33:E41)</f>
        <v>15777.6</v>
      </c>
      <c r="F32" s="218">
        <f t="shared" ref="F32:H32" si="7">SUM(F33:F41)</f>
        <v>220</v>
      </c>
      <c r="G32" s="218">
        <f t="shared" si="7"/>
        <v>324.2</v>
      </c>
      <c r="H32" s="228">
        <f t="shared" si="7"/>
        <v>15233.4</v>
      </c>
      <c r="I32" s="262"/>
      <c r="J32" s="244"/>
      <c r="K32" s="253" t="s">
        <v>44</v>
      </c>
      <c r="L32" s="246"/>
      <c r="M32" s="246"/>
      <c r="N32" s="247"/>
      <c r="O32" s="248"/>
      <c r="P32" s="248"/>
      <c r="Q32" s="248"/>
      <c r="R32" s="248"/>
      <c r="S32" s="248"/>
      <c r="T32" s="248"/>
      <c r="U32" s="248"/>
      <c r="V32" s="248"/>
      <c r="W32" s="248"/>
      <c r="X32" s="248">
        <f t="shared" si="2"/>
        <v>0</v>
      </c>
      <c r="Y32" s="249">
        <f t="shared" si="6"/>
        <v>-220</v>
      </c>
      <c r="Z32" s="250"/>
    </row>
    <row r="33" spans="1:27" ht="36" customHeight="1" x14ac:dyDescent="0.25">
      <c r="B33" s="224" t="s">
        <v>87</v>
      </c>
      <c r="C33" s="225" t="s">
        <v>26</v>
      </c>
      <c r="D33" s="226" t="s">
        <v>27</v>
      </c>
      <c r="E33" s="185">
        <v>30</v>
      </c>
      <c r="F33" s="185">
        <v>30</v>
      </c>
      <c r="G33" s="185">
        <v>0</v>
      </c>
      <c r="H33" s="227">
        <v>0</v>
      </c>
      <c r="I33" s="259"/>
      <c r="J33" s="244" t="s">
        <v>65</v>
      </c>
      <c r="K33" s="253" t="s">
        <v>44</v>
      </c>
      <c r="L33" s="246"/>
      <c r="M33" s="246"/>
      <c r="N33" s="247"/>
      <c r="O33" s="248"/>
      <c r="P33" s="248"/>
      <c r="Q33" s="248"/>
      <c r="R33" s="248"/>
      <c r="S33" s="248"/>
      <c r="T33" s="248"/>
      <c r="U33" s="248"/>
      <c r="V33" s="248"/>
      <c r="W33" s="248"/>
      <c r="X33" s="248">
        <f t="shared" si="2"/>
        <v>0</v>
      </c>
      <c r="Y33" s="249">
        <f t="shared" si="6"/>
        <v>-30</v>
      </c>
      <c r="Z33" s="250"/>
      <c r="AA33" s="260" t="s">
        <v>118</v>
      </c>
    </row>
    <row r="34" spans="1:27" ht="34.5" customHeight="1" x14ac:dyDescent="0.25">
      <c r="A34" s="199" t="s">
        <v>158</v>
      </c>
      <c r="B34" s="229" t="s">
        <v>88</v>
      </c>
      <c r="C34" s="230" t="s">
        <v>156</v>
      </c>
      <c r="D34" s="231" t="s">
        <v>28</v>
      </c>
      <c r="E34" s="81">
        <v>20</v>
      </c>
      <c r="F34" s="81">
        <v>20</v>
      </c>
      <c r="G34" s="81">
        <v>0</v>
      </c>
      <c r="H34" s="232">
        <v>0</v>
      </c>
      <c r="I34" s="259">
        <v>20</v>
      </c>
      <c r="J34" s="287" t="s">
        <v>164</v>
      </c>
      <c r="K34" s="253" t="s">
        <v>44</v>
      </c>
      <c r="L34" s="246"/>
      <c r="M34" s="246"/>
      <c r="N34" s="247"/>
      <c r="O34" s="248"/>
      <c r="P34" s="248"/>
      <c r="Q34" s="248"/>
      <c r="R34" s="248"/>
      <c r="S34" s="248"/>
      <c r="T34" s="248"/>
      <c r="U34" s="248"/>
      <c r="V34" s="248"/>
      <c r="W34" s="248"/>
      <c r="X34" s="248">
        <f t="shared" si="2"/>
        <v>0</v>
      </c>
      <c r="Y34" s="249">
        <f t="shared" si="6"/>
        <v>-20</v>
      </c>
      <c r="Z34" s="250"/>
      <c r="AA34" s="260" t="s">
        <v>118</v>
      </c>
    </row>
    <row r="35" spans="1:27" ht="37.5" customHeight="1" x14ac:dyDescent="0.25">
      <c r="B35" s="182" t="s">
        <v>89</v>
      </c>
      <c r="C35" s="103" t="s">
        <v>160</v>
      </c>
      <c r="D35" s="183" t="s">
        <v>28</v>
      </c>
      <c r="E35" s="92">
        <v>25</v>
      </c>
      <c r="F35" s="92">
        <v>25</v>
      </c>
      <c r="G35" s="92">
        <v>0</v>
      </c>
      <c r="H35" s="184">
        <v>0</v>
      </c>
      <c r="I35" s="259">
        <v>-10</v>
      </c>
      <c r="J35" s="244" t="s">
        <v>67</v>
      </c>
      <c r="K35" s="253" t="s">
        <v>44</v>
      </c>
      <c r="L35" s="246"/>
      <c r="M35" s="246"/>
      <c r="N35" s="247"/>
      <c r="O35" s="248"/>
      <c r="P35" s="248"/>
      <c r="Q35" s="248"/>
      <c r="R35" s="248"/>
      <c r="S35" s="248"/>
      <c r="T35" s="248"/>
      <c r="U35" s="248"/>
      <c r="V35" s="248"/>
      <c r="W35" s="248"/>
      <c r="X35" s="248">
        <f t="shared" si="2"/>
        <v>0</v>
      </c>
      <c r="Y35" s="249">
        <f t="shared" si="6"/>
        <v>-25</v>
      </c>
      <c r="Z35" s="250"/>
      <c r="AA35" s="260" t="s">
        <v>118</v>
      </c>
    </row>
    <row r="36" spans="1:27" ht="34.5" customHeight="1" x14ac:dyDescent="0.25">
      <c r="B36" s="182" t="s">
        <v>90</v>
      </c>
      <c r="C36" s="103" t="s">
        <v>161</v>
      </c>
      <c r="D36" s="183" t="s">
        <v>28</v>
      </c>
      <c r="E36" s="92">
        <v>10</v>
      </c>
      <c r="F36" s="92">
        <v>10</v>
      </c>
      <c r="G36" s="92">
        <v>0</v>
      </c>
      <c r="H36" s="184">
        <v>0</v>
      </c>
      <c r="I36" s="259"/>
      <c r="J36" s="244" t="s">
        <v>165</v>
      </c>
      <c r="K36" s="253" t="s">
        <v>44</v>
      </c>
      <c r="L36" s="246"/>
      <c r="M36" s="246"/>
      <c r="N36" s="247"/>
      <c r="O36" s="248"/>
      <c r="P36" s="248"/>
      <c r="Q36" s="248"/>
      <c r="R36" s="248"/>
      <c r="S36" s="248"/>
      <c r="T36" s="248"/>
      <c r="U36" s="248"/>
      <c r="V36" s="248"/>
      <c r="W36" s="248"/>
      <c r="X36" s="248">
        <f t="shared" si="2"/>
        <v>0</v>
      </c>
      <c r="Y36" s="249">
        <f t="shared" si="6"/>
        <v>-10</v>
      </c>
      <c r="Z36" s="250"/>
      <c r="AA36" s="260" t="s">
        <v>118</v>
      </c>
    </row>
    <row r="37" spans="1:27" ht="35.25" customHeight="1" x14ac:dyDescent="0.25">
      <c r="B37" s="182" t="s">
        <v>91</v>
      </c>
      <c r="C37" s="103" t="s">
        <v>162</v>
      </c>
      <c r="D37" s="183" t="s">
        <v>28</v>
      </c>
      <c r="E37" s="92">
        <v>25</v>
      </c>
      <c r="F37" s="92">
        <v>25</v>
      </c>
      <c r="G37" s="92">
        <v>0</v>
      </c>
      <c r="H37" s="184">
        <v>0</v>
      </c>
      <c r="I37" s="259"/>
      <c r="J37" s="244" t="s">
        <v>69</v>
      </c>
      <c r="K37" s="253" t="s">
        <v>44</v>
      </c>
      <c r="L37" s="246"/>
      <c r="M37" s="246"/>
      <c r="N37" s="247"/>
      <c r="O37" s="248"/>
      <c r="P37" s="248"/>
      <c r="Q37" s="248"/>
      <c r="R37" s="248"/>
      <c r="S37" s="248"/>
      <c r="T37" s="248"/>
      <c r="U37" s="248"/>
      <c r="V37" s="248"/>
      <c r="W37" s="248"/>
      <c r="X37" s="248">
        <f t="shared" si="2"/>
        <v>0</v>
      </c>
      <c r="Y37" s="249">
        <f t="shared" si="6"/>
        <v>-25</v>
      </c>
      <c r="Z37" s="250"/>
      <c r="AA37" s="260" t="s">
        <v>118</v>
      </c>
    </row>
    <row r="38" spans="1:27" ht="42.75" customHeight="1" x14ac:dyDescent="0.25">
      <c r="B38" s="182" t="s">
        <v>92</v>
      </c>
      <c r="C38" s="103" t="s">
        <v>163</v>
      </c>
      <c r="D38" s="183" t="s">
        <v>28</v>
      </c>
      <c r="E38" s="92">
        <v>10</v>
      </c>
      <c r="F38" s="92">
        <v>10</v>
      </c>
      <c r="G38" s="92">
        <v>0</v>
      </c>
      <c r="H38" s="184">
        <v>0</v>
      </c>
      <c r="I38" s="259"/>
      <c r="J38" s="244" t="s">
        <v>70</v>
      </c>
      <c r="K38" s="253" t="s">
        <v>44</v>
      </c>
      <c r="L38" s="246"/>
      <c r="M38" s="246"/>
      <c r="N38" s="247"/>
      <c r="O38" s="248"/>
      <c r="P38" s="248"/>
      <c r="Q38" s="248"/>
      <c r="R38" s="248"/>
      <c r="S38" s="248"/>
      <c r="T38" s="248"/>
      <c r="U38" s="248"/>
      <c r="V38" s="248"/>
      <c r="W38" s="248"/>
      <c r="X38" s="248">
        <f t="shared" si="2"/>
        <v>0</v>
      </c>
      <c r="Y38" s="249">
        <f t="shared" si="6"/>
        <v>-10</v>
      </c>
      <c r="Z38" s="250"/>
      <c r="AA38" s="260" t="s">
        <v>118</v>
      </c>
    </row>
    <row r="39" spans="1:27" ht="42.75" customHeight="1" x14ac:dyDescent="0.25">
      <c r="B39" s="98" t="s">
        <v>93</v>
      </c>
      <c r="C39" s="99" t="s">
        <v>111</v>
      </c>
      <c r="D39" s="100" t="s">
        <v>31</v>
      </c>
      <c r="E39" s="101">
        <f>F39+G39+H39</f>
        <v>15233.4</v>
      </c>
      <c r="F39" s="101">
        <v>0</v>
      </c>
      <c r="G39" s="101">
        <v>0</v>
      </c>
      <c r="H39" s="102">
        <v>15233.4</v>
      </c>
      <c r="I39" s="259"/>
      <c r="J39" s="244"/>
      <c r="K39" s="253"/>
      <c r="L39" s="246"/>
      <c r="M39" s="246"/>
      <c r="N39" s="247"/>
      <c r="O39" s="248"/>
      <c r="P39" s="248"/>
      <c r="Q39" s="248"/>
      <c r="R39" s="248"/>
      <c r="S39" s="248"/>
      <c r="T39" s="248"/>
      <c r="U39" s="248"/>
      <c r="V39" s="248"/>
      <c r="W39" s="248"/>
      <c r="X39" s="248"/>
      <c r="Y39" s="249"/>
      <c r="Z39" s="250"/>
      <c r="AA39" s="260" t="s">
        <v>134</v>
      </c>
    </row>
    <row r="40" spans="1:27" ht="42.75" customHeight="1" x14ac:dyDescent="0.25">
      <c r="B40" s="98" t="s">
        <v>116</v>
      </c>
      <c r="C40" s="103" t="s">
        <v>110</v>
      </c>
      <c r="D40" s="100" t="s">
        <v>31</v>
      </c>
      <c r="E40" s="101">
        <f>F40+G40+H40</f>
        <v>324.2</v>
      </c>
      <c r="F40" s="101">
        <v>0</v>
      </c>
      <c r="G40" s="101">
        <v>324.2</v>
      </c>
      <c r="H40" s="102">
        <v>0</v>
      </c>
      <c r="I40" s="259"/>
      <c r="J40" s="244"/>
      <c r="K40" s="253"/>
      <c r="L40" s="246"/>
      <c r="M40" s="246"/>
      <c r="N40" s="247"/>
      <c r="O40" s="248"/>
      <c r="P40" s="248"/>
      <c r="Q40" s="248"/>
      <c r="R40" s="248"/>
      <c r="S40" s="248"/>
      <c r="T40" s="248"/>
      <c r="U40" s="248"/>
      <c r="V40" s="248"/>
      <c r="W40" s="248"/>
      <c r="X40" s="248"/>
      <c r="Y40" s="249"/>
      <c r="Z40" s="250"/>
      <c r="AA40" s="260" t="s">
        <v>135</v>
      </c>
    </row>
    <row r="41" spans="1:27" ht="42.75" customHeight="1" thickBot="1" x14ac:dyDescent="0.3">
      <c r="B41" s="93" t="s">
        <v>117</v>
      </c>
      <c r="C41" s="94" t="s">
        <v>30</v>
      </c>
      <c r="D41" s="95" t="s">
        <v>31</v>
      </c>
      <c r="E41" s="96">
        <v>100</v>
      </c>
      <c r="F41" s="96">
        <v>100</v>
      </c>
      <c r="G41" s="96">
        <v>0</v>
      </c>
      <c r="H41" s="97">
        <v>0</v>
      </c>
      <c r="I41" s="259"/>
      <c r="J41" s="244" t="s">
        <v>71</v>
      </c>
      <c r="K41" s="253" t="s">
        <v>44</v>
      </c>
      <c r="L41" s="246"/>
      <c r="M41" s="246"/>
      <c r="N41" s="247"/>
      <c r="O41" s="248"/>
      <c r="P41" s="248"/>
      <c r="Q41" s="248"/>
      <c r="R41" s="248"/>
      <c r="S41" s="248"/>
      <c r="T41" s="248"/>
      <c r="U41" s="248"/>
      <c r="V41" s="248"/>
      <c r="W41" s="248"/>
      <c r="X41" s="248">
        <f t="shared" si="2"/>
        <v>0</v>
      </c>
      <c r="Y41" s="249">
        <f>X41-F41</f>
        <v>-100</v>
      </c>
      <c r="Z41" s="250"/>
      <c r="AA41" s="260" t="s">
        <v>118</v>
      </c>
    </row>
    <row r="42" spans="1:27" ht="15.75" thickBot="1" x14ac:dyDescent="0.3">
      <c r="B42" s="233"/>
      <c r="C42" s="234" t="s">
        <v>29</v>
      </c>
      <c r="D42" s="235"/>
      <c r="E42" s="236">
        <f>E32+E28+E11+E8</f>
        <v>46740.792000000001</v>
      </c>
      <c r="F42" s="236">
        <f>F32+F28+F11+F8</f>
        <v>7184.7</v>
      </c>
      <c r="G42" s="236">
        <f>G32+G28+G11+G8</f>
        <v>12108.108000000002</v>
      </c>
      <c r="H42" s="236">
        <f>H32+H28+H11+H8</f>
        <v>27447.984</v>
      </c>
      <c r="I42" s="262"/>
      <c r="J42" s="276"/>
      <c r="K42" s="277"/>
      <c r="L42" s="278"/>
      <c r="M42" s="278"/>
      <c r="N42" s="279"/>
    </row>
    <row r="43" spans="1:27" s="199" customFormat="1" x14ac:dyDescent="0.25">
      <c r="B43" s="197"/>
      <c r="C43" s="198"/>
      <c r="E43" s="200"/>
      <c r="F43" s="200"/>
      <c r="G43" s="200"/>
      <c r="H43" s="200"/>
      <c r="J43" s="237"/>
      <c r="K43" s="237"/>
      <c r="L43" s="238"/>
      <c r="M43" s="238"/>
      <c r="N43" s="200"/>
      <c r="O43" s="200"/>
      <c r="P43" s="200"/>
      <c r="Q43" s="200"/>
      <c r="R43" s="200"/>
      <c r="S43" s="200"/>
      <c r="T43" s="200"/>
      <c r="U43" s="200"/>
      <c r="V43" s="200"/>
      <c r="W43" s="200"/>
      <c r="X43" s="200"/>
      <c r="Z43" s="239"/>
      <c r="AA43" s="240"/>
    </row>
    <row r="44" spans="1:27" s="199" customFormat="1" x14ac:dyDescent="0.25">
      <c r="B44" s="197"/>
      <c r="C44" s="198"/>
      <c r="E44" s="200"/>
      <c r="F44" s="200"/>
      <c r="G44" s="200"/>
      <c r="H44" s="200"/>
      <c r="J44" s="237"/>
      <c r="K44" s="237"/>
      <c r="L44" s="238"/>
      <c r="M44" s="238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  <c r="Z44" s="239"/>
      <c r="AA44" s="240"/>
    </row>
    <row r="45" spans="1:27" s="199" customFormat="1" x14ac:dyDescent="0.25">
      <c r="B45" s="197"/>
      <c r="C45" s="198"/>
      <c r="E45" s="200"/>
      <c r="F45" s="200"/>
      <c r="G45" s="200"/>
      <c r="H45" s="200"/>
      <c r="J45" s="237"/>
      <c r="K45" s="237"/>
      <c r="L45" s="238"/>
      <c r="M45" s="238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Z45" s="239"/>
      <c r="AA45" s="240"/>
    </row>
    <row r="46" spans="1:27" s="199" customFormat="1" x14ac:dyDescent="0.25">
      <c r="B46" s="197"/>
      <c r="C46" s="198"/>
      <c r="E46" s="200"/>
      <c r="F46" s="200"/>
      <c r="G46" s="200"/>
      <c r="H46" s="200"/>
      <c r="J46" s="237"/>
      <c r="K46" s="237"/>
      <c r="L46" s="238"/>
      <c r="M46" s="238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Z46" s="239"/>
      <c r="AA46" s="240"/>
    </row>
    <row r="47" spans="1:27" s="199" customFormat="1" x14ac:dyDescent="0.25">
      <c r="B47" s="197"/>
      <c r="C47" s="198"/>
      <c r="E47" s="200"/>
      <c r="F47" s="200"/>
      <c r="G47" s="200"/>
      <c r="H47" s="200"/>
      <c r="J47" s="237"/>
      <c r="K47" s="237"/>
      <c r="L47" s="238"/>
      <c r="M47" s="238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Z47" s="239"/>
      <c r="AA47" s="240"/>
    </row>
    <row r="50" spans="1:27" s="280" customFormat="1" x14ac:dyDescent="0.25">
      <c r="A50" s="199"/>
      <c r="B50" s="282"/>
      <c r="C50" s="283"/>
      <c r="D50" s="284"/>
      <c r="I50" s="199"/>
      <c r="J50" s="285"/>
      <c r="K50" s="284"/>
      <c r="L50" s="286"/>
      <c r="M50" s="286"/>
      <c r="Y50" s="258"/>
      <c r="Z50" s="281"/>
      <c r="AA50" s="260"/>
    </row>
    <row r="51" spans="1:27" s="280" customFormat="1" x14ac:dyDescent="0.25">
      <c r="A51" s="199"/>
      <c r="B51" s="282"/>
      <c r="C51" s="283"/>
      <c r="D51" s="284"/>
      <c r="I51" s="199"/>
      <c r="J51" s="285"/>
      <c r="K51" s="284"/>
      <c r="L51" s="286"/>
      <c r="M51" s="286"/>
      <c r="Y51" s="258"/>
      <c r="Z51" s="281"/>
      <c r="AA51" s="260"/>
    </row>
    <row r="52" spans="1:27" s="280" customFormat="1" x14ac:dyDescent="0.25">
      <c r="A52" s="199"/>
      <c r="B52" s="282"/>
      <c r="C52" s="283"/>
      <c r="D52" s="284"/>
      <c r="I52" s="199"/>
      <c r="J52" s="285"/>
      <c r="K52" s="284"/>
      <c r="L52" s="286"/>
      <c r="M52" s="286"/>
      <c r="Y52" s="258"/>
      <c r="Z52" s="281"/>
      <c r="AA52" s="260"/>
    </row>
    <row r="53" spans="1:27" s="280" customFormat="1" x14ac:dyDescent="0.25">
      <c r="A53" s="199"/>
      <c r="B53" s="282"/>
      <c r="C53" s="283"/>
      <c r="D53" s="284"/>
      <c r="I53" s="199"/>
      <c r="J53" s="285"/>
      <c r="K53" s="284"/>
      <c r="L53" s="286"/>
      <c r="M53" s="286"/>
      <c r="Y53" s="258"/>
      <c r="Z53" s="281"/>
      <c r="AA53" s="260"/>
    </row>
    <row r="54" spans="1:27" s="280" customFormat="1" x14ac:dyDescent="0.25">
      <c r="A54" s="199"/>
      <c r="B54" s="282"/>
      <c r="C54" s="283"/>
      <c r="D54" s="284"/>
      <c r="I54" s="199"/>
      <c r="J54" s="285"/>
      <c r="K54" s="284"/>
      <c r="L54" s="286"/>
      <c r="M54" s="286"/>
      <c r="Y54" s="258"/>
      <c r="Z54" s="281"/>
      <c r="AA54" s="260"/>
    </row>
  </sheetData>
  <autoFilter ref="A7:AN42"/>
  <mergeCells count="8">
    <mergeCell ref="N15:N16"/>
    <mergeCell ref="C28:D28"/>
    <mergeCell ref="C32:D32"/>
    <mergeCell ref="B6:B7"/>
    <mergeCell ref="C6:C7"/>
    <mergeCell ref="D6:D7"/>
    <mergeCell ref="C8:D8"/>
    <mergeCell ref="C11:D11"/>
  </mergeCells>
  <pageMargins left="0.25" right="0.25" top="0.75" bottom="0.75" header="0.3" footer="0.3"/>
  <pageSetup paperSize="9" scale="3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57"/>
  <sheetViews>
    <sheetView topLeftCell="A34" workbookViewId="0">
      <selection activeCell="E44" sqref="E44"/>
    </sheetView>
  </sheetViews>
  <sheetFormatPr defaultRowHeight="15" x14ac:dyDescent="0.25"/>
  <cols>
    <col min="1" max="1" width="9.140625" style="199"/>
    <col min="2" max="2" width="6" style="282" customWidth="1"/>
    <col min="3" max="3" width="48.7109375" style="283" customWidth="1"/>
    <col min="4" max="4" width="34.5703125" style="258" customWidth="1"/>
    <col min="5" max="5" width="12.5703125" style="280" customWidth="1"/>
    <col min="6" max="6" width="15.85546875" style="280" customWidth="1"/>
    <col min="7" max="7" width="14.28515625" style="280" customWidth="1"/>
    <col min="8" max="8" width="18.140625" style="280" customWidth="1"/>
    <col min="9" max="9" width="18.140625" style="199" customWidth="1"/>
    <col min="10" max="10" width="11.42578125" style="285" customWidth="1"/>
    <col min="11" max="11" width="9.140625" style="284" hidden="1" customWidth="1"/>
    <col min="12" max="13" width="9.140625" style="286" hidden="1" customWidth="1"/>
    <col min="14" max="19" width="9.140625" style="280" hidden="1" customWidth="1"/>
    <col min="20" max="21" width="9.42578125" style="280" hidden="1" customWidth="1"/>
    <col min="22" max="24" width="9.140625" style="280" hidden="1" customWidth="1"/>
    <col min="25" max="25" width="9.140625" style="258" hidden="1" customWidth="1"/>
    <col min="26" max="26" width="14.5703125" style="281" hidden="1" customWidth="1"/>
    <col min="27" max="27" width="12.42578125" style="260" bestFit="1" customWidth="1"/>
    <col min="28" max="16384" width="9.140625" style="258"/>
  </cols>
  <sheetData>
    <row r="1" spans="1:40" s="199" customFormat="1" x14ac:dyDescent="0.25">
      <c r="B1" s="197"/>
      <c r="C1" s="198"/>
      <c r="E1" s="200"/>
      <c r="F1" s="200" t="s">
        <v>166</v>
      </c>
      <c r="H1" s="200"/>
      <c r="J1" s="237"/>
      <c r="K1" s="237"/>
      <c r="L1" s="238"/>
      <c r="M1" s="238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Z1" s="239"/>
      <c r="AA1" s="240"/>
    </row>
    <row r="2" spans="1:40" s="203" customFormat="1" x14ac:dyDescent="0.25">
      <c r="B2" s="201"/>
      <c r="C2" s="202"/>
      <c r="E2" s="204"/>
      <c r="F2" s="205" t="s">
        <v>51</v>
      </c>
      <c r="H2" s="205"/>
      <c r="I2" s="241"/>
      <c r="J2" s="242"/>
      <c r="AA2" s="201"/>
    </row>
    <row r="3" spans="1:40" s="199" customFormat="1" x14ac:dyDescent="0.25">
      <c r="B3" s="197"/>
      <c r="C3" s="198"/>
      <c r="E3" s="200"/>
      <c r="F3" s="200" t="s">
        <v>167</v>
      </c>
      <c r="H3" s="200"/>
      <c r="J3" s="237"/>
      <c r="K3" s="237"/>
      <c r="L3" s="238"/>
      <c r="M3" s="238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Z3" s="239"/>
      <c r="AA3" s="240"/>
    </row>
    <row r="4" spans="1:40" s="199" customFormat="1" x14ac:dyDescent="0.25">
      <c r="B4" s="197"/>
      <c r="C4" s="198"/>
      <c r="E4" s="200"/>
      <c r="F4" s="200"/>
      <c r="G4" s="200"/>
      <c r="H4" s="200"/>
      <c r="J4" s="237"/>
      <c r="K4" s="237"/>
      <c r="L4" s="238"/>
      <c r="M4" s="238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Z4" s="239"/>
      <c r="AA4" s="240"/>
    </row>
    <row r="5" spans="1:40" s="199" customFormat="1" ht="15.75" thickBot="1" x14ac:dyDescent="0.3">
      <c r="B5" s="197"/>
      <c r="C5" s="198"/>
      <c r="E5" s="200"/>
      <c r="F5" s="200"/>
      <c r="G5" s="200"/>
      <c r="H5" s="200"/>
      <c r="J5" s="237"/>
      <c r="K5" s="237"/>
      <c r="L5" s="238"/>
      <c r="M5" s="238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Z5" s="239"/>
      <c r="AA5" s="240"/>
    </row>
    <row r="6" spans="1:40" s="252" customFormat="1" ht="29.25" customHeight="1" x14ac:dyDescent="0.25">
      <c r="A6" s="199"/>
      <c r="B6" s="349"/>
      <c r="C6" s="351" t="s">
        <v>0</v>
      </c>
      <c r="D6" s="353" t="s">
        <v>94</v>
      </c>
      <c r="E6" s="206" t="s">
        <v>52</v>
      </c>
      <c r="F6" s="206"/>
      <c r="G6" s="206"/>
      <c r="H6" s="207"/>
      <c r="I6" s="243"/>
      <c r="J6" s="244"/>
      <c r="K6" s="245"/>
      <c r="L6" s="246"/>
      <c r="M6" s="246"/>
      <c r="N6" s="290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9"/>
      <c r="Z6" s="250"/>
      <c r="AA6" s="251"/>
    </row>
    <row r="7" spans="1:40" ht="30.75" thickBot="1" x14ac:dyDescent="0.3">
      <c r="B7" s="350"/>
      <c r="C7" s="352"/>
      <c r="D7" s="354"/>
      <c r="E7" s="289" t="s">
        <v>186</v>
      </c>
      <c r="F7" s="289" t="s">
        <v>2</v>
      </c>
      <c r="G7" s="289" t="s">
        <v>3</v>
      </c>
      <c r="H7" s="209" t="s">
        <v>4</v>
      </c>
      <c r="I7" s="243"/>
      <c r="J7" s="244" t="s">
        <v>50</v>
      </c>
      <c r="K7" s="253"/>
      <c r="L7" s="246" t="s">
        <v>47</v>
      </c>
      <c r="M7" s="246" t="s">
        <v>48</v>
      </c>
      <c r="N7" s="248" t="s">
        <v>34</v>
      </c>
      <c r="O7" s="248" t="s">
        <v>35</v>
      </c>
      <c r="P7" s="290" t="s">
        <v>36</v>
      </c>
      <c r="Q7" s="290" t="s">
        <v>37</v>
      </c>
      <c r="R7" s="290" t="s">
        <v>46</v>
      </c>
      <c r="S7" s="290" t="s">
        <v>45</v>
      </c>
      <c r="T7" s="248" t="s">
        <v>38</v>
      </c>
      <c r="U7" s="248" t="s">
        <v>39</v>
      </c>
      <c r="V7" s="290" t="s">
        <v>40</v>
      </c>
      <c r="W7" s="248"/>
      <c r="X7" s="248"/>
      <c r="Y7" s="254"/>
      <c r="Z7" s="255"/>
      <c r="AA7" s="256"/>
      <c r="AB7" s="257"/>
      <c r="AC7" s="257"/>
      <c r="AD7" s="257"/>
      <c r="AE7" s="257"/>
      <c r="AF7" s="257"/>
      <c r="AG7" s="257"/>
      <c r="AH7" s="257"/>
      <c r="AI7" s="257"/>
      <c r="AJ7" s="257"/>
      <c r="AK7" s="257"/>
      <c r="AL7" s="257"/>
      <c r="AM7" s="257"/>
      <c r="AN7" s="257"/>
    </row>
    <row r="8" spans="1:40" ht="15.75" thickBot="1" x14ac:dyDescent="0.3">
      <c r="B8" s="295">
        <v>1</v>
      </c>
      <c r="C8" s="361" t="s">
        <v>5</v>
      </c>
      <c r="D8" s="362"/>
      <c r="E8" s="303">
        <f>SUM(E9:E12)</f>
        <v>4115.7000000000007</v>
      </c>
      <c r="F8" s="303">
        <f t="shared" ref="F8:H8" si="0">SUM(F9:F12)</f>
        <v>4115.7000000000007</v>
      </c>
      <c r="G8" s="303">
        <f t="shared" si="0"/>
        <v>0</v>
      </c>
      <c r="H8" s="303">
        <f t="shared" si="0"/>
        <v>0</v>
      </c>
      <c r="I8" s="259"/>
      <c r="J8" s="244"/>
      <c r="K8" s="253"/>
      <c r="L8" s="246"/>
      <c r="M8" s="246"/>
      <c r="N8" s="290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9"/>
      <c r="Z8" s="250"/>
    </row>
    <row r="9" spans="1:40" ht="57.75" customHeight="1" x14ac:dyDescent="0.25">
      <c r="B9" s="219" t="s">
        <v>72</v>
      </c>
      <c r="C9" s="220" t="s">
        <v>32</v>
      </c>
      <c r="D9" s="293" t="s">
        <v>33</v>
      </c>
      <c r="E9" s="297">
        <f>F9+G9+H9</f>
        <v>200</v>
      </c>
      <c r="F9" s="297">
        <v>200</v>
      </c>
      <c r="G9" s="297">
        <v>0</v>
      </c>
      <c r="H9" s="298">
        <v>0</v>
      </c>
      <c r="I9" s="259"/>
      <c r="J9" s="244" t="s">
        <v>53</v>
      </c>
      <c r="K9" s="253" t="s">
        <v>41</v>
      </c>
      <c r="L9" s="246"/>
      <c r="M9" s="246"/>
      <c r="N9" s="290">
        <v>80</v>
      </c>
      <c r="O9" s="248">
        <v>60</v>
      </c>
      <c r="P9" s="248">
        <v>60</v>
      </c>
      <c r="Q9" s="248"/>
      <c r="R9" s="248"/>
      <c r="S9" s="248"/>
      <c r="T9" s="248"/>
      <c r="U9" s="248"/>
      <c r="V9" s="248"/>
      <c r="W9" s="248"/>
      <c r="X9" s="248">
        <f>N9+O9+P9+Q9+T9+U9+V9+L9+R9+S9</f>
        <v>200</v>
      </c>
      <c r="Y9" s="249">
        <f>X9-F9</f>
        <v>0</v>
      </c>
      <c r="Z9" s="250">
        <v>310</v>
      </c>
      <c r="AA9" s="260" t="s">
        <v>118</v>
      </c>
    </row>
    <row r="10" spans="1:40" ht="57.75" customHeight="1" x14ac:dyDescent="0.25">
      <c r="B10" s="182" t="s">
        <v>99</v>
      </c>
      <c r="C10" s="103" t="s">
        <v>188</v>
      </c>
      <c r="D10" s="292" t="s">
        <v>169</v>
      </c>
      <c r="E10" s="299">
        <f t="shared" ref="E10:E12" si="1">F10+G10+H10</f>
        <v>3839.3643900000002</v>
      </c>
      <c r="F10" s="299">
        <v>3839.3643900000002</v>
      </c>
      <c r="G10" s="299">
        <v>0</v>
      </c>
      <c r="H10" s="300">
        <v>0</v>
      </c>
      <c r="I10" s="259" t="s">
        <v>129</v>
      </c>
      <c r="J10" s="244" t="s">
        <v>104</v>
      </c>
      <c r="K10" s="253"/>
      <c r="L10" s="246"/>
      <c r="M10" s="246"/>
      <c r="N10" s="290"/>
      <c r="O10" s="248"/>
      <c r="P10" s="248"/>
      <c r="Q10" s="248"/>
      <c r="R10" s="248"/>
      <c r="S10" s="248"/>
      <c r="T10" s="248"/>
      <c r="U10" s="248"/>
      <c r="V10" s="248"/>
      <c r="W10" s="248"/>
      <c r="X10" s="248"/>
      <c r="Y10" s="249"/>
      <c r="Z10" s="250"/>
      <c r="AA10" s="260" t="s">
        <v>118</v>
      </c>
    </row>
    <row r="11" spans="1:40" ht="57.75" customHeight="1" x14ac:dyDescent="0.25">
      <c r="B11" s="182" t="s">
        <v>170</v>
      </c>
      <c r="C11" s="103" t="s">
        <v>189</v>
      </c>
      <c r="D11" s="292" t="s">
        <v>169</v>
      </c>
      <c r="E11" s="299">
        <f t="shared" si="1"/>
        <v>56.335610000000003</v>
      </c>
      <c r="F11" s="299">
        <v>56.335610000000003</v>
      </c>
      <c r="G11" s="299">
        <v>0</v>
      </c>
      <c r="H11" s="300">
        <v>0</v>
      </c>
      <c r="I11" s="259" t="s">
        <v>129</v>
      </c>
      <c r="J11" s="244" t="s">
        <v>104</v>
      </c>
      <c r="K11" s="253"/>
      <c r="L11" s="246"/>
      <c r="M11" s="246"/>
      <c r="N11" s="290"/>
      <c r="O11" s="248"/>
      <c r="P11" s="248"/>
      <c r="Q11" s="248"/>
      <c r="R11" s="248"/>
      <c r="S11" s="248"/>
      <c r="T11" s="248"/>
      <c r="U11" s="248"/>
      <c r="V11" s="248"/>
      <c r="W11" s="248"/>
      <c r="X11" s="248"/>
      <c r="Y11" s="249"/>
      <c r="Z11" s="250"/>
      <c r="AA11" s="260" t="s">
        <v>118</v>
      </c>
    </row>
    <row r="12" spans="1:40" ht="57.75" customHeight="1" thickBot="1" x14ac:dyDescent="0.3">
      <c r="B12" s="93" t="s">
        <v>171</v>
      </c>
      <c r="C12" s="94" t="s">
        <v>187</v>
      </c>
      <c r="D12" s="294" t="s">
        <v>172</v>
      </c>
      <c r="E12" s="301">
        <f t="shared" si="1"/>
        <v>20</v>
      </c>
      <c r="F12" s="301">
        <v>20</v>
      </c>
      <c r="G12" s="301">
        <v>0</v>
      </c>
      <c r="H12" s="302">
        <v>0</v>
      </c>
      <c r="I12" s="259" t="s">
        <v>129</v>
      </c>
      <c r="J12" s="244" t="s">
        <v>104</v>
      </c>
      <c r="K12" s="253"/>
      <c r="L12" s="246"/>
      <c r="M12" s="246"/>
      <c r="N12" s="290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9"/>
      <c r="Z12" s="250"/>
      <c r="AA12" s="260" t="s">
        <v>118</v>
      </c>
    </row>
    <row r="13" spans="1:40" s="271" customFormat="1" ht="15.75" thickBot="1" x14ac:dyDescent="0.3">
      <c r="A13" s="261"/>
      <c r="B13" s="296" t="s">
        <v>73</v>
      </c>
      <c r="C13" s="363" t="s">
        <v>6</v>
      </c>
      <c r="D13" s="364"/>
      <c r="E13" s="312">
        <f>SUM(E14:E30)</f>
        <v>26102.492000000006</v>
      </c>
      <c r="F13" s="312">
        <f t="shared" ref="F13:H13" si="2">SUM(F14:F30)</f>
        <v>2104.0000000000005</v>
      </c>
      <c r="G13" s="312">
        <f t="shared" si="2"/>
        <v>11783.908000000001</v>
      </c>
      <c r="H13" s="312">
        <f t="shared" si="2"/>
        <v>12214.584000000001</v>
      </c>
      <c r="I13" s="262"/>
      <c r="J13" s="263"/>
      <c r="K13" s="264"/>
      <c r="L13" s="265"/>
      <c r="M13" s="265"/>
      <c r="N13" s="266"/>
      <c r="O13" s="267"/>
      <c r="P13" s="267"/>
      <c r="Q13" s="267"/>
      <c r="R13" s="267"/>
      <c r="S13" s="267"/>
      <c r="T13" s="267"/>
      <c r="U13" s="267"/>
      <c r="V13" s="267"/>
      <c r="W13" s="267"/>
      <c r="X13" s="267">
        <f t="shared" ref="X13:X44" si="3">N13+O13+P13+Q13+T13+U13+V13+L13+R13+S13</f>
        <v>0</v>
      </c>
      <c r="Y13" s="268">
        <f t="shared" ref="Y13:Y18" si="4">X13-F13</f>
        <v>-2104.0000000000005</v>
      </c>
      <c r="Z13" s="269"/>
      <c r="AA13" s="270"/>
    </row>
    <row r="14" spans="1:40" ht="118.5" customHeight="1" x14ac:dyDescent="0.25">
      <c r="B14" s="219" t="s">
        <v>74</v>
      </c>
      <c r="C14" s="220" t="s">
        <v>7</v>
      </c>
      <c r="D14" s="221" t="s">
        <v>174</v>
      </c>
      <c r="E14" s="299">
        <f>F14+G14+H14</f>
        <v>60</v>
      </c>
      <c r="F14" s="297">
        <v>60</v>
      </c>
      <c r="G14" s="297">
        <v>0</v>
      </c>
      <c r="H14" s="298">
        <v>0</v>
      </c>
      <c r="I14" s="259"/>
      <c r="J14" s="244" t="s">
        <v>54</v>
      </c>
      <c r="K14" s="253" t="s">
        <v>42</v>
      </c>
      <c r="L14" s="246"/>
      <c r="M14" s="246"/>
      <c r="N14" s="290"/>
      <c r="O14" s="248"/>
      <c r="P14" s="248"/>
      <c r="Q14" s="248">
        <v>15</v>
      </c>
      <c r="R14" s="248"/>
      <c r="S14" s="248"/>
      <c r="T14" s="248">
        <v>20</v>
      </c>
      <c r="U14" s="248">
        <v>20</v>
      </c>
      <c r="V14" s="248">
        <v>5</v>
      </c>
      <c r="W14" s="248"/>
      <c r="X14" s="248">
        <f t="shared" si="3"/>
        <v>60</v>
      </c>
      <c r="Y14" s="249">
        <f t="shared" si="4"/>
        <v>0</v>
      </c>
      <c r="Z14" s="250">
        <v>346.34899999999999</v>
      </c>
      <c r="AA14" s="260" t="s">
        <v>118</v>
      </c>
    </row>
    <row r="15" spans="1:40" ht="81" customHeight="1" x14ac:dyDescent="0.25">
      <c r="B15" s="182" t="s">
        <v>75</v>
      </c>
      <c r="C15" s="103" t="s">
        <v>8</v>
      </c>
      <c r="D15" s="288" t="s">
        <v>155</v>
      </c>
      <c r="E15" s="299">
        <f t="shared" ref="E15:E30" si="5">F15+G15+H15</f>
        <v>60</v>
      </c>
      <c r="F15" s="299">
        <v>60</v>
      </c>
      <c r="G15" s="299">
        <v>0</v>
      </c>
      <c r="H15" s="300">
        <v>0</v>
      </c>
      <c r="I15" s="259"/>
      <c r="J15" s="244" t="s">
        <v>55</v>
      </c>
      <c r="K15" s="253" t="s">
        <v>42</v>
      </c>
      <c r="L15" s="246"/>
      <c r="M15" s="246"/>
      <c r="N15" s="290"/>
      <c r="O15" s="248"/>
      <c r="P15" s="248"/>
      <c r="Q15" s="248"/>
      <c r="R15" s="248"/>
      <c r="S15" s="248"/>
      <c r="T15" s="248">
        <v>30</v>
      </c>
      <c r="U15" s="248">
        <v>30</v>
      </c>
      <c r="V15" s="248"/>
      <c r="W15" s="248"/>
      <c r="X15" s="248">
        <f t="shared" si="3"/>
        <v>60</v>
      </c>
      <c r="Y15" s="249">
        <f t="shared" si="4"/>
        <v>0</v>
      </c>
      <c r="Z15" s="250">
        <v>310</v>
      </c>
      <c r="AA15" s="260" t="s">
        <v>118</v>
      </c>
    </row>
    <row r="16" spans="1:40" ht="60.75" customHeight="1" x14ac:dyDescent="0.25">
      <c r="B16" s="182" t="s">
        <v>76</v>
      </c>
      <c r="C16" s="103" t="s">
        <v>9</v>
      </c>
      <c r="D16" s="288" t="s">
        <v>10</v>
      </c>
      <c r="E16" s="299">
        <f t="shared" si="5"/>
        <v>200</v>
      </c>
      <c r="F16" s="299">
        <v>200</v>
      </c>
      <c r="G16" s="299">
        <v>0</v>
      </c>
      <c r="H16" s="300">
        <v>0</v>
      </c>
      <c r="I16" s="259"/>
      <c r="J16" s="244" t="s">
        <v>56</v>
      </c>
      <c r="K16" s="253" t="s">
        <v>42</v>
      </c>
      <c r="L16" s="246"/>
      <c r="M16" s="246"/>
      <c r="N16" s="290"/>
      <c r="O16" s="248"/>
      <c r="P16" s="248"/>
      <c r="Q16" s="248"/>
      <c r="R16" s="248"/>
      <c r="S16" s="248"/>
      <c r="T16" s="248"/>
      <c r="U16" s="248"/>
      <c r="V16" s="290">
        <v>200</v>
      </c>
      <c r="W16" s="248"/>
      <c r="X16" s="248">
        <f t="shared" si="3"/>
        <v>200</v>
      </c>
      <c r="Y16" s="249">
        <f t="shared" si="4"/>
        <v>0</v>
      </c>
      <c r="Z16" s="250">
        <v>310</v>
      </c>
      <c r="AA16" s="260" t="s">
        <v>118</v>
      </c>
    </row>
    <row r="17" spans="2:30" ht="69.75" customHeight="1" x14ac:dyDescent="0.25">
      <c r="B17" s="182" t="s">
        <v>131</v>
      </c>
      <c r="C17" s="103" t="s">
        <v>13</v>
      </c>
      <c r="D17" s="183" t="s">
        <v>185</v>
      </c>
      <c r="E17" s="299">
        <f t="shared" si="5"/>
        <v>95</v>
      </c>
      <c r="F17" s="299">
        <v>95</v>
      </c>
      <c r="G17" s="299">
        <v>0</v>
      </c>
      <c r="H17" s="300">
        <v>0</v>
      </c>
      <c r="I17" s="259"/>
      <c r="J17" s="324" t="s">
        <v>58</v>
      </c>
      <c r="K17" s="253" t="s">
        <v>42</v>
      </c>
      <c r="L17" s="246"/>
      <c r="M17" s="246"/>
      <c r="N17" s="358"/>
      <c r="O17" s="248"/>
      <c r="P17" s="248"/>
      <c r="Q17" s="248">
        <v>95</v>
      </c>
      <c r="R17" s="248"/>
      <c r="S17" s="248"/>
      <c r="T17" s="248"/>
      <c r="U17" s="248"/>
      <c r="V17" s="248"/>
      <c r="W17" s="248"/>
      <c r="X17" s="248">
        <f t="shared" si="3"/>
        <v>95</v>
      </c>
      <c r="Y17" s="249">
        <f t="shared" si="4"/>
        <v>0</v>
      </c>
      <c r="Z17" s="250">
        <v>346.34899999999999</v>
      </c>
      <c r="AA17" s="260" t="s">
        <v>118</v>
      </c>
    </row>
    <row r="18" spans="2:30" ht="38.25" x14ac:dyDescent="0.25">
      <c r="B18" s="182" t="s">
        <v>77</v>
      </c>
      <c r="C18" s="103" t="s">
        <v>19</v>
      </c>
      <c r="D18" s="183" t="s">
        <v>11</v>
      </c>
      <c r="E18" s="299">
        <f t="shared" si="5"/>
        <v>2974.2</v>
      </c>
      <c r="F18" s="299">
        <v>210</v>
      </c>
      <c r="G18" s="299">
        <v>2764.2</v>
      </c>
      <c r="H18" s="300">
        <v>0</v>
      </c>
      <c r="I18" s="259"/>
      <c r="J18" s="244"/>
      <c r="K18" s="253"/>
      <c r="L18" s="246"/>
      <c r="M18" s="246"/>
      <c r="N18" s="358"/>
      <c r="O18" s="248"/>
      <c r="P18" s="248"/>
      <c r="Q18" s="248"/>
      <c r="R18" s="248"/>
      <c r="S18" s="248"/>
      <c r="T18" s="248"/>
      <c r="U18" s="248"/>
      <c r="V18" s="248"/>
      <c r="W18" s="248"/>
      <c r="X18" s="248">
        <f t="shared" si="3"/>
        <v>0</v>
      </c>
      <c r="Y18" s="249">
        <f t="shared" si="4"/>
        <v>-210</v>
      </c>
      <c r="Z18" s="250"/>
      <c r="AA18" s="272" t="s">
        <v>119</v>
      </c>
    </row>
    <row r="19" spans="2:30" ht="38.25" x14ac:dyDescent="0.25">
      <c r="B19" s="182" t="s">
        <v>78</v>
      </c>
      <c r="C19" s="103" t="s">
        <v>105</v>
      </c>
      <c r="D19" s="183" t="s">
        <v>11</v>
      </c>
      <c r="E19" s="299">
        <f t="shared" si="5"/>
        <v>5340.7</v>
      </c>
      <c r="F19" s="299">
        <v>0</v>
      </c>
      <c r="G19" s="299">
        <v>5340.7</v>
      </c>
      <c r="H19" s="300">
        <v>0</v>
      </c>
      <c r="I19" s="259"/>
      <c r="J19" s="244"/>
      <c r="K19" s="253"/>
      <c r="L19" s="246"/>
      <c r="M19" s="246"/>
      <c r="N19" s="290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9"/>
      <c r="Z19" s="250"/>
      <c r="AA19" s="260" t="s">
        <v>120</v>
      </c>
    </row>
    <row r="20" spans="2:30" ht="38.25" x14ac:dyDescent="0.25">
      <c r="B20" s="182" t="s">
        <v>79</v>
      </c>
      <c r="C20" s="103" t="s">
        <v>106</v>
      </c>
      <c r="D20" s="183" t="s">
        <v>11</v>
      </c>
      <c r="E20" s="299">
        <f t="shared" si="5"/>
        <v>8031</v>
      </c>
      <c r="F20" s="299">
        <v>0</v>
      </c>
      <c r="G20" s="299">
        <v>1044.03</v>
      </c>
      <c r="H20" s="300">
        <v>6986.97</v>
      </c>
      <c r="I20" s="259"/>
      <c r="J20" s="244"/>
      <c r="K20" s="253"/>
      <c r="L20" s="246"/>
      <c r="M20" s="246"/>
      <c r="N20" s="290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9"/>
      <c r="Z20" s="250"/>
      <c r="AA20" s="260" t="s">
        <v>121</v>
      </c>
    </row>
    <row r="21" spans="2:30" ht="50.25" customHeight="1" x14ac:dyDescent="0.25">
      <c r="B21" s="182" t="s">
        <v>80</v>
      </c>
      <c r="C21" s="103" t="s">
        <v>107</v>
      </c>
      <c r="D21" s="183" t="s">
        <v>11</v>
      </c>
      <c r="E21" s="299">
        <f t="shared" si="5"/>
        <v>1637.9459999999999</v>
      </c>
      <c r="F21" s="299">
        <v>0</v>
      </c>
      <c r="G21" s="299">
        <f>49138/1000</f>
        <v>49.137999999999998</v>
      </c>
      <c r="H21" s="300">
        <f>1588808/1000</f>
        <v>1588.808</v>
      </c>
      <c r="I21" s="259"/>
      <c r="J21" s="244"/>
      <c r="K21" s="253"/>
      <c r="L21" s="246"/>
      <c r="M21" s="246"/>
      <c r="N21" s="290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9"/>
      <c r="Z21" s="250"/>
      <c r="AA21" s="260" t="s">
        <v>122</v>
      </c>
    </row>
    <row r="22" spans="2:30" ht="38.25" x14ac:dyDescent="0.25">
      <c r="B22" s="182" t="s">
        <v>81</v>
      </c>
      <c r="C22" s="103" t="s">
        <v>12</v>
      </c>
      <c r="D22" s="183" t="s">
        <v>11</v>
      </c>
      <c r="E22" s="299">
        <f t="shared" si="5"/>
        <v>2059.9</v>
      </c>
      <c r="F22" s="299">
        <f>309000/1000</f>
        <v>309</v>
      </c>
      <c r="G22" s="299">
        <f>1750900/1000</f>
        <v>1750.9</v>
      </c>
      <c r="H22" s="300">
        <v>0</v>
      </c>
      <c r="I22" s="259"/>
      <c r="J22" s="244" t="s">
        <v>57</v>
      </c>
      <c r="K22" s="253"/>
      <c r="L22" s="246"/>
      <c r="M22" s="246"/>
      <c r="N22" s="290"/>
      <c r="O22" s="248"/>
      <c r="P22" s="248"/>
      <c r="Q22" s="248"/>
      <c r="R22" s="248"/>
      <c r="S22" s="248"/>
      <c r="T22" s="248"/>
      <c r="U22" s="248"/>
      <c r="V22" s="248"/>
      <c r="W22" s="248"/>
      <c r="X22" s="248"/>
      <c r="Y22" s="249"/>
      <c r="Z22" s="250"/>
      <c r="AA22" s="272" t="s">
        <v>123</v>
      </c>
    </row>
    <row r="23" spans="2:30" ht="38.25" x14ac:dyDescent="0.25">
      <c r="B23" s="182" t="s">
        <v>101</v>
      </c>
      <c r="C23" s="103" t="s">
        <v>108</v>
      </c>
      <c r="D23" s="183" t="s">
        <v>11</v>
      </c>
      <c r="E23" s="299">
        <f t="shared" si="5"/>
        <v>3751.346</v>
      </c>
      <c r="F23" s="299">
        <v>0</v>
      </c>
      <c r="G23" s="299">
        <f>112540/1000</f>
        <v>112.54</v>
      </c>
      <c r="H23" s="300">
        <f>3638806/1000</f>
        <v>3638.806</v>
      </c>
      <c r="I23" s="259"/>
      <c r="J23" s="244"/>
      <c r="K23" s="253"/>
      <c r="L23" s="246"/>
      <c r="M23" s="246"/>
      <c r="N23" s="290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9"/>
      <c r="Z23" s="250"/>
      <c r="AA23" s="260" t="s">
        <v>124</v>
      </c>
    </row>
    <row r="24" spans="2:30" ht="25.5" x14ac:dyDescent="0.25">
      <c r="B24" s="182" t="s">
        <v>102</v>
      </c>
      <c r="C24" s="103" t="s">
        <v>109</v>
      </c>
      <c r="D24" s="183" t="s">
        <v>11</v>
      </c>
      <c r="E24" s="299">
        <f t="shared" si="5"/>
        <v>722.4</v>
      </c>
      <c r="F24" s="299">
        <v>0</v>
      </c>
      <c r="G24" s="299">
        <v>722.4</v>
      </c>
      <c r="H24" s="300">
        <v>0</v>
      </c>
      <c r="I24" s="259"/>
      <c r="J24" s="244"/>
      <c r="K24" s="253"/>
      <c r="L24" s="246"/>
      <c r="M24" s="246"/>
      <c r="N24" s="290"/>
      <c r="O24" s="248"/>
      <c r="P24" s="248"/>
      <c r="Q24" s="248"/>
      <c r="R24" s="248"/>
      <c r="S24" s="248"/>
      <c r="T24" s="248"/>
      <c r="U24" s="248"/>
      <c r="V24" s="248"/>
      <c r="W24" s="248"/>
      <c r="X24" s="248"/>
      <c r="Y24" s="249"/>
      <c r="Z24" s="250"/>
      <c r="AA24" s="260" t="s">
        <v>125</v>
      </c>
    </row>
    <row r="25" spans="2:30" ht="74.25" customHeight="1" x14ac:dyDescent="0.25">
      <c r="B25" s="182" t="s">
        <v>112</v>
      </c>
      <c r="C25" s="103" t="s">
        <v>15</v>
      </c>
      <c r="D25" s="183" t="s">
        <v>16</v>
      </c>
      <c r="E25" s="299">
        <f t="shared" si="5"/>
        <v>290</v>
      </c>
      <c r="F25" s="299">
        <v>290</v>
      </c>
      <c r="G25" s="299">
        <v>0</v>
      </c>
      <c r="H25" s="300">
        <v>0</v>
      </c>
      <c r="I25" s="259"/>
      <c r="J25" s="244" t="s">
        <v>59</v>
      </c>
      <c r="K25" s="253" t="s">
        <v>42</v>
      </c>
      <c r="L25" s="246"/>
      <c r="M25" s="246"/>
      <c r="N25" s="290"/>
      <c r="O25" s="248"/>
      <c r="P25" s="248"/>
      <c r="Q25" s="248"/>
      <c r="R25" s="248">
        <v>45</v>
      </c>
      <c r="S25" s="248">
        <v>45</v>
      </c>
      <c r="T25" s="248">
        <v>100</v>
      </c>
      <c r="U25" s="248">
        <v>100</v>
      </c>
      <c r="V25" s="248"/>
      <c r="W25" s="248"/>
      <c r="X25" s="248">
        <f t="shared" si="3"/>
        <v>290</v>
      </c>
      <c r="Y25" s="249">
        <f>X25-F25</f>
        <v>0</v>
      </c>
      <c r="Z25" s="250"/>
      <c r="AA25" s="260" t="s">
        <v>118</v>
      </c>
    </row>
    <row r="26" spans="2:30" ht="114" customHeight="1" x14ac:dyDescent="0.25">
      <c r="B26" s="182" t="s">
        <v>113</v>
      </c>
      <c r="C26" s="103" t="s">
        <v>17</v>
      </c>
      <c r="D26" s="183" t="s">
        <v>175</v>
      </c>
      <c r="E26" s="299">
        <f t="shared" si="5"/>
        <v>44.72</v>
      </c>
      <c r="F26" s="299">
        <f>50-5.28</f>
        <v>44.72</v>
      </c>
      <c r="G26" s="299">
        <v>0</v>
      </c>
      <c r="H26" s="300">
        <v>0</v>
      </c>
      <c r="I26" s="259"/>
      <c r="J26" s="244" t="s">
        <v>60</v>
      </c>
      <c r="K26" s="253" t="s">
        <v>42</v>
      </c>
      <c r="L26" s="246"/>
      <c r="M26" s="246"/>
      <c r="N26" s="290"/>
      <c r="O26" s="248"/>
      <c r="P26" s="248"/>
      <c r="Q26" s="248">
        <v>50</v>
      </c>
      <c r="R26" s="248"/>
      <c r="S26" s="248"/>
      <c r="T26" s="248"/>
      <c r="U26" s="248"/>
      <c r="V26" s="248"/>
      <c r="W26" s="248"/>
      <c r="X26" s="248">
        <f t="shared" si="3"/>
        <v>50</v>
      </c>
      <c r="Y26" s="249">
        <f>X26-F26</f>
        <v>5.2800000000000011</v>
      </c>
      <c r="Z26" s="250"/>
      <c r="AA26" s="260" t="s">
        <v>118</v>
      </c>
      <c r="AD26" s="258">
        <v>-5280</v>
      </c>
    </row>
    <row r="27" spans="2:30" ht="74.25" customHeight="1" x14ac:dyDescent="0.25">
      <c r="B27" s="182" t="s">
        <v>114</v>
      </c>
      <c r="C27" s="103" t="s">
        <v>18</v>
      </c>
      <c r="D27" s="183" t="s">
        <v>175</v>
      </c>
      <c r="E27" s="299">
        <f t="shared" si="5"/>
        <v>80</v>
      </c>
      <c r="F27" s="299">
        <v>80</v>
      </c>
      <c r="G27" s="299">
        <v>0</v>
      </c>
      <c r="H27" s="300">
        <v>0</v>
      </c>
      <c r="I27" s="259"/>
      <c r="J27" s="244" t="s">
        <v>61</v>
      </c>
      <c r="K27" s="253" t="s">
        <v>42</v>
      </c>
      <c r="L27" s="246"/>
      <c r="M27" s="246"/>
      <c r="N27" s="290"/>
      <c r="O27" s="248"/>
      <c r="P27" s="248"/>
      <c r="Q27" s="248">
        <v>80</v>
      </c>
      <c r="R27" s="248"/>
      <c r="S27" s="248"/>
      <c r="T27" s="248"/>
      <c r="U27" s="248"/>
      <c r="V27" s="248"/>
      <c r="W27" s="248"/>
      <c r="X27" s="248">
        <f t="shared" si="3"/>
        <v>80</v>
      </c>
      <c r="Y27" s="249">
        <f>X27-F27</f>
        <v>0</v>
      </c>
      <c r="Z27" s="250"/>
      <c r="AA27" s="260" t="s">
        <v>118</v>
      </c>
    </row>
    <row r="28" spans="2:30" ht="51.75" customHeight="1" x14ac:dyDescent="0.25">
      <c r="B28" s="191" t="s">
        <v>115</v>
      </c>
      <c r="C28" s="192" t="s">
        <v>97</v>
      </c>
      <c r="D28" s="183" t="s">
        <v>127</v>
      </c>
      <c r="E28" s="299">
        <f t="shared" si="5"/>
        <v>400</v>
      </c>
      <c r="F28" s="304">
        <v>400</v>
      </c>
      <c r="G28" s="299">
        <v>0</v>
      </c>
      <c r="H28" s="300">
        <v>0</v>
      </c>
      <c r="I28" s="259"/>
      <c r="J28" s="244" t="s">
        <v>103</v>
      </c>
      <c r="K28" s="273" t="s">
        <v>42</v>
      </c>
      <c r="L28" s="274"/>
      <c r="M28" s="274"/>
      <c r="N28" s="290"/>
      <c r="O28" s="248"/>
      <c r="P28" s="248"/>
      <c r="Q28" s="248"/>
      <c r="R28" s="248"/>
      <c r="S28" s="248"/>
      <c r="T28" s="248"/>
      <c r="U28" s="248"/>
      <c r="V28" s="248"/>
      <c r="W28" s="248"/>
      <c r="X28" s="248"/>
      <c r="Y28" s="249"/>
      <c r="Z28" s="250"/>
      <c r="AA28" s="260" t="s">
        <v>118</v>
      </c>
    </row>
    <row r="29" spans="2:30" ht="51.75" customHeight="1" thickBot="1" x14ac:dyDescent="0.3">
      <c r="B29" s="314" t="s">
        <v>130</v>
      </c>
      <c r="C29" s="315" t="s">
        <v>98</v>
      </c>
      <c r="D29" s="100" t="s">
        <v>11</v>
      </c>
      <c r="E29" s="309">
        <f t="shared" si="5"/>
        <v>350</v>
      </c>
      <c r="F29" s="316">
        <v>350</v>
      </c>
      <c r="G29" s="309">
        <v>0</v>
      </c>
      <c r="H29" s="310">
        <v>0</v>
      </c>
      <c r="I29" s="259"/>
      <c r="J29" s="244" t="s">
        <v>64</v>
      </c>
      <c r="K29" s="273" t="s">
        <v>42</v>
      </c>
      <c r="L29" s="274"/>
      <c r="M29" s="274"/>
      <c r="N29" s="290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9"/>
      <c r="Z29" s="250"/>
      <c r="AA29" s="260" t="s">
        <v>118</v>
      </c>
    </row>
    <row r="30" spans="2:30" ht="51.75" customHeight="1" thickBot="1" x14ac:dyDescent="0.3">
      <c r="B30" s="318" t="s">
        <v>181</v>
      </c>
      <c r="C30" s="319" t="s">
        <v>183</v>
      </c>
      <c r="D30" s="320" t="s">
        <v>182</v>
      </c>
      <c r="E30" s="321">
        <f t="shared" si="5"/>
        <v>5.28</v>
      </c>
      <c r="F30" s="322">
        <v>5.28</v>
      </c>
      <c r="G30" s="321">
        <v>0</v>
      </c>
      <c r="H30" s="323">
        <v>0</v>
      </c>
      <c r="I30" s="259"/>
      <c r="J30" s="244" t="s">
        <v>184</v>
      </c>
      <c r="K30" s="273"/>
      <c r="L30" s="274"/>
      <c r="M30" s="274"/>
      <c r="N30" s="291"/>
      <c r="O30" s="248"/>
      <c r="P30" s="248"/>
      <c r="Q30" s="248"/>
      <c r="R30" s="248"/>
      <c r="S30" s="248"/>
      <c r="T30" s="248"/>
      <c r="U30" s="248"/>
      <c r="V30" s="248"/>
      <c r="W30" s="248"/>
      <c r="X30" s="248"/>
      <c r="Y30" s="249"/>
      <c r="Z30" s="250"/>
    </row>
    <row r="31" spans="2:30" ht="51" customHeight="1" thickBot="1" x14ac:dyDescent="0.3">
      <c r="B31" s="296" t="s">
        <v>82</v>
      </c>
      <c r="C31" s="359" t="s">
        <v>95</v>
      </c>
      <c r="D31" s="360"/>
      <c r="E31" s="313">
        <f>SUM(E32:E34)</f>
        <v>745</v>
      </c>
      <c r="F31" s="313">
        <f t="shared" ref="F31:H31" si="6">SUM(F32:F34)</f>
        <v>745</v>
      </c>
      <c r="G31" s="313">
        <f t="shared" si="6"/>
        <v>0</v>
      </c>
      <c r="H31" s="317">
        <f t="shared" si="6"/>
        <v>0</v>
      </c>
      <c r="I31" s="262"/>
      <c r="J31" s="244"/>
      <c r="K31" s="253" t="s">
        <v>43</v>
      </c>
      <c r="L31" s="246"/>
      <c r="M31" s="246"/>
      <c r="N31" s="290"/>
      <c r="O31" s="248"/>
      <c r="P31" s="248"/>
      <c r="Q31" s="248"/>
      <c r="R31" s="248"/>
      <c r="S31" s="248"/>
      <c r="T31" s="248"/>
      <c r="U31" s="248"/>
      <c r="V31" s="248"/>
      <c r="W31" s="248"/>
      <c r="X31" s="248">
        <f t="shared" si="3"/>
        <v>0</v>
      </c>
      <c r="Y31" s="249">
        <f t="shared" ref="Y31:Y41" si="7">X31-F31</f>
        <v>-745</v>
      </c>
      <c r="Z31" s="250"/>
    </row>
    <row r="32" spans="2:30" ht="95.25" customHeight="1" x14ac:dyDescent="0.25">
      <c r="B32" s="224" t="s">
        <v>83</v>
      </c>
      <c r="C32" s="225" t="s">
        <v>20</v>
      </c>
      <c r="D32" s="226" t="s">
        <v>176</v>
      </c>
      <c r="E32" s="80">
        <v>419</v>
      </c>
      <c r="F32" s="185">
        <v>419</v>
      </c>
      <c r="G32" s="185">
        <v>0</v>
      </c>
      <c r="H32" s="227">
        <v>0</v>
      </c>
      <c r="I32" s="259"/>
      <c r="J32" s="324" t="s">
        <v>62</v>
      </c>
      <c r="K32" s="253" t="s">
        <v>43</v>
      </c>
      <c r="L32" s="275">
        <v>350</v>
      </c>
      <c r="M32" s="246"/>
      <c r="N32" s="290"/>
      <c r="O32" s="248"/>
      <c r="P32" s="248"/>
      <c r="Q32" s="248">
        <f>419-350</f>
        <v>69</v>
      </c>
      <c r="R32" s="248"/>
      <c r="S32" s="248"/>
      <c r="T32" s="248"/>
      <c r="U32" s="248"/>
      <c r="V32" s="248"/>
      <c r="W32" s="248"/>
      <c r="X32" s="248">
        <f t="shared" si="3"/>
        <v>419</v>
      </c>
      <c r="Y32" s="249">
        <f t="shared" si="7"/>
        <v>0</v>
      </c>
      <c r="Z32" s="250"/>
      <c r="AA32" s="260" t="s">
        <v>118</v>
      </c>
    </row>
    <row r="33" spans="2:27" ht="57.75" customHeight="1" x14ac:dyDescent="0.25">
      <c r="B33" s="182" t="s">
        <v>84</v>
      </c>
      <c r="C33" s="103" t="s">
        <v>22</v>
      </c>
      <c r="D33" s="183" t="s">
        <v>23</v>
      </c>
      <c r="E33" s="81">
        <v>16</v>
      </c>
      <c r="F33" s="92">
        <v>16</v>
      </c>
      <c r="G33" s="92">
        <v>0</v>
      </c>
      <c r="H33" s="184">
        <v>0</v>
      </c>
      <c r="I33" s="259"/>
      <c r="J33" s="244" t="s">
        <v>63</v>
      </c>
      <c r="K33" s="253" t="s">
        <v>43</v>
      </c>
      <c r="L33" s="246"/>
      <c r="M33" s="275">
        <v>16</v>
      </c>
      <c r="N33" s="290"/>
      <c r="O33" s="248"/>
      <c r="P33" s="248"/>
      <c r="Q33" s="248"/>
      <c r="R33" s="248"/>
      <c r="S33" s="248"/>
      <c r="T33" s="248"/>
      <c r="U33" s="248"/>
      <c r="V33" s="248"/>
      <c r="W33" s="248"/>
      <c r="X33" s="248">
        <f t="shared" si="3"/>
        <v>0</v>
      </c>
      <c r="Y33" s="249">
        <f t="shared" si="7"/>
        <v>-16</v>
      </c>
      <c r="Z33" s="250"/>
      <c r="AA33" s="260" t="s">
        <v>118</v>
      </c>
    </row>
    <row r="34" spans="2:27" ht="48.75" customHeight="1" thickBot="1" x14ac:dyDescent="0.3">
      <c r="B34" s="182" t="s">
        <v>85</v>
      </c>
      <c r="C34" s="103" t="s">
        <v>24</v>
      </c>
      <c r="D34" s="183" t="s">
        <v>177</v>
      </c>
      <c r="E34" s="81">
        <v>310</v>
      </c>
      <c r="F34" s="92">
        <v>310</v>
      </c>
      <c r="G34" s="92">
        <v>0</v>
      </c>
      <c r="H34" s="184">
        <v>0</v>
      </c>
      <c r="I34" s="258"/>
      <c r="J34" s="244" t="s">
        <v>96</v>
      </c>
      <c r="K34" s="253" t="s">
        <v>43</v>
      </c>
      <c r="L34" s="275">
        <v>310</v>
      </c>
      <c r="M34" s="246"/>
      <c r="N34" s="290"/>
      <c r="O34" s="248"/>
      <c r="P34" s="248"/>
      <c r="Q34" s="248"/>
      <c r="R34" s="248"/>
      <c r="S34" s="248"/>
      <c r="T34" s="248"/>
      <c r="U34" s="248"/>
      <c r="V34" s="248"/>
      <c r="W34" s="248"/>
      <c r="X34" s="248">
        <f t="shared" si="3"/>
        <v>310</v>
      </c>
      <c r="Y34" s="249">
        <f t="shared" si="7"/>
        <v>0</v>
      </c>
      <c r="Z34" s="250"/>
      <c r="AA34" s="244" t="s">
        <v>118</v>
      </c>
    </row>
    <row r="35" spans="2:27" ht="29.25" customHeight="1" thickBot="1" x14ac:dyDescent="0.3">
      <c r="B35" s="217" t="s">
        <v>86</v>
      </c>
      <c r="C35" s="347" t="s">
        <v>25</v>
      </c>
      <c r="D35" s="348"/>
      <c r="E35" s="218">
        <f>SUM(E36:E44)</f>
        <v>15777.6</v>
      </c>
      <c r="F35" s="218">
        <f t="shared" ref="F35:H35" si="8">SUM(F36:F44)</f>
        <v>220</v>
      </c>
      <c r="G35" s="218">
        <f t="shared" si="8"/>
        <v>324.2</v>
      </c>
      <c r="H35" s="228">
        <f t="shared" si="8"/>
        <v>15233.4</v>
      </c>
      <c r="I35" s="262"/>
      <c r="J35" s="244"/>
      <c r="K35" s="253" t="s">
        <v>44</v>
      </c>
      <c r="L35" s="246"/>
      <c r="M35" s="246"/>
      <c r="N35" s="290"/>
      <c r="O35" s="248"/>
      <c r="P35" s="248"/>
      <c r="Q35" s="248"/>
      <c r="R35" s="248"/>
      <c r="S35" s="248"/>
      <c r="T35" s="248"/>
      <c r="U35" s="248"/>
      <c r="V35" s="248"/>
      <c r="W35" s="248"/>
      <c r="X35" s="248">
        <f t="shared" si="3"/>
        <v>0</v>
      </c>
      <c r="Y35" s="249">
        <f t="shared" si="7"/>
        <v>-220</v>
      </c>
      <c r="Z35" s="250"/>
    </row>
    <row r="36" spans="2:27" ht="36" customHeight="1" x14ac:dyDescent="0.25">
      <c r="B36" s="224" t="s">
        <v>87</v>
      </c>
      <c r="C36" s="225" t="s">
        <v>26</v>
      </c>
      <c r="D36" s="226" t="s">
        <v>178</v>
      </c>
      <c r="E36" s="305">
        <v>30</v>
      </c>
      <c r="F36" s="305">
        <v>30</v>
      </c>
      <c r="G36" s="305">
        <v>0</v>
      </c>
      <c r="H36" s="306">
        <v>0</v>
      </c>
      <c r="I36" s="259"/>
      <c r="J36" s="244" t="s">
        <v>65</v>
      </c>
      <c r="K36" s="253" t="s">
        <v>44</v>
      </c>
      <c r="L36" s="246"/>
      <c r="M36" s="246"/>
      <c r="N36" s="290"/>
      <c r="O36" s="248"/>
      <c r="P36" s="248"/>
      <c r="Q36" s="248"/>
      <c r="R36" s="248"/>
      <c r="S36" s="248"/>
      <c r="T36" s="248"/>
      <c r="U36" s="248"/>
      <c r="V36" s="248"/>
      <c r="W36" s="248"/>
      <c r="X36" s="248">
        <f t="shared" si="3"/>
        <v>0</v>
      </c>
      <c r="Y36" s="249">
        <f t="shared" si="7"/>
        <v>-30</v>
      </c>
      <c r="Z36" s="250"/>
      <c r="AA36" s="260" t="s">
        <v>118</v>
      </c>
    </row>
    <row r="37" spans="2:27" ht="60" customHeight="1" x14ac:dyDescent="0.25">
      <c r="B37" s="229" t="s">
        <v>88</v>
      </c>
      <c r="C37" s="230" t="s">
        <v>156</v>
      </c>
      <c r="D37" s="231" t="s">
        <v>173</v>
      </c>
      <c r="E37" s="307">
        <v>20</v>
      </c>
      <c r="F37" s="307">
        <v>20</v>
      </c>
      <c r="G37" s="307">
        <v>0</v>
      </c>
      <c r="H37" s="308">
        <v>0</v>
      </c>
      <c r="I37" s="259">
        <v>20</v>
      </c>
      <c r="J37" s="324" t="s">
        <v>164</v>
      </c>
      <c r="K37" s="253" t="s">
        <v>44</v>
      </c>
      <c r="L37" s="246"/>
      <c r="M37" s="246"/>
      <c r="N37" s="290"/>
      <c r="O37" s="248"/>
      <c r="P37" s="248"/>
      <c r="Q37" s="248"/>
      <c r="R37" s="248"/>
      <c r="S37" s="248"/>
      <c r="T37" s="248"/>
      <c r="U37" s="248"/>
      <c r="V37" s="248"/>
      <c r="W37" s="248"/>
      <c r="X37" s="248">
        <f t="shared" si="3"/>
        <v>0</v>
      </c>
      <c r="Y37" s="249">
        <f t="shared" si="7"/>
        <v>-20</v>
      </c>
      <c r="Z37" s="250"/>
      <c r="AA37" s="260" t="s">
        <v>118</v>
      </c>
    </row>
    <row r="38" spans="2:27" ht="60" customHeight="1" x14ac:dyDescent="0.25">
      <c r="B38" s="182" t="s">
        <v>89</v>
      </c>
      <c r="C38" s="103" t="s">
        <v>160</v>
      </c>
      <c r="D38" s="183" t="s">
        <v>179</v>
      </c>
      <c r="E38" s="299">
        <v>25</v>
      </c>
      <c r="F38" s="299">
        <v>25</v>
      </c>
      <c r="G38" s="299">
        <v>0</v>
      </c>
      <c r="H38" s="300">
        <v>0</v>
      </c>
      <c r="I38" s="259">
        <v>-10</v>
      </c>
      <c r="J38" s="324" t="s">
        <v>67</v>
      </c>
      <c r="K38" s="253" t="s">
        <v>44</v>
      </c>
      <c r="L38" s="246"/>
      <c r="M38" s="246"/>
      <c r="N38" s="290"/>
      <c r="O38" s="248"/>
      <c r="P38" s="248"/>
      <c r="Q38" s="248"/>
      <c r="R38" s="248"/>
      <c r="S38" s="248"/>
      <c r="T38" s="248"/>
      <c r="U38" s="248"/>
      <c r="V38" s="248"/>
      <c r="W38" s="248"/>
      <c r="X38" s="248">
        <f t="shared" si="3"/>
        <v>0</v>
      </c>
      <c r="Y38" s="249">
        <f t="shared" si="7"/>
        <v>-25</v>
      </c>
      <c r="Z38" s="250"/>
      <c r="AA38" s="260" t="s">
        <v>118</v>
      </c>
    </row>
    <row r="39" spans="2:27" ht="53.25" customHeight="1" x14ac:dyDescent="0.25">
      <c r="B39" s="182" t="s">
        <v>90</v>
      </c>
      <c r="C39" s="103" t="s">
        <v>161</v>
      </c>
      <c r="D39" s="183" t="s">
        <v>180</v>
      </c>
      <c r="E39" s="299">
        <v>10</v>
      </c>
      <c r="F39" s="299">
        <v>10</v>
      </c>
      <c r="G39" s="299">
        <v>0</v>
      </c>
      <c r="H39" s="300">
        <v>0</v>
      </c>
      <c r="I39" s="259"/>
      <c r="J39" s="244" t="s">
        <v>165</v>
      </c>
      <c r="K39" s="253" t="s">
        <v>44</v>
      </c>
      <c r="L39" s="246"/>
      <c r="M39" s="246"/>
      <c r="N39" s="290"/>
      <c r="O39" s="248"/>
      <c r="P39" s="248"/>
      <c r="Q39" s="248"/>
      <c r="R39" s="248"/>
      <c r="S39" s="248"/>
      <c r="T39" s="248"/>
      <c r="U39" s="248"/>
      <c r="V39" s="248"/>
      <c r="W39" s="248"/>
      <c r="X39" s="248">
        <f t="shared" si="3"/>
        <v>0</v>
      </c>
      <c r="Y39" s="249">
        <f t="shared" si="7"/>
        <v>-10</v>
      </c>
      <c r="Z39" s="250"/>
      <c r="AA39" s="260" t="s">
        <v>118</v>
      </c>
    </row>
    <row r="40" spans="2:27" ht="58.5" customHeight="1" x14ac:dyDescent="0.25">
      <c r="B40" s="182" t="s">
        <v>91</v>
      </c>
      <c r="C40" s="103" t="s">
        <v>162</v>
      </c>
      <c r="D40" s="183" t="s">
        <v>179</v>
      </c>
      <c r="E40" s="299">
        <v>25</v>
      </c>
      <c r="F40" s="299">
        <v>25</v>
      </c>
      <c r="G40" s="299">
        <v>0</v>
      </c>
      <c r="H40" s="300">
        <v>0</v>
      </c>
      <c r="I40" s="259"/>
      <c r="J40" s="324" t="s">
        <v>69</v>
      </c>
      <c r="K40" s="253" t="s">
        <v>44</v>
      </c>
      <c r="L40" s="246"/>
      <c r="M40" s="246"/>
      <c r="N40" s="290"/>
      <c r="O40" s="248"/>
      <c r="P40" s="248"/>
      <c r="Q40" s="248"/>
      <c r="R40" s="248"/>
      <c r="S40" s="248"/>
      <c r="T40" s="248"/>
      <c r="U40" s="248"/>
      <c r="V40" s="248"/>
      <c r="W40" s="248"/>
      <c r="X40" s="248">
        <f t="shared" si="3"/>
        <v>0</v>
      </c>
      <c r="Y40" s="249">
        <f t="shared" si="7"/>
        <v>-25</v>
      </c>
      <c r="Z40" s="250"/>
      <c r="AA40" s="260" t="s">
        <v>118</v>
      </c>
    </row>
    <row r="41" spans="2:27" ht="42.75" customHeight="1" x14ac:dyDescent="0.25">
      <c r="B41" s="182" t="s">
        <v>92</v>
      </c>
      <c r="C41" s="103" t="s">
        <v>163</v>
      </c>
      <c r="D41" s="183" t="s">
        <v>180</v>
      </c>
      <c r="E41" s="299">
        <v>10</v>
      </c>
      <c r="F41" s="299">
        <v>10</v>
      </c>
      <c r="G41" s="299">
        <v>0</v>
      </c>
      <c r="H41" s="300">
        <v>0</v>
      </c>
      <c r="I41" s="259"/>
      <c r="J41" s="244" t="s">
        <v>70</v>
      </c>
      <c r="K41" s="253" t="s">
        <v>44</v>
      </c>
      <c r="L41" s="246"/>
      <c r="M41" s="246"/>
      <c r="N41" s="290"/>
      <c r="O41" s="248"/>
      <c r="P41" s="248"/>
      <c r="Q41" s="248"/>
      <c r="R41" s="248"/>
      <c r="S41" s="248"/>
      <c r="T41" s="248"/>
      <c r="U41" s="248"/>
      <c r="V41" s="248"/>
      <c r="W41" s="248"/>
      <c r="X41" s="248">
        <f t="shared" si="3"/>
        <v>0</v>
      </c>
      <c r="Y41" s="249">
        <f t="shared" si="7"/>
        <v>-10</v>
      </c>
      <c r="Z41" s="250"/>
      <c r="AA41" s="260" t="s">
        <v>118</v>
      </c>
    </row>
    <row r="42" spans="2:27" ht="42.75" customHeight="1" x14ac:dyDescent="0.25">
      <c r="B42" s="98" t="s">
        <v>93</v>
      </c>
      <c r="C42" s="99" t="s">
        <v>111</v>
      </c>
      <c r="D42" s="100" t="s">
        <v>21</v>
      </c>
      <c r="E42" s="309">
        <f>F42+G42+H42</f>
        <v>15233.4</v>
      </c>
      <c r="F42" s="309">
        <v>0</v>
      </c>
      <c r="G42" s="309">
        <v>0</v>
      </c>
      <c r="H42" s="310">
        <v>15233.4</v>
      </c>
      <c r="I42" s="259"/>
      <c r="J42" s="244"/>
      <c r="K42" s="253"/>
      <c r="L42" s="246"/>
      <c r="M42" s="246"/>
      <c r="N42" s="290"/>
      <c r="O42" s="248"/>
      <c r="P42" s="248"/>
      <c r="Q42" s="248"/>
      <c r="R42" s="248"/>
      <c r="S42" s="248"/>
      <c r="T42" s="248"/>
      <c r="U42" s="248"/>
      <c r="V42" s="248"/>
      <c r="W42" s="248"/>
      <c r="X42" s="248"/>
      <c r="Y42" s="249"/>
      <c r="Z42" s="250"/>
      <c r="AA42" s="260" t="s">
        <v>134</v>
      </c>
    </row>
    <row r="43" spans="2:27" ht="42.75" customHeight="1" x14ac:dyDescent="0.25">
      <c r="B43" s="98" t="s">
        <v>116</v>
      </c>
      <c r="C43" s="103" t="s">
        <v>110</v>
      </c>
      <c r="D43" s="100" t="s">
        <v>21</v>
      </c>
      <c r="E43" s="309">
        <f>F43+G43+H43</f>
        <v>324.2</v>
      </c>
      <c r="F43" s="309">
        <v>0</v>
      </c>
      <c r="G43" s="309">
        <v>324.2</v>
      </c>
      <c r="H43" s="310">
        <v>0</v>
      </c>
      <c r="I43" s="259"/>
      <c r="J43" s="244"/>
      <c r="K43" s="253"/>
      <c r="L43" s="246"/>
      <c r="M43" s="246"/>
      <c r="N43" s="290"/>
      <c r="O43" s="248"/>
      <c r="P43" s="248"/>
      <c r="Q43" s="248"/>
      <c r="R43" s="248"/>
      <c r="S43" s="248"/>
      <c r="T43" s="248"/>
      <c r="U43" s="248"/>
      <c r="V43" s="248"/>
      <c r="W43" s="248"/>
      <c r="X43" s="248"/>
      <c r="Y43" s="249"/>
      <c r="Z43" s="250"/>
      <c r="AA43" s="260" t="s">
        <v>135</v>
      </c>
    </row>
    <row r="44" spans="2:27" ht="42.75" customHeight="1" thickBot="1" x14ac:dyDescent="0.3">
      <c r="B44" s="93" t="s">
        <v>117</v>
      </c>
      <c r="C44" s="94" t="s">
        <v>30</v>
      </c>
      <c r="D44" s="95" t="s">
        <v>168</v>
      </c>
      <c r="E44" s="301">
        <v>100</v>
      </c>
      <c r="F44" s="301">
        <v>100</v>
      </c>
      <c r="G44" s="301">
        <v>0</v>
      </c>
      <c r="H44" s="302">
        <v>0</v>
      </c>
      <c r="I44" s="259"/>
      <c r="J44" s="244" t="s">
        <v>71</v>
      </c>
      <c r="K44" s="253" t="s">
        <v>44</v>
      </c>
      <c r="L44" s="246"/>
      <c r="M44" s="246"/>
      <c r="N44" s="290"/>
      <c r="O44" s="248"/>
      <c r="P44" s="248"/>
      <c r="Q44" s="248"/>
      <c r="R44" s="248"/>
      <c r="S44" s="248"/>
      <c r="T44" s="248"/>
      <c r="U44" s="248"/>
      <c r="V44" s="248"/>
      <c r="W44" s="248"/>
      <c r="X44" s="248">
        <f t="shared" si="3"/>
        <v>0</v>
      </c>
      <c r="Y44" s="249">
        <f>X44-F44</f>
        <v>-100</v>
      </c>
      <c r="Z44" s="250"/>
      <c r="AA44" s="260" t="s">
        <v>118</v>
      </c>
    </row>
    <row r="45" spans="2:27" ht="15.75" thickBot="1" x14ac:dyDescent="0.3">
      <c r="B45" s="233"/>
      <c r="C45" s="234" t="s">
        <v>29</v>
      </c>
      <c r="D45" s="235"/>
      <c r="E45" s="236">
        <f>E35+E31+E13+E8</f>
        <v>46740.792000000001</v>
      </c>
      <c r="F45" s="236">
        <f>F35+F31+F13+F8</f>
        <v>7184.7000000000007</v>
      </c>
      <c r="G45" s="236">
        <f>G35+G31+G13+G8</f>
        <v>12108.108000000002</v>
      </c>
      <c r="H45" s="236">
        <f>H35+H31+H13+H8</f>
        <v>27447.984</v>
      </c>
      <c r="I45" s="262"/>
      <c r="J45" s="276"/>
      <c r="K45" s="277"/>
      <c r="L45" s="278"/>
      <c r="M45" s="278"/>
      <c r="N45" s="279"/>
    </row>
    <row r="46" spans="2:27" s="199" customFormat="1" x14ac:dyDescent="0.25">
      <c r="B46" s="197"/>
      <c r="C46" s="198"/>
      <c r="E46" s="200"/>
      <c r="F46" s="200"/>
      <c r="G46" s="200"/>
      <c r="H46" s="200"/>
      <c r="J46" s="237"/>
      <c r="K46" s="237"/>
      <c r="L46" s="238"/>
      <c r="M46" s="238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Z46" s="239"/>
      <c r="AA46" s="240"/>
    </row>
    <row r="47" spans="2:27" s="199" customFormat="1" x14ac:dyDescent="0.25">
      <c r="B47" s="197"/>
      <c r="C47" s="198"/>
      <c r="E47" s="200"/>
      <c r="F47" s="200"/>
      <c r="G47" s="200"/>
      <c r="H47" s="200"/>
      <c r="J47" s="237"/>
      <c r="K47" s="237"/>
      <c r="L47" s="238"/>
      <c r="M47" s="238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Z47" s="239"/>
      <c r="AA47" s="240"/>
    </row>
    <row r="48" spans="2:27" s="199" customFormat="1" x14ac:dyDescent="0.25">
      <c r="B48" s="197"/>
      <c r="C48" s="198"/>
      <c r="E48" s="311"/>
      <c r="F48" s="311"/>
      <c r="G48" s="311"/>
      <c r="H48" s="311"/>
      <c r="J48" s="237"/>
      <c r="K48" s="237"/>
      <c r="L48" s="238"/>
      <c r="M48" s="238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Z48" s="239"/>
      <c r="AA48" s="240"/>
    </row>
    <row r="49" spans="1:27" s="199" customFormat="1" x14ac:dyDescent="0.25">
      <c r="B49" s="197"/>
      <c r="C49" s="198"/>
      <c r="E49" s="200"/>
      <c r="F49" s="200"/>
      <c r="G49" s="200"/>
      <c r="H49" s="200"/>
      <c r="J49" s="237"/>
      <c r="K49" s="237"/>
      <c r="L49" s="238"/>
      <c r="M49" s="238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Z49" s="239"/>
      <c r="AA49" s="240"/>
    </row>
    <row r="50" spans="1:27" s="199" customFormat="1" x14ac:dyDescent="0.25">
      <c r="B50" s="197"/>
      <c r="C50" s="198"/>
      <c r="E50" s="200"/>
      <c r="F50" s="200"/>
      <c r="G50" s="200"/>
      <c r="H50" s="200"/>
      <c r="J50" s="237"/>
      <c r="K50" s="237"/>
      <c r="L50" s="238"/>
      <c r="M50" s="238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Z50" s="239"/>
      <c r="AA50" s="240"/>
    </row>
    <row r="53" spans="1:27" s="280" customFormat="1" x14ac:dyDescent="0.25">
      <c r="A53" s="199"/>
      <c r="B53" s="282"/>
      <c r="C53" s="283"/>
      <c r="D53" s="284"/>
      <c r="I53" s="199"/>
      <c r="J53" s="285"/>
      <c r="K53" s="284"/>
      <c r="L53" s="286"/>
      <c r="M53" s="286"/>
      <c r="Y53" s="258"/>
      <c r="Z53" s="281"/>
      <c r="AA53" s="260"/>
    </row>
    <row r="54" spans="1:27" s="280" customFormat="1" x14ac:dyDescent="0.25">
      <c r="A54" s="199"/>
      <c r="B54" s="282"/>
      <c r="C54" s="283"/>
      <c r="D54" s="284"/>
      <c r="I54" s="199"/>
      <c r="J54" s="285"/>
      <c r="K54" s="284"/>
      <c r="L54" s="286"/>
      <c r="M54" s="286"/>
      <c r="Y54" s="258"/>
      <c r="Z54" s="281"/>
      <c r="AA54" s="260"/>
    </row>
    <row r="55" spans="1:27" s="280" customFormat="1" x14ac:dyDescent="0.25">
      <c r="A55" s="199"/>
      <c r="B55" s="282"/>
      <c r="C55" s="283"/>
      <c r="D55" s="284"/>
      <c r="I55" s="199"/>
      <c r="J55" s="285"/>
      <c r="K55" s="284"/>
      <c r="L55" s="286"/>
      <c r="M55" s="286"/>
      <c r="Y55" s="258"/>
      <c r="Z55" s="281"/>
      <c r="AA55" s="260"/>
    </row>
    <row r="56" spans="1:27" s="280" customFormat="1" x14ac:dyDescent="0.25">
      <c r="A56" s="199"/>
      <c r="B56" s="282"/>
      <c r="C56" s="283"/>
      <c r="D56" s="284"/>
      <c r="I56" s="199"/>
      <c r="J56" s="285"/>
      <c r="K56" s="284"/>
      <c r="L56" s="286"/>
      <c r="M56" s="286"/>
      <c r="Y56" s="258"/>
      <c r="Z56" s="281"/>
      <c r="AA56" s="260"/>
    </row>
    <row r="57" spans="1:27" s="280" customFormat="1" x14ac:dyDescent="0.25">
      <c r="A57" s="199"/>
      <c r="B57" s="282"/>
      <c r="C57" s="283"/>
      <c r="D57" s="284"/>
      <c r="I57" s="199"/>
      <c r="J57" s="285"/>
      <c r="K57" s="284"/>
      <c r="L57" s="286"/>
      <c r="M57" s="286"/>
      <c r="Y57" s="258"/>
      <c r="Z57" s="281"/>
      <c r="AA57" s="260"/>
    </row>
  </sheetData>
  <autoFilter ref="A7:AN45"/>
  <mergeCells count="8">
    <mergeCell ref="N17:N18"/>
    <mergeCell ref="C31:D31"/>
    <mergeCell ref="C35:D35"/>
    <mergeCell ref="B6:B7"/>
    <mergeCell ref="C6:C7"/>
    <mergeCell ref="D6:D7"/>
    <mergeCell ref="C8:D8"/>
    <mergeCell ref="C13:D13"/>
  </mergeCells>
  <pageMargins left="0.25" right="0.25" top="0.75" bottom="0.75" header="0.3" footer="0.3"/>
  <pageSetup paperSize="9" scale="3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7"/>
  <sheetViews>
    <sheetView tabSelected="1" workbookViewId="0">
      <selection sqref="A1:XFD1048576"/>
    </sheetView>
  </sheetViews>
  <sheetFormatPr defaultRowHeight="15" x14ac:dyDescent="0.25"/>
  <cols>
    <col min="1" max="1" width="9.140625" style="199"/>
    <col min="2" max="2" width="6" style="282" customWidth="1"/>
    <col min="3" max="3" width="48.7109375" style="283" customWidth="1"/>
    <col min="4" max="4" width="34.5703125" style="258" customWidth="1"/>
    <col min="5" max="5" width="12.5703125" style="280" customWidth="1"/>
    <col min="6" max="6" width="15.85546875" style="280" customWidth="1"/>
    <col min="7" max="7" width="14.28515625" style="280" customWidth="1"/>
    <col min="8" max="8" width="18.140625" style="280" customWidth="1"/>
    <col min="9" max="9" width="18.140625" style="199" customWidth="1"/>
    <col min="10" max="10" width="11.42578125" style="285" customWidth="1"/>
    <col min="11" max="11" width="9.140625" style="284" hidden="1" customWidth="1"/>
    <col min="12" max="13" width="9.140625" style="286" hidden="1" customWidth="1"/>
    <col min="14" max="19" width="9.140625" style="280" hidden="1" customWidth="1"/>
    <col min="20" max="21" width="9.42578125" style="280" hidden="1" customWidth="1"/>
    <col min="22" max="24" width="9.140625" style="280" hidden="1" customWidth="1"/>
    <col min="25" max="25" width="9.140625" style="258" hidden="1" customWidth="1"/>
    <col min="26" max="26" width="14.5703125" style="281" hidden="1" customWidth="1"/>
    <col min="27" max="27" width="12.42578125" style="260" bestFit="1" customWidth="1"/>
    <col min="28" max="16384" width="9.140625" style="258"/>
  </cols>
  <sheetData>
    <row r="1" spans="1:40" s="199" customFormat="1" x14ac:dyDescent="0.25">
      <c r="B1" s="197"/>
      <c r="C1" s="198"/>
      <c r="E1" s="200"/>
      <c r="F1" s="200" t="s">
        <v>166</v>
      </c>
      <c r="H1" s="200"/>
      <c r="J1" s="237"/>
      <c r="K1" s="237"/>
      <c r="L1" s="238"/>
      <c r="M1" s="238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Z1" s="239"/>
      <c r="AA1" s="240"/>
    </row>
    <row r="2" spans="1:40" s="203" customFormat="1" x14ac:dyDescent="0.25">
      <c r="B2" s="201"/>
      <c r="C2" s="202"/>
      <c r="E2" s="204"/>
      <c r="F2" s="205" t="s">
        <v>51</v>
      </c>
      <c r="H2" s="205"/>
      <c r="I2" s="241"/>
      <c r="J2" s="242"/>
      <c r="AA2" s="201"/>
    </row>
    <row r="3" spans="1:40" s="199" customFormat="1" x14ac:dyDescent="0.25">
      <c r="B3" s="197"/>
      <c r="C3" s="198"/>
      <c r="E3" s="200"/>
      <c r="F3" s="200" t="s">
        <v>167</v>
      </c>
      <c r="H3" s="200"/>
      <c r="J3" s="237"/>
      <c r="K3" s="237"/>
      <c r="L3" s="238"/>
      <c r="M3" s="238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Z3" s="239"/>
      <c r="AA3" s="240"/>
    </row>
    <row r="4" spans="1:40" s="199" customFormat="1" x14ac:dyDescent="0.25">
      <c r="B4" s="197"/>
      <c r="C4" s="198"/>
      <c r="E4" s="200"/>
      <c r="F4" s="200"/>
      <c r="G4" s="200"/>
      <c r="H4" s="200"/>
      <c r="J4" s="237"/>
      <c r="K4" s="237"/>
      <c r="L4" s="238"/>
      <c r="M4" s="238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Z4" s="239"/>
      <c r="AA4" s="240"/>
    </row>
    <row r="5" spans="1:40" s="199" customFormat="1" ht="15.75" thickBot="1" x14ac:dyDescent="0.3">
      <c r="B5" s="197"/>
      <c r="C5" s="198"/>
      <c r="E5" s="200"/>
      <c r="F5" s="200"/>
      <c r="G5" s="200"/>
      <c r="H5" s="200"/>
      <c r="J5" s="237"/>
      <c r="K5" s="237"/>
      <c r="L5" s="238"/>
      <c r="M5" s="238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Z5" s="239"/>
      <c r="AA5" s="240"/>
    </row>
    <row r="6" spans="1:40" s="252" customFormat="1" ht="29.25" customHeight="1" x14ac:dyDescent="0.25">
      <c r="A6" s="199"/>
      <c r="B6" s="367"/>
      <c r="C6" s="369" t="s">
        <v>0</v>
      </c>
      <c r="D6" s="371" t="s">
        <v>94</v>
      </c>
      <c r="E6" s="206" t="s">
        <v>52</v>
      </c>
      <c r="F6" s="206"/>
      <c r="G6" s="206"/>
      <c r="H6" s="207"/>
      <c r="I6" s="243"/>
      <c r="J6" s="244"/>
      <c r="K6" s="245"/>
      <c r="L6" s="246"/>
      <c r="M6" s="246"/>
      <c r="N6" s="327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9"/>
      <c r="Z6" s="250"/>
      <c r="AA6" s="251"/>
    </row>
    <row r="7" spans="1:40" ht="30.75" customHeight="1" thickBot="1" x14ac:dyDescent="0.3">
      <c r="B7" s="368"/>
      <c r="C7" s="370"/>
      <c r="D7" s="372"/>
      <c r="E7" s="326" t="s">
        <v>186</v>
      </c>
      <c r="F7" s="326" t="s">
        <v>2</v>
      </c>
      <c r="G7" s="326" t="s">
        <v>3</v>
      </c>
      <c r="H7" s="209" t="s">
        <v>4</v>
      </c>
      <c r="I7" s="243"/>
      <c r="J7" s="244" t="s">
        <v>50</v>
      </c>
      <c r="K7" s="253"/>
      <c r="L7" s="246" t="s">
        <v>47</v>
      </c>
      <c r="M7" s="246" t="s">
        <v>48</v>
      </c>
      <c r="N7" s="248" t="s">
        <v>34</v>
      </c>
      <c r="O7" s="248" t="s">
        <v>35</v>
      </c>
      <c r="P7" s="327" t="s">
        <v>36</v>
      </c>
      <c r="Q7" s="327" t="s">
        <v>37</v>
      </c>
      <c r="R7" s="327" t="s">
        <v>46</v>
      </c>
      <c r="S7" s="327" t="s">
        <v>45</v>
      </c>
      <c r="T7" s="248" t="s">
        <v>38</v>
      </c>
      <c r="U7" s="248" t="s">
        <v>39</v>
      </c>
      <c r="V7" s="327" t="s">
        <v>40</v>
      </c>
      <c r="W7" s="248"/>
      <c r="X7" s="248"/>
      <c r="Y7" s="254"/>
      <c r="Z7" s="255"/>
      <c r="AA7" s="256"/>
      <c r="AB7" s="257"/>
      <c r="AC7" s="257"/>
      <c r="AD7" s="257"/>
      <c r="AE7" s="257"/>
      <c r="AF7" s="257"/>
      <c r="AG7" s="257"/>
      <c r="AH7" s="257"/>
      <c r="AI7" s="257"/>
      <c r="AJ7" s="257"/>
      <c r="AK7" s="257"/>
      <c r="AL7" s="257"/>
      <c r="AM7" s="257"/>
      <c r="AN7" s="257"/>
    </row>
    <row r="8" spans="1:40" ht="15.75" customHeight="1" thickBot="1" x14ac:dyDescent="0.3">
      <c r="B8" s="295">
        <v>1</v>
      </c>
      <c r="C8" s="347" t="s">
        <v>5</v>
      </c>
      <c r="D8" s="357"/>
      <c r="E8" s="303">
        <f>SUM(E9:E12)</f>
        <v>4115.7000000000007</v>
      </c>
      <c r="F8" s="303">
        <f t="shared" ref="F8:H8" si="0">SUM(F9:F12)</f>
        <v>4115.7000000000007</v>
      </c>
      <c r="G8" s="303">
        <f t="shared" si="0"/>
        <v>0</v>
      </c>
      <c r="H8" s="303">
        <f t="shared" si="0"/>
        <v>0</v>
      </c>
      <c r="I8" s="259"/>
      <c r="J8" s="244"/>
      <c r="K8" s="253"/>
      <c r="L8" s="246"/>
      <c r="M8" s="246"/>
      <c r="N8" s="327"/>
      <c r="O8" s="248"/>
      <c r="P8" s="248"/>
      <c r="Q8" s="248"/>
      <c r="R8" s="248"/>
      <c r="S8" s="248"/>
      <c r="T8" s="248"/>
      <c r="U8" s="248"/>
      <c r="V8" s="248"/>
      <c r="W8" s="248"/>
      <c r="X8" s="248"/>
      <c r="Y8" s="249"/>
      <c r="Z8" s="250"/>
    </row>
    <row r="9" spans="1:40" ht="57.75" customHeight="1" x14ac:dyDescent="0.25">
      <c r="B9" s="219" t="s">
        <v>72</v>
      </c>
      <c r="C9" s="220" t="s">
        <v>32</v>
      </c>
      <c r="D9" s="293" t="s">
        <v>33</v>
      </c>
      <c r="E9" s="297">
        <f>F9+G9+H9</f>
        <v>200</v>
      </c>
      <c r="F9" s="297">
        <v>200</v>
      </c>
      <c r="G9" s="297">
        <v>0</v>
      </c>
      <c r="H9" s="298">
        <v>0</v>
      </c>
      <c r="I9" s="259"/>
      <c r="J9" s="244" t="s">
        <v>53</v>
      </c>
      <c r="K9" s="253" t="s">
        <v>41</v>
      </c>
      <c r="L9" s="246"/>
      <c r="M9" s="246"/>
      <c r="N9" s="327">
        <v>80</v>
      </c>
      <c r="O9" s="248">
        <v>60</v>
      </c>
      <c r="P9" s="248">
        <v>60</v>
      </c>
      <c r="Q9" s="248"/>
      <c r="R9" s="248"/>
      <c r="S9" s="248"/>
      <c r="T9" s="248"/>
      <c r="U9" s="248"/>
      <c r="V9" s="248"/>
      <c r="W9" s="248"/>
      <c r="X9" s="248">
        <f>N9+O9+P9+Q9+T9+U9+V9+L9+R9+S9</f>
        <v>200</v>
      </c>
      <c r="Y9" s="249">
        <f>X9-F9</f>
        <v>0</v>
      </c>
      <c r="Z9" s="250">
        <v>310</v>
      </c>
      <c r="AA9" s="260" t="s">
        <v>118</v>
      </c>
    </row>
    <row r="10" spans="1:40" ht="57.75" customHeight="1" x14ac:dyDescent="0.25">
      <c r="B10" s="182" t="s">
        <v>99</v>
      </c>
      <c r="C10" s="103" t="s">
        <v>188</v>
      </c>
      <c r="D10" s="292" t="s">
        <v>169</v>
      </c>
      <c r="E10" s="299">
        <f t="shared" ref="E10:E12" si="1">F10+G10+H10</f>
        <v>3839.3643900000002</v>
      </c>
      <c r="F10" s="299">
        <v>3839.3643900000002</v>
      </c>
      <c r="G10" s="299">
        <v>0</v>
      </c>
      <c r="H10" s="300">
        <v>0</v>
      </c>
      <c r="I10" s="259" t="s">
        <v>129</v>
      </c>
      <c r="J10" s="244" t="s">
        <v>104</v>
      </c>
      <c r="K10" s="253"/>
      <c r="L10" s="246"/>
      <c r="M10" s="246"/>
      <c r="N10" s="327"/>
      <c r="O10" s="248"/>
      <c r="P10" s="248"/>
      <c r="Q10" s="248"/>
      <c r="R10" s="248"/>
      <c r="S10" s="248"/>
      <c r="T10" s="248"/>
      <c r="U10" s="248"/>
      <c r="V10" s="248"/>
      <c r="W10" s="248"/>
      <c r="X10" s="248"/>
      <c r="Y10" s="249"/>
      <c r="Z10" s="250"/>
      <c r="AA10" s="260" t="s">
        <v>118</v>
      </c>
    </row>
    <row r="11" spans="1:40" ht="57.75" customHeight="1" x14ac:dyDescent="0.25">
      <c r="B11" s="182" t="s">
        <v>170</v>
      </c>
      <c r="C11" s="103" t="s">
        <v>189</v>
      </c>
      <c r="D11" s="292" t="s">
        <v>169</v>
      </c>
      <c r="E11" s="299">
        <f t="shared" si="1"/>
        <v>56.335610000000003</v>
      </c>
      <c r="F11" s="299">
        <v>56.335610000000003</v>
      </c>
      <c r="G11" s="299">
        <v>0</v>
      </c>
      <c r="H11" s="300">
        <v>0</v>
      </c>
      <c r="I11" s="259" t="s">
        <v>129</v>
      </c>
      <c r="J11" s="244" t="s">
        <v>104</v>
      </c>
      <c r="K11" s="253"/>
      <c r="L11" s="246"/>
      <c r="M11" s="246"/>
      <c r="N11" s="327"/>
      <c r="O11" s="248"/>
      <c r="P11" s="248"/>
      <c r="Q11" s="248"/>
      <c r="R11" s="248"/>
      <c r="S11" s="248"/>
      <c r="T11" s="248"/>
      <c r="U11" s="248"/>
      <c r="V11" s="248"/>
      <c r="W11" s="248"/>
      <c r="X11" s="248"/>
      <c r="Y11" s="249"/>
      <c r="Z11" s="250"/>
      <c r="AA11" s="260" t="s">
        <v>118</v>
      </c>
    </row>
    <row r="12" spans="1:40" ht="57.75" customHeight="1" thickBot="1" x14ac:dyDescent="0.3">
      <c r="B12" s="93" t="s">
        <v>171</v>
      </c>
      <c r="C12" s="94" t="s">
        <v>187</v>
      </c>
      <c r="D12" s="294" t="s">
        <v>172</v>
      </c>
      <c r="E12" s="301">
        <f t="shared" si="1"/>
        <v>20</v>
      </c>
      <c r="F12" s="301">
        <v>20</v>
      </c>
      <c r="G12" s="301">
        <v>0</v>
      </c>
      <c r="H12" s="302">
        <v>0</v>
      </c>
      <c r="I12" s="259" t="s">
        <v>129</v>
      </c>
      <c r="J12" s="244" t="s">
        <v>104</v>
      </c>
      <c r="K12" s="253"/>
      <c r="L12" s="246"/>
      <c r="M12" s="246"/>
      <c r="N12" s="327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9"/>
      <c r="Z12" s="250"/>
      <c r="AA12" s="260" t="s">
        <v>118</v>
      </c>
    </row>
    <row r="13" spans="1:40" s="271" customFormat="1" ht="15.75" customHeight="1" thickBot="1" x14ac:dyDescent="0.3">
      <c r="A13" s="261"/>
      <c r="B13" s="296" t="s">
        <v>73</v>
      </c>
      <c r="C13" s="347" t="s">
        <v>6</v>
      </c>
      <c r="D13" s="357"/>
      <c r="E13" s="312">
        <f>SUM(E14:E30)</f>
        <v>26102.492000000006</v>
      </c>
      <c r="F13" s="312">
        <f t="shared" ref="F13:H13" si="2">SUM(F14:F30)</f>
        <v>2104.0000000000005</v>
      </c>
      <c r="G13" s="312">
        <f t="shared" si="2"/>
        <v>11783.908000000001</v>
      </c>
      <c r="H13" s="312">
        <f t="shared" si="2"/>
        <v>12214.584000000001</v>
      </c>
      <c r="I13" s="262"/>
      <c r="J13" s="263"/>
      <c r="K13" s="264"/>
      <c r="L13" s="265"/>
      <c r="M13" s="265"/>
      <c r="N13" s="266"/>
      <c r="O13" s="267"/>
      <c r="P13" s="267"/>
      <c r="Q13" s="267"/>
      <c r="R13" s="267"/>
      <c r="S13" s="267"/>
      <c r="T13" s="267"/>
      <c r="U13" s="267"/>
      <c r="V13" s="267"/>
      <c r="W13" s="267"/>
      <c r="X13" s="267">
        <f t="shared" ref="X13:X44" si="3">N13+O13+P13+Q13+T13+U13+V13+L13+R13+S13</f>
        <v>0</v>
      </c>
      <c r="Y13" s="268">
        <f t="shared" ref="Y13:Y18" si="4">X13-F13</f>
        <v>-2104.0000000000005</v>
      </c>
      <c r="Z13" s="269"/>
      <c r="AA13" s="270"/>
    </row>
    <row r="14" spans="1:40" ht="118.5" customHeight="1" x14ac:dyDescent="0.25">
      <c r="B14" s="219" t="s">
        <v>74</v>
      </c>
      <c r="C14" s="220" t="s">
        <v>7</v>
      </c>
      <c r="D14" s="221" t="s">
        <v>174</v>
      </c>
      <c r="E14" s="299">
        <f>F14+G14+H14</f>
        <v>60</v>
      </c>
      <c r="F14" s="297">
        <v>60</v>
      </c>
      <c r="G14" s="297">
        <v>0</v>
      </c>
      <c r="H14" s="298">
        <v>0</v>
      </c>
      <c r="I14" s="259"/>
      <c r="J14" s="244" t="s">
        <v>54</v>
      </c>
      <c r="K14" s="253" t="s">
        <v>42</v>
      </c>
      <c r="L14" s="246"/>
      <c r="M14" s="246"/>
      <c r="N14" s="327"/>
      <c r="O14" s="248"/>
      <c r="P14" s="248"/>
      <c r="Q14" s="248">
        <v>15</v>
      </c>
      <c r="R14" s="248"/>
      <c r="S14" s="248"/>
      <c r="T14" s="248">
        <v>20</v>
      </c>
      <c r="U14" s="248">
        <v>20</v>
      </c>
      <c r="V14" s="248">
        <v>5</v>
      </c>
      <c r="W14" s="248"/>
      <c r="X14" s="248">
        <f t="shared" si="3"/>
        <v>60</v>
      </c>
      <c r="Y14" s="249">
        <f t="shared" si="4"/>
        <v>0</v>
      </c>
      <c r="Z14" s="250">
        <v>346.34899999999999</v>
      </c>
      <c r="AA14" s="260" t="s">
        <v>118</v>
      </c>
    </row>
    <row r="15" spans="1:40" ht="81" customHeight="1" x14ac:dyDescent="0.25">
      <c r="B15" s="182" t="s">
        <v>75</v>
      </c>
      <c r="C15" s="103" t="s">
        <v>8</v>
      </c>
      <c r="D15" s="325" t="s">
        <v>155</v>
      </c>
      <c r="E15" s="299">
        <f t="shared" ref="E15:E30" si="5">F15+G15+H15</f>
        <v>60</v>
      </c>
      <c r="F15" s="299">
        <v>60</v>
      </c>
      <c r="G15" s="299">
        <v>0</v>
      </c>
      <c r="H15" s="300">
        <v>0</v>
      </c>
      <c r="I15" s="259"/>
      <c r="J15" s="244" t="s">
        <v>55</v>
      </c>
      <c r="K15" s="253" t="s">
        <v>42</v>
      </c>
      <c r="L15" s="246"/>
      <c r="M15" s="246"/>
      <c r="N15" s="327"/>
      <c r="O15" s="248"/>
      <c r="P15" s="248"/>
      <c r="Q15" s="248"/>
      <c r="R15" s="248"/>
      <c r="S15" s="248"/>
      <c r="T15" s="248">
        <v>30</v>
      </c>
      <c r="U15" s="248">
        <v>30</v>
      </c>
      <c r="V15" s="248"/>
      <c r="W15" s="248"/>
      <c r="X15" s="248">
        <f t="shared" si="3"/>
        <v>60</v>
      </c>
      <c r="Y15" s="249">
        <f t="shared" si="4"/>
        <v>0</v>
      </c>
      <c r="Z15" s="250">
        <v>310</v>
      </c>
      <c r="AA15" s="260" t="s">
        <v>118</v>
      </c>
    </row>
    <row r="16" spans="1:40" ht="60.75" customHeight="1" x14ac:dyDescent="0.25">
      <c r="B16" s="182" t="s">
        <v>76</v>
      </c>
      <c r="C16" s="103" t="s">
        <v>9</v>
      </c>
      <c r="D16" s="325" t="s">
        <v>10</v>
      </c>
      <c r="E16" s="299">
        <f t="shared" si="5"/>
        <v>200</v>
      </c>
      <c r="F16" s="299">
        <v>200</v>
      </c>
      <c r="G16" s="299">
        <v>0</v>
      </c>
      <c r="H16" s="300">
        <v>0</v>
      </c>
      <c r="I16" s="259"/>
      <c r="J16" s="244" t="s">
        <v>56</v>
      </c>
      <c r="K16" s="253" t="s">
        <v>42</v>
      </c>
      <c r="L16" s="246"/>
      <c r="M16" s="246"/>
      <c r="N16" s="327"/>
      <c r="O16" s="248"/>
      <c r="P16" s="248"/>
      <c r="Q16" s="248"/>
      <c r="R16" s="248"/>
      <c r="S16" s="248"/>
      <c r="T16" s="248"/>
      <c r="U16" s="248"/>
      <c r="V16" s="327">
        <v>200</v>
      </c>
      <c r="W16" s="248"/>
      <c r="X16" s="248">
        <f t="shared" si="3"/>
        <v>200</v>
      </c>
      <c r="Y16" s="249">
        <f t="shared" si="4"/>
        <v>0</v>
      </c>
      <c r="Z16" s="250">
        <v>310</v>
      </c>
      <c r="AA16" s="260" t="s">
        <v>118</v>
      </c>
    </row>
    <row r="17" spans="2:30" ht="69.75" customHeight="1" x14ac:dyDescent="0.25">
      <c r="B17" s="182" t="s">
        <v>131</v>
      </c>
      <c r="C17" s="103" t="s">
        <v>13</v>
      </c>
      <c r="D17" s="183" t="s">
        <v>185</v>
      </c>
      <c r="E17" s="299">
        <f t="shared" si="5"/>
        <v>95</v>
      </c>
      <c r="F17" s="299">
        <v>95</v>
      </c>
      <c r="G17" s="299">
        <v>0</v>
      </c>
      <c r="H17" s="300">
        <v>0</v>
      </c>
      <c r="I17" s="259"/>
      <c r="J17" s="324" t="s">
        <v>58</v>
      </c>
      <c r="K17" s="253" t="s">
        <v>42</v>
      </c>
      <c r="L17" s="246"/>
      <c r="M17" s="246"/>
      <c r="N17" s="365"/>
      <c r="O17" s="248"/>
      <c r="P17" s="248"/>
      <c r="Q17" s="248">
        <v>95</v>
      </c>
      <c r="R17" s="248"/>
      <c r="S17" s="248"/>
      <c r="T17" s="248"/>
      <c r="U17" s="248"/>
      <c r="V17" s="248"/>
      <c r="W17" s="248"/>
      <c r="X17" s="248">
        <f t="shared" si="3"/>
        <v>95</v>
      </c>
      <c r="Y17" s="249">
        <f t="shared" si="4"/>
        <v>0</v>
      </c>
      <c r="Z17" s="250">
        <v>346.34899999999999</v>
      </c>
      <c r="AA17" s="260" t="s">
        <v>118</v>
      </c>
    </row>
    <row r="18" spans="2:30" ht="38.25" customHeight="1" x14ac:dyDescent="0.25">
      <c r="B18" s="182" t="s">
        <v>77</v>
      </c>
      <c r="C18" s="103" t="s">
        <v>19</v>
      </c>
      <c r="D18" s="183" t="s">
        <v>11</v>
      </c>
      <c r="E18" s="299">
        <f t="shared" si="5"/>
        <v>2974.2</v>
      </c>
      <c r="F18" s="299">
        <v>210</v>
      </c>
      <c r="G18" s="299">
        <v>2764.2</v>
      </c>
      <c r="H18" s="300">
        <v>0</v>
      </c>
      <c r="I18" s="259"/>
      <c r="J18" s="244"/>
      <c r="K18" s="253"/>
      <c r="L18" s="246"/>
      <c r="M18" s="246"/>
      <c r="N18" s="366"/>
      <c r="O18" s="248"/>
      <c r="P18" s="248"/>
      <c r="Q18" s="248"/>
      <c r="R18" s="248"/>
      <c r="S18" s="248"/>
      <c r="T18" s="248"/>
      <c r="U18" s="248"/>
      <c r="V18" s="248"/>
      <c r="W18" s="248"/>
      <c r="X18" s="248">
        <f t="shared" si="3"/>
        <v>0</v>
      </c>
      <c r="Y18" s="249">
        <f t="shared" si="4"/>
        <v>-210</v>
      </c>
      <c r="Z18" s="250"/>
      <c r="AA18" s="272" t="s">
        <v>119</v>
      </c>
    </row>
    <row r="19" spans="2:30" ht="38.25" x14ac:dyDescent="0.25">
      <c r="B19" s="182" t="s">
        <v>78</v>
      </c>
      <c r="C19" s="103" t="s">
        <v>105</v>
      </c>
      <c r="D19" s="183" t="s">
        <v>11</v>
      </c>
      <c r="E19" s="299">
        <f t="shared" si="5"/>
        <v>5340.7</v>
      </c>
      <c r="F19" s="299">
        <v>0</v>
      </c>
      <c r="G19" s="299">
        <v>5340.7</v>
      </c>
      <c r="H19" s="300">
        <v>0</v>
      </c>
      <c r="I19" s="259"/>
      <c r="J19" s="244"/>
      <c r="K19" s="253"/>
      <c r="L19" s="246"/>
      <c r="M19" s="246"/>
      <c r="N19" s="327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9"/>
      <c r="Z19" s="250"/>
      <c r="AA19" s="260" t="s">
        <v>120</v>
      </c>
    </row>
    <row r="20" spans="2:30" ht="38.25" x14ac:dyDescent="0.25">
      <c r="B20" s="182" t="s">
        <v>79</v>
      </c>
      <c r="C20" s="103" t="s">
        <v>106</v>
      </c>
      <c r="D20" s="183" t="s">
        <v>11</v>
      </c>
      <c r="E20" s="299">
        <f t="shared" si="5"/>
        <v>8031</v>
      </c>
      <c r="F20" s="299">
        <v>0</v>
      </c>
      <c r="G20" s="299">
        <v>1044.03</v>
      </c>
      <c r="H20" s="300">
        <v>6986.97</v>
      </c>
      <c r="I20" s="259"/>
      <c r="J20" s="244"/>
      <c r="K20" s="253"/>
      <c r="L20" s="246"/>
      <c r="M20" s="246"/>
      <c r="N20" s="327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9"/>
      <c r="Z20" s="250"/>
      <c r="AA20" s="260" t="s">
        <v>121</v>
      </c>
    </row>
    <row r="21" spans="2:30" ht="50.25" customHeight="1" x14ac:dyDescent="0.25">
      <c r="B21" s="182" t="s">
        <v>80</v>
      </c>
      <c r="C21" s="103" t="s">
        <v>107</v>
      </c>
      <c r="D21" s="183" t="s">
        <v>11</v>
      </c>
      <c r="E21" s="299">
        <f t="shared" si="5"/>
        <v>1637.9459999999999</v>
      </c>
      <c r="F21" s="299">
        <v>0</v>
      </c>
      <c r="G21" s="299">
        <f>49138/1000</f>
        <v>49.137999999999998</v>
      </c>
      <c r="H21" s="300">
        <f>1588808/1000</f>
        <v>1588.808</v>
      </c>
      <c r="I21" s="259"/>
      <c r="J21" s="244"/>
      <c r="K21" s="253"/>
      <c r="L21" s="246"/>
      <c r="M21" s="246"/>
      <c r="N21" s="327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9"/>
      <c r="Z21" s="250"/>
      <c r="AA21" s="260" t="s">
        <v>122</v>
      </c>
    </row>
    <row r="22" spans="2:30" ht="38.25" x14ac:dyDescent="0.25">
      <c r="B22" s="182" t="s">
        <v>81</v>
      </c>
      <c r="C22" s="103" t="s">
        <v>12</v>
      </c>
      <c r="D22" s="183" t="s">
        <v>11</v>
      </c>
      <c r="E22" s="299">
        <f t="shared" si="5"/>
        <v>2059.9</v>
      </c>
      <c r="F22" s="299">
        <f>309000/1000</f>
        <v>309</v>
      </c>
      <c r="G22" s="299">
        <f>1750900/1000</f>
        <v>1750.9</v>
      </c>
      <c r="H22" s="300">
        <v>0</v>
      </c>
      <c r="I22" s="259"/>
      <c r="J22" s="244" t="s">
        <v>57</v>
      </c>
      <c r="K22" s="253"/>
      <c r="L22" s="246"/>
      <c r="M22" s="246"/>
      <c r="N22" s="327"/>
      <c r="O22" s="248"/>
      <c r="P22" s="248"/>
      <c r="Q22" s="248"/>
      <c r="R22" s="248"/>
      <c r="S22" s="248"/>
      <c r="T22" s="248"/>
      <c r="U22" s="248"/>
      <c r="V22" s="248"/>
      <c r="W22" s="248"/>
      <c r="X22" s="248"/>
      <c r="Y22" s="249"/>
      <c r="Z22" s="250"/>
      <c r="AA22" s="272" t="s">
        <v>123</v>
      </c>
    </row>
    <row r="23" spans="2:30" ht="38.25" x14ac:dyDescent="0.25">
      <c r="B23" s="182" t="s">
        <v>101</v>
      </c>
      <c r="C23" s="103" t="s">
        <v>108</v>
      </c>
      <c r="D23" s="183" t="s">
        <v>11</v>
      </c>
      <c r="E23" s="299">
        <f t="shared" si="5"/>
        <v>3751.346</v>
      </c>
      <c r="F23" s="299">
        <v>0</v>
      </c>
      <c r="G23" s="299">
        <f>112540/1000</f>
        <v>112.54</v>
      </c>
      <c r="H23" s="300">
        <f>3638806/1000</f>
        <v>3638.806</v>
      </c>
      <c r="I23" s="259"/>
      <c r="J23" s="244"/>
      <c r="K23" s="253"/>
      <c r="L23" s="246"/>
      <c r="M23" s="246"/>
      <c r="N23" s="327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9"/>
      <c r="Z23" s="250"/>
      <c r="AA23" s="260" t="s">
        <v>124</v>
      </c>
    </row>
    <row r="24" spans="2:30" ht="25.5" x14ac:dyDescent="0.25">
      <c r="B24" s="182" t="s">
        <v>102</v>
      </c>
      <c r="C24" s="103" t="s">
        <v>109</v>
      </c>
      <c r="D24" s="183" t="s">
        <v>11</v>
      </c>
      <c r="E24" s="299">
        <f t="shared" si="5"/>
        <v>722.4</v>
      </c>
      <c r="F24" s="299">
        <v>0</v>
      </c>
      <c r="G24" s="299">
        <v>722.4</v>
      </c>
      <c r="H24" s="300">
        <v>0</v>
      </c>
      <c r="I24" s="259"/>
      <c r="J24" s="244"/>
      <c r="K24" s="253"/>
      <c r="L24" s="246"/>
      <c r="M24" s="246"/>
      <c r="N24" s="327"/>
      <c r="O24" s="248"/>
      <c r="P24" s="248"/>
      <c r="Q24" s="248"/>
      <c r="R24" s="248"/>
      <c r="S24" s="248"/>
      <c r="T24" s="248"/>
      <c r="U24" s="248"/>
      <c r="V24" s="248"/>
      <c r="W24" s="248"/>
      <c r="X24" s="248"/>
      <c r="Y24" s="249"/>
      <c r="Z24" s="250"/>
      <c r="AA24" s="260" t="s">
        <v>125</v>
      </c>
    </row>
    <row r="25" spans="2:30" ht="74.25" customHeight="1" x14ac:dyDescent="0.25">
      <c r="B25" s="182" t="s">
        <v>112</v>
      </c>
      <c r="C25" s="103" t="s">
        <v>15</v>
      </c>
      <c r="D25" s="183" t="s">
        <v>16</v>
      </c>
      <c r="E25" s="299">
        <f t="shared" si="5"/>
        <v>290</v>
      </c>
      <c r="F25" s="299">
        <v>290</v>
      </c>
      <c r="G25" s="299">
        <v>0</v>
      </c>
      <c r="H25" s="300">
        <v>0</v>
      </c>
      <c r="I25" s="259"/>
      <c r="J25" s="244" t="s">
        <v>59</v>
      </c>
      <c r="K25" s="253" t="s">
        <v>42</v>
      </c>
      <c r="L25" s="246"/>
      <c r="M25" s="246"/>
      <c r="N25" s="327"/>
      <c r="O25" s="248"/>
      <c r="P25" s="248"/>
      <c r="Q25" s="248"/>
      <c r="R25" s="248">
        <v>45</v>
      </c>
      <c r="S25" s="248">
        <v>45</v>
      </c>
      <c r="T25" s="248">
        <v>100</v>
      </c>
      <c r="U25" s="248">
        <v>100</v>
      </c>
      <c r="V25" s="248"/>
      <c r="W25" s="248"/>
      <c r="X25" s="248">
        <f t="shared" si="3"/>
        <v>290</v>
      </c>
      <c r="Y25" s="249">
        <f>X25-F25</f>
        <v>0</v>
      </c>
      <c r="Z25" s="250"/>
      <c r="AA25" s="260" t="s">
        <v>118</v>
      </c>
    </row>
    <row r="26" spans="2:30" ht="114" customHeight="1" x14ac:dyDescent="0.25">
      <c r="B26" s="182" t="s">
        <v>113</v>
      </c>
      <c r="C26" s="103" t="s">
        <v>17</v>
      </c>
      <c r="D26" s="183" t="s">
        <v>175</v>
      </c>
      <c r="E26" s="299">
        <f t="shared" si="5"/>
        <v>44.72</v>
      </c>
      <c r="F26" s="299">
        <f>50-5.28</f>
        <v>44.72</v>
      </c>
      <c r="G26" s="299">
        <v>0</v>
      </c>
      <c r="H26" s="300">
        <v>0</v>
      </c>
      <c r="I26" s="259"/>
      <c r="J26" s="244" t="s">
        <v>60</v>
      </c>
      <c r="K26" s="253" t="s">
        <v>42</v>
      </c>
      <c r="L26" s="246"/>
      <c r="M26" s="246"/>
      <c r="N26" s="327"/>
      <c r="O26" s="248"/>
      <c r="P26" s="248"/>
      <c r="Q26" s="248">
        <v>50</v>
      </c>
      <c r="R26" s="248"/>
      <c r="S26" s="248"/>
      <c r="T26" s="248"/>
      <c r="U26" s="248"/>
      <c r="V26" s="248"/>
      <c r="W26" s="248"/>
      <c r="X26" s="248">
        <f t="shared" si="3"/>
        <v>50</v>
      </c>
      <c r="Y26" s="249">
        <f>X26-F26</f>
        <v>5.2800000000000011</v>
      </c>
      <c r="Z26" s="250"/>
      <c r="AA26" s="260" t="s">
        <v>118</v>
      </c>
      <c r="AD26" s="258">
        <v>-5280</v>
      </c>
    </row>
    <row r="27" spans="2:30" ht="74.25" customHeight="1" x14ac:dyDescent="0.25">
      <c r="B27" s="182" t="s">
        <v>114</v>
      </c>
      <c r="C27" s="103" t="s">
        <v>18</v>
      </c>
      <c r="D27" s="183" t="s">
        <v>175</v>
      </c>
      <c r="E27" s="299">
        <f t="shared" si="5"/>
        <v>80</v>
      </c>
      <c r="F27" s="299">
        <v>80</v>
      </c>
      <c r="G27" s="299">
        <v>0</v>
      </c>
      <c r="H27" s="300">
        <v>0</v>
      </c>
      <c r="I27" s="259"/>
      <c r="J27" s="244" t="s">
        <v>61</v>
      </c>
      <c r="K27" s="253" t="s">
        <v>42</v>
      </c>
      <c r="L27" s="246"/>
      <c r="M27" s="246"/>
      <c r="N27" s="327"/>
      <c r="O27" s="248"/>
      <c r="P27" s="248"/>
      <c r="Q27" s="248">
        <v>80</v>
      </c>
      <c r="R27" s="248"/>
      <c r="S27" s="248"/>
      <c r="T27" s="248"/>
      <c r="U27" s="248"/>
      <c r="V27" s="248"/>
      <c r="W27" s="248"/>
      <c r="X27" s="248">
        <f t="shared" si="3"/>
        <v>80</v>
      </c>
      <c r="Y27" s="249">
        <f>X27-F27</f>
        <v>0</v>
      </c>
      <c r="Z27" s="250"/>
      <c r="AA27" s="260" t="s">
        <v>118</v>
      </c>
    </row>
    <row r="28" spans="2:30" ht="51.75" customHeight="1" x14ac:dyDescent="0.25">
      <c r="B28" s="191" t="s">
        <v>115</v>
      </c>
      <c r="C28" s="192" t="s">
        <v>97</v>
      </c>
      <c r="D28" s="183" t="s">
        <v>127</v>
      </c>
      <c r="E28" s="299">
        <f t="shared" si="5"/>
        <v>400</v>
      </c>
      <c r="F28" s="304">
        <v>400</v>
      </c>
      <c r="G28" s="299">
        <v>0</v>
      </c>
      <c r="H28" s="300">
        <v>0</v>
      </c>
      <c r="I28" s="259"/>
      <c r="J28" s="244" t="s">
        <v>103</v>
      </c>
      <c r="K28" s="273" t="s">
        <v>42</v>
      </c>
      <c r="L28" s="274"/>
      <c r="M28" s="274"/>
      <c r="N28" s="327"/>
      <c r="O28" s="248"/>
      <c r="P28" s="248"/>
      <c r="Q28" s="248"/>
      <c r="R28" s="248"/>
      <c r="S28" s="248"/>
      <c r="T28" s="248"/>
      <c r="U28" s="248"/>
      <c r="V28" s="248"/>
      <c r="W28" s="248"/>
      <c r="X28" s="248"/>
      <c r="Y28" s="249"/>
      <c r="Z28" s="250"/>
      <c r="AA28" s="260" t="s">
        <v>118</v>
      </c>
    </row>
    <row r="29" spans="2:30" ht="51.75" customHeight="1" thickBot="1" x14ac:dyDescent="0.3">
      <c r="B29" s="314" t="s">
        <v>130</v>
      </c>
      <c r="C29" s="315" t="s">
        <v>98</v>
      </c>
      <c r="D29" s="100" t="s">
        <v>11</v>
      </c>
      <c r="E29" s="309">
        <f t="shared" si="5"/>
        <v>350</v>
      </c>
      <c r="F29" s="316">
        <v>350</v>
      </c>
      <c r="G29" s="309">
        <v>0</v>
      </c>
      <c r="H29" s="310">
        <v>0</v>
      </c>
      <c r="I29" s="259"/>
      <c r="J29" s="244" t="s">
        <v>64</v>
      </c>
      <c r="K29" s="273" t="s">
        <v>42</v>
      </c>
      <c r="L29" s="274"/>
      <c r="M29" s="274"/>
      <c r="N29" s="327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9"/>
      <c r="Z29" s="250"/>
      <c r="AA29" s="260" t="s">
        <v>118</v>
      </c>
    </row>
    <row r="30" spans="2:30" ht="51.75" customHeight="1" thickBot="1" x14ac:dyDescent="0.3">
      <c r="B30" s="318" t="s">
        <v>181</v>
      </c>
      <c r="C30" s="319" t="s">
        <v>183</v>
      </c>
      <c r="D30" s="320" t="s">
        <v>182</v>
      </c>
      <c r="E30" s="321">
        <f t="shared" si="5"/>
        <v>5.28</v>
      </c>
      <c r="F30" s="322">
        <v>5.28</v>
      </c>
      <c r="G30" s="321">
        <v>0</v>
      </c>
      <c r="H30" s="323">
        <v>0</v>
      </c>
      <c r="I30" s="259"/>
      <c r="J30" s="244" t="s">
        <v>184</v>
      </c>
      <c r="K30" s="273"/>
      <c r="L30" s="274"/>
      <c r="M30" s="274"/>
      <c r="N30" s="327"/>
      <c r="O30" s="248"/>
      <c r="P30" s="248"/>
      <c r="Q30" s="248"/>
      <c r="R30" s="248"/>
      <c r="S30" s="248"/>
      <c r="T30" s="248"/>
      <c r="U30" s="248"/>
      <c r="V30" s="248"/>
      <c r="W30" s="248"/>
      <c r="X30" s="248"/>
      <c r="Y30" s="249"/>
      <c r="Z30" s="250"/>
    </row>
    <row r="31" spans="2:30" ht="51" customHeight="1" thickBot="1" x14ac:dyDescent="0.3">
      <c r="B31" s="296" t="s">
        <v>82</v>
      </c>
      <c r="C31" s="347" t="s">
        <v>95</v>
      </c>
      <c r="D31" s="357"/>
      <c r="E31" s="313">
        <f>SUM(E32:E34)</f>
        <v>745</v>
      </c>
      <c r="F31" s="313">
        <f t="shared" ref="F31:H31" si="6">SUM(F32:F34)</f>
        <v>745</v>
      </c>
      <c r="G31" s="313">
        <f t="shared" si="6"/>
        <v>0</v>
      </c>
      <c r="H31" s="317">
        <f t="shared" si="6"/>
        <v>0</v>
      </c>
      <c r="I31" s="262"/>
      <c r="J31" s="244"/>
      <c r="K31" s="253" t="s">
        <v>43</v>
      </c>
      <c r="L31" s="246"/>
      <c r="M31" s="246"/>
      <c r="N31" s="327"/>
      <c r="O31" s="248"/>
      <c r="P31" s="248"/>
      <c r="Q31" s="248"/>
      <c r="R31" s="248"/>
      <c r="S31" s="248"/>
      <c r="T31" s="248"/>
      <c r="U31" s="248"/>
      <c r="V31" s="248"/>
      <c r="W31" s="248"/>
      <c r="X31" s="248">
        <f t="shared" si="3"/>
        <v>0</v>
      </c>
      <c r="Y31" s="249">
        <f t="shared" ref="Y31:Y41" si="7">X31-F31</f>
        <v>-745</v>
      </c>
      <c r="Z31" s="250"/>
    </row>
    <row r="32" spans="2:30" ht="95.25" customHeight="1" x14ac:dyDescent="0.25">
      <c r="B32" s="224" t="s">
        <v>83</v>
      </c>
      <c r="C32" s="225" t="s">
        <v>20</v>
      </c>
      <c r="D32" s="226" t="s">
        <v>176</v>
      </c>
      <c r="E32" s="80">
        <v>419</v>
      </c>
      <c r="F32" s="185">
        <v>419</v>
      </c>
      <c r="G32" s="185">
        <v>0</v>
      </c>
      <c r="H32" s="227">
        <v>0</v>
      </c>
      <c r="I32" s="259"/>
      <c r="J32" s="324" t="s">
        <v>62</v>
      </c>
      <c r="K32" s="253" t="s">
        <v>43</v>
      </c>
      <c r="L32" s="275">
        <v>350</v>
      </c>
      <c r="M32" s="246"/>
      <c r="N32" s="327"/>
      <c r="O32" s="248"/>
      <c r="P32" s="248"/>
      <c r="Q32" s="248">
        <f>419-350</f>
        <v>69</v>
      </c>
      <c r="R32" s="248"/>
      <c r="S32" s="248"/>
      <c r="T32" s="248"/>
      <c r="U32" s="248"/>
      <c r="V32" s="248"/>
      <c r="W32" s="248"/>
      <c r="X32" s="248">
        <f t="shared" si="3"/>
        <v>419</v>
      </c>
      <c r="Y32" s="249">
        <f t="shared" si="7"/>
        <v>0</v>
      </c>
      <c r="Z32" s="250"/>
      <c r="AA32" s="260" t="s">
        <v>118</v>
      </c>
    </row>
    <row r="33" spans="2:27" ht="57.75" customHeight="1" x14ac:dyDescent="0.25">
      <c r="B33" s="182" t="s">
        <v>84</v>
      </c>
      <c r="C33" s="103" t="s">
        <v>22</v>
      </c>
      <c r="D33" s="183" t="s">
        <v>23</v>
      </c>
      <c r="E33" s="81">
        <v>16</v>
      </c>
      <c r="F33" s="92">
        <v>16</v>
      </c>
      <c r="G33" s="92">
        <v>0</v>
      </c>
      <c r="H33" s="184">
        <v>0</v>
      </c>
      <c r="I33" s="259"/>
      <c r="J33" s="244" t="s">
        <v>63</v>
      </c>
      <c r="K33" s="253" t="s">
        <v>43</v>
      </c>
      <c r="L33" s="246"/>
      <c r="M33" s="275">
        <v>16</v>
      </c>
      <c r="N33" s="327"/>
      <c r="O33" s="248"/>
      <c r="P33" s="248"/>
      <c r="Q33" s="248"/>
      <c r="R33" s="248"/>
      <c r="S33" s="248"/>
      <c r="T33" s="248"/>
      <c r="U33" s="248"/>
      <c r="V33" s="248"/>
      <c r="W33" s="248"/>
      <c r="X33" s="248">
        <f t="shared" si="3"/>
        <v>0</v>
      </c>
      <c r="Y33" s="249">
        <f t="shared" si="7"/>
        <v>-16</v>
      </c>
      <c r="Z33" s="250"/>
      <c r="AA33" s="260" t="s">
        <v>118</v>
      </c>
    </row>
    <row r="34" spans="2:27" ht="48.75" customHeight="1" thickBot="1" x14ac:dyDescent="0.3">
      <c r="B34" s="182" t="s">
        <v>85</v>
      </c>
      <c r="C34" s="103" t="s">
        <v>24</v>
      </c>
      <c r="D34" s="183" t="s">
        <v>177</v>
      </c>
      <c r="E34" s="81">
        <v>310</v>
      </c>
      <c r="F34" s="92">
        <v>310</v>
      </c>
      <c r="G34" s="92">
        <v>0</v>
      </c>
      <c r="H34" s="184">
        <v>0</v>
      </c>
      <c r="I34" s="258"/>
      <c r="J34" s="244" t="s">
        <v>96</v>
      </c>
      <c r="K34" s="253" t="s">
        <v>43</v>
      </c>
      <c r="L34" s="275">
        <v>310</v>
      </c>
      <c r="M34" s="246"/>
      <c r="N34" s="327"/>
      <c r="O34" s="248"/>
      <c r="P34" s="248"/>
      <c r="Q34" s="248"/>
      <c r="R34" s="248"/>
      <c r="S34" s="248"/>
      <c r="T34" s="248"/>
      <c r="U34" s="248"/>
      <c r="V34" s="248"/>
      <c r="W34" s="248"/>
      <c r="X34" s="248">
        <f t="shared" si="3"/>
        <v>310</v>
      </c>
      <c r="Y34" s="249">
        <f t="shared" si="7"/>
        <v>0</v>
      </c>
      <c r="Z34" s="250"/>
      <c r="AA34" s="244" t="s">
        <v>118</v>
      </c>
    </row>
    <row r="35" spans="2:27" ht="29.25" customHeight="1" thickBot="1" x14ac:dyDescent="0.3">
      <c r="B35" s="217" t="s">
        <v>86</v>
      </c>
      <c r="C35" s="347" t="s">
        <v>25</v>
      </c>
      <c r="D35" s="357"/>
      <c r="E35" s="218">
        <f>SUM(E36:E44)</f>
        <v>15777.6</v>
      </c>
      <c r="F35" s="218">
        <f t="shared" ref="F35:H35" si="8">SUM(F36:F44)</f>
        <v>220</v>
      </c>
      <c r="G35" s="218">
        <f t="shared" si="8"/>
        <v>324.2</v>
      </c>
      <c r="H35" s="228">
        <f t="shared" si="8"/>
        <v>15233.4</v>
      </c>
      <c r="I35" s="262"/>
      <c r="J35" s="244"/>
      <c r="K35" s="253" t="s">
        <v>44</v>
      </c>
      <c r="L35" s="246"/>
      <c r="M35" s="246"/>
      <c r="N35" s="327"/>
      <c r="O35" s="248"/>
      <c r="P35" s="248"/>
      <c r="Q35" s="248"/>
      <c r="R35" s="248"/>
      <c r="S35" s="248"/>
      <c r="T35" s="248"/>
      <c r="U35" s="248"/>
      <c r="V35" s="248"/>
      <c r="W35" s="248"/>
      <c r="X35" s="248">
        <f t="shared" si="3"/>
        <v>0</v>
      </c>
      <c r="Y35" s="249">
        <f t="shared" si="7"/>
        <v>-220</v>
      </c>
      <c r="Z35" s="250"/>
    </row>
    <row r="36" spans="2:27" ht="36" customHeight="1" x14ac:dyDescent="0.25">
      <c r="B36" s="224" t="s">
        <v>87</v>
      </c>
      <c r="C36" s="225" t="s">
        <v>26</v>
      </c>
      <c r="D36" s="226" t="s">
        <v>178</v>
      </c>
      <c r="E36" s="305">
        <v>30</v>
      </c>
      <c r="F36" s="305">
        <v>30</v>
      </c>
      <c r="G36" s="305">
        <v>0</v>
      </c>
      <c r="H36" s="306">
        <v>0</v>
      </c>
      <c r="I36" s="259"/>
      <c r="J36" s="244" t="s">
        <v>65</v>
      </c>
      <c r="K36" s="253" t="s">
        <v>44</v>
      </c>
      <c r="L36" s="246"/>
      <c r="M36" s="246"/>
      <c r="N36" s="327"/>
      <c r="O36" s="248"/>
      <c r="P36" s="248"/>
      <c r="Q36" s="248"/>
      <c r="R36" s="248"/>
      <c r="S36" s="248"/>
      <c r="T36" s="248"/>
      <c r="U36" s="248"/>
      <c r="V36" s="248"/>
      <c r="W36" s="248"/>
      <c r="X36" s="248">
        <f t="shared" si="3"/>
        <v>0</v>
      </c>
      <c r="Y36" s="249">
        <f t="shared" si="7"/>
        <v>-30</v>
      </c>
      <c r="Z36" s="250"/>
      <c r="AA36" s="260" t="s">
        <v>118</v>
      </c>
    </row>
    <row r="37" spans="2:27" ht="60" customHeight="1" x14ac:dyDescent="0.25">
      <c r="B37" s="229" t="s">
        <v>88</v>
      </c>
      <c r="C37" s="230" t="s">
        <v>156</v>
      </c>
      <c r="D37" s="231" t="s">
        <v>173</v>
      </c>
      <c r="E37" s="307">
        <v>20</v>
      </c>
      <c r="F37" s="307">
        <v>20</v>
      </c>
      <c r="G37" s="307">
        <v>0</v>
      </c>
      <c r="H37" s="308">
        <v>0</v>
      </c>
      <c r="I37" s="259">
        <v>20</v>
      </c>
      <c r="J37" s="324" t="s">
        <v>164</v>
      </c>
      <c r="K37" s="253" t="s">
        <v>44</v>
      </c>
      <c r="L37" s="246"/>
      <c r="M37" s="246"/>
      <c r="N37" s="327"/>
      <c r="O37" s="248"/>
      <c r="P37" s="248"/>
      <c r="Q37" s="248"/>
      <c r="R37" s="248"/>
      <c r="S37" s="248"/>
      <c r="T37" s="248"/>
      <c r="U37" s="248"/>
      <c r="V37" s="248"/>
      <c r="W37" s="248"/>
      <c r="X37" s="248">
        <f t="shared" si="3"/>
        <v>0</v>
      </c>
      <c r="Y37" s="249">
        <f t="shared" si="7"/>
        <v>-20</v>
      </c>
      <c r="Z37" s="250"/>
      <c r="AA37" s="260" t="s">
        <v>118</v>
      </c>
    </row>
    <row r="38" spans="2:27" ht="60" customHeight="1" x14ac:dyDescent="0.25">
      <c r="B38" s="182" t="s">
        <v>89</v>
      </c>
      <c r="C38" s="103" t="s">
        <v>160</v>
      </c>
      <c r="D38" s="183" t="s">
        <v>179</v>
      </c>
      <c r="E38" s="299">
        <v>25</v>
      </c>
      <c r="F38" s="299">
        <v>25</v>
      </c>
      <c r="G38" s="299">
        <v>0</v>
      </c>
      <c r="H38" s="300">
        <v>0</v>
      </c>
      <c r="I38" s="259">
        <v>-10</v>
      </c>
      <c r="J38" s="324" t="s">
        <v>67</v>
      </c>
      <c r="K38" s="253" t="s">
        <v>44</v>
      </c>
      <c r="L38" s="246"/>
      <c r="M38" s="246"/>
      <c r="N38" s="327"/>
      <c r="O38" s="248"/>
      <c r="P38" s="248"/>
      <c r="Q38" s="248"/>
      <c r="R38" s="248"/>
      <c r="S38" s="248"/>
      <c r="T38" s="248"/>
      <c r="U38" s="248"/>
      <c r="V38" s="248"/>
      <c r="W38" s="248"/>
      <c r="X38" s="248">
        <f t="shared" si="3"/>
        <v>0</v>
      </c>
      <c r="Y38" s="249">
        <f t="shared" si="7"/>
        <v>-25</v>
      </c>
      <c r="Z38" s="250"/>
      <c r="AA38" s="260" t="s">
        <v>118</v>
      </c>
    </row>
    <row r="39" spans="2:27" ht="53.25" customHeight="1" x14ac:dyDescent="0.25">
      <c r="B39" s="182" t="s">
        <v>90</v>
      </c>
      <c r="C39" s="103" t="s">
        <v>161</v>
      </c>
      <c r="D39" s="183" t="s">
        <v>180</v>
      </c>
      <c r="E39" s="299">
        <v>10</v>
      </c>
      <c r="F39" s="299">
        <v>10</v>
      </c>
      <c r="G39" s="299">
        <v>0</v>
      </c>
      <c r="H39" s="300">
        <v>0</v>
      </c>
      <c r="I39" s="259"/>
      <c r="J39" s="244" t="s">
        <v>165</v>
      </c>
      <c r="K39" s="253" t="s">
        <v>44</v>
      </c>
      <c r="L39" s="246"/>
      <c r="M39" s="246"/>
      <c r="N39" s="327"/>
      <c r="O39" s="248"/>
      <c r="P39" s="248"/>
      <c r="Q39" s="248"/>
      <c r="R39" s="248"/>
      <c r="S39" s="248"/>
      <c r="T39" s="248"/>
      <c r="U39" s="248"/>
      <c r="V39" s="248"/>
      <c r="W39" s="248"/>
      <c r="X39" s="248">
        <f t="shared" si="3"/>
        <v>0</v>
      </c>
      <c r="Y39" s="249">
        <f t="shared" si="7"/>
        <v>-10</v>
      </c>
      <c r="Z39" s="250"/>
      <c r="AA39" s="260" t="s">
        <v>118</v>
      </c>
    </row>
    <row r="40" spans="2:27" ht="58.5" customHeight="1" x14ac:dyDescent="0.25">
      <c r="B40" s="182" t="s">
        <v>91</v>
      </c>
      <c r="C40" s="103" t="s">
        <v>162</v>
      </c>
      <c r="D40" s="183" t="s">
        <v>179</v>
      </c>
      <c r="E40" s="299">
        <v>24.9</v>
      </c>
      <c r="F40" s="299">
        <v>24.9</v>
      </c>
      <c r="G40" s="299">
        <v>0</v>
      </c>
      <c r="H40" s="300">
        <v>0</v>
      </c>
      <c r="I40" s="259"/>
      <c r="J40" s="324" t="s">
        <v>69</v>
      </c>
      <c r="K40" s="253" t="s">
        <v>44</v>
      </c>
      <c r="L40" s="246"/>
      <c r="M40" s="246"/>
      <c r="N40" s="327"/>
      <c r="O40" s="248"/>
      <c r="P40" s="248"/>
      <c r="Q40" s="248"/>
      <c r="R40" s="248"/>
      <c r="S40" s="248"/>
      <c r="T40" s="248"/>
      <c r="U40" s="248"/>
      <c r="V40" s="248"/>
      <c r="W40" s="248"/>
      <c r="X40" s="248">
        <f t="shared" si="3"/>
        <v>0</v>
      </c>
      <c r="Y40" s="249">
        <f t="shared" si="7"/>
        <v>-24.9</v>
      </c>
      <c r="Z40" s="250"/>
      <c r="AA40" s="260" t="s">
        <v>118</v>
      </c>
    </row>
    <row r="41" spans="2:27" ht="42.75" customHeight="1" x14ac:dyDescent="0.25">
      <c r="B41" s="182" t="s">
        <v>92</v>
      </c>
      <c r="C41" s="103" t="s">
        <v>163</v>
      </c>
      <c r="D41" s="183" t="s">
        <v>180</v>
      </c>
      <c r="E41" s="299">
        <v>0</v>
      </c>
      <c r="F41" s="299">
        <v>0</v>
      </c>
      <c r="G41" s="299">
        <v>0</v>
      </c>
      <c r="H41" s="300">
        <v>0</v>
      </c>
      <c r="I41" s="259"/>
      <c r="J41" s="244" t="s">
        <v>70</v>
      </c>
      <c r="K41" s="253" t="s">
        <v>44</v>
      </c>
      <c r="L41" s="246"/>
      <c r="M41" s="246"/>
      <c r="N41" s="327"/>
      <c r="O41" s="248"/>
      <c r="P41" s="248"/>
      <c r="Q41" s="248"/>
      <c r="R41" s="248"/>
      <c r="S41" s="248"/>
      <c r="T41" s="248"/>
      <c r="U41" s="248"/>
      <c r="V41" s="248"/>
      <c r="W41" s="248"/>
      <c r="X41" s="248">
        <f t="shared" si="3"/>
        <v>0</v>
      </c>
      <c r="Y41" s="249">
        <f t="shared" si="7"/>
        <v>0</v>
      </c>
      <c r="Z41" s="250"/>
      <c r="AA41" s="260" t="s">
        <v>118</v>
      </c>
    </row>
    <row r="42" spans="2:27" ht="42.75" customHeight="1" x14ac:dyDescent="0.25">
      <c r="B42" s="98" t="s">
        <v>93</v>
      </c>
      <c r="C42" s="99" t="s">
        <v>111</v>
      </c>
      <c r="D42" s="100" t="s">
        <v>21</v>
      </c>
      <c r="E42" s="309">
        <f>F42+G42+H42</f>
        <v>15233.4</v>
      </c>
      <c r="F42" s="309">
        <v>0</v>
      </c>
      <c r="G42" s="309">
        <v>0</v>
      </c>
      <c r="H42" s="310">
        <v>15233.4</v>
      </c>
      <c r="I42" s="259"/>
      <c r="J42" s="244"/>
      <c r="K42" s="253"/>
      <c r="L42" s="246"/>
      <c r="M42" s="246"/>
      <c r="N42" s="327"/>
      <c r="O42" s="248"/>
      <c r="P42" s="248"/>
      <c r="Q42" s="248"/>
      <c r="R42" s="248"/>
      <c r="S42" s="248"/>
      <c r="T42" s="248"/>
      <c r="U42" s="248"/>
      <c r="V42" s="248"/>
      <c r="W42" s="248"/>
      <c r="X42" s="248"/>
      <c r="Y42" s="249"/>
      <c r="Z42" s="250"/>
      <c r="AA42" s="260" t="s">
        <v>134</v>
      </c>
    </row>
    <row r="43" spans="2:27" ht="42.75" customHeight="1" x14ac:dyDescent="0.25">
      <c r="B43" s="98" t="s">
        <v>116</v>
      </c>
      <c r="C43" s="103" t="s">
        <v>110</v>
      </c>
      <c r="D43" s="100" t="s">
        <v>21</v>
      </c>
      <c r="E43" s="309">
        <f>F43+G43+H43</f>
        <v>324.2</v>
      </c>
      <c r="F43" s="309">
        <v>0</v>
      </c>
      <c r="G43" s="309">
        <v>324.2</v>
      </c>
      <c r="H43" s="310">
        <v>0</v>
      </c>
      <c r="I43" s="259"/>
      <c r="J43" s="244"/>
      <c r="K43" s="253"/>
      <c r="L43" s="246"/>
      <c r="M43" s="246"/>
      <c r="N43" s="327"/>
      <c r="O43" s="248"/>
      <c r="P43" s="248"/>
      <c r="Q43" s="248"/>
      <c r="R43" s="248"/>
      <c r="S43" s="248"/>
      <c r="T43" s="248"/>
      <c r="U43" s="248"/>
      <c r="V43" s="248"/>
      <c r="W43" s="248"/>
      <c r="X43" s="248"/>
      <c r="Y43" s="249"/>
      <c r="Z43" s="250"/>
      <c r="AA43" s="260" t="s">
        <v>135</v>
      </c>
    </row>
    <row r="44" spans="2:27" ht="42.75" customHeight="1" thickBot="1" x14ac:dyDescent="0.3">
      <c r="B44" s="93" t="s">
        <v>117</v>
      </c>
      <c r="C44" s="94" t="s">
        <v>30</v>
      </c>
      <c r="D44" s="95" t="s">
        <v>168</v>
      </c>
      <c r="E44" s="301">
        <v>110.1</v>
      </c>
      <c r="F44" s="301">
        <v>110.1</v>
      </c>
      <c r="G44" s="301">
        <v>0</v>
      </c>
      <c r="H44" s="302">
        <v>0</v>
      </c>
      <c r="I44" s="259"/>
      <c r="J44" s="244" t="s">
        <v>71</v>
      </c>
      <c r="K44" s="253" t="s">
        <v>44</v>
      </c>
      <c r="L44" s="246"/>
      <c r="M44" s="246"/>
      <c r="N44" s="327"/>
      <c r="O44" s="248"/>
      <c r="P44" s="248"/>
      <c r="Q44" s="248"/>
      <c r="R44" s="248"/>
      <c r="S44" s="248"/>
      <c r="T44" s="248"/>
      <c r="U44" s="248"/>
      <c r="V44" s="248"/>
      <c r="W44" s="248"/>
      <c r="X44" s="248">
        <f t="shared" si="3"/>
        <v>0</v>
      </c>
      <c r="Y44" s="249">
        <f>X44-F44</f>
        <v>-110.1</v>
      </c>
      <c r="Z44" s="250"/>
      <c r="AA44" s="260" t="s">
        <v>118</v>
      </c>
    </row>
    <row r="45" spans="2:27" ht="15.75" thickBot="1" x14ac:dyDescent="0.3">
      <c r="B45" s="233"/>
      <c r="C45" s="234" t="s">
        <v>29</v>
      </c>
      <c r="D45" s="235"/>
      <c r="E45" s="236">
        <f>E35+E31+E13+E8</f>
        <v>46740.792000000001</v>
      </c>
      <c r="F45" s="236">
        <f>F35+F31+F13+F8</f>
        <v>7184.7000000000007</v>
      </c>
      <c r="G45" s="236">
        <f>G35+G31+G13+G8</f>
        <v>12108.108000000002</v>
      </c>
      <c r="H45" s="236">
        <f>H35+H31+H13+H8</f>
        <v>27447.984</v>
      </c>
      <c r="I45" s="262"/>
      <c r="J45" s="276"/>
      <c r="K45" s="277"/>
      <c r="L45" s="278"/>
      <c r="M45" s="278"/>
      <c r="N45" s="279"/>
    </row>
    <row r="46" spans="2:27" s="199" customFormat="1" x14ac:dyDescent="0.25">
      <c r="B46" s="197"/>
      <c r="C46" s="198"/>
      <c r="E46" s="200"/>
      <c r="F46" s="200"/>
      <c r="G46" s="200"/>
      <c r="H46" s="200"/>
      <c r="J46" s="237"/>
      <c r="K46" s="237"/>
      <c r="L46" s="238"/>
      <c r="M46" s="238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Z46" s="239"/>
      <c r="AA46" s="240"/>
    </row>
    <row r="47" spans="2:27" s="199" customFormat="1" x14ac:dyDescent="0.25">
      <c r="B47" s="197"/>
      <c r="C47" s="198"/>
      <c r="E47" s="200"/>
      <c r="F47" s="200"/>
      <c r="G47" s="200"/>
      <c r="H47" s="200"/>
      <c r="J47" s="237"/>
      <c r="K47" s="237"/>
      <c r="L47" s="238"/>
      <c r="M47" s="238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Z47" s="239"/>
      <c r="AA47" s="240"/>
    </row>
    <row r="48" spans="2:27" s="199" customFormat="1" x14ac:dyDescent="0.25">
      <c r="B48" s="197"/>
      <c r="C48" s="198"/>
      <c r="E48" s="311"/>
      <c r="F48" s="311"/>
      <c r="G48" s="311"/>
      <c r="H48" s="311"/>
      <c r="J48" s="237"/>
      <c r="K48" s="237"/>
      <c r="L48" s="238"/>
      <c r="M48" s="238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Z48" s="239"/>
      <c r="AA48" s="240"/>
    </row>
    <row r="49" spans="1:27" s="199" customFormat="1" x14ac:dyDescent="0.25">
      <c r="B49" s="197"/>
      <c r="C49" s="198"/>
      <c r="E49" s="200"/>
      <c r="F49" s="200"/>
      <c r="G49" s="200"/>
      <c r="H49" s="200"/>
      <c r="J49" s="237"/>
      <c r="K49" s="237"/>
      <c r="L49" s="238"/>
      <c r="M49" s="238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Z49" s="239"/>
      <c r="AA49" s="240"/>
    </row>
    <row r="50" spans="1:27" s="199" customFormat="1" x14ac:dyDescent="0.25">
      <c r="B50" s="197"/>
      <c r="C50" s="198"/>
      <c r="E50" s="200"/>
      <c r="F50" s="200"/>
      <c r="G50" s="200"/>
      <c r="H50" s="200"/>
      <c r="J50" s="237"/>
      <c r="K50" s="237"/>
      <c r="L50" s="238"/>
      <c r="M50" s="238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Z50" s="239"/>
      <c r="AA50" s="240"/>
    </row>
    <row r="53" spans="1:27" s="280" customFormat="1" x14ac:dyDescent="0.25">
      <c r="A53" s="199"/>
      <c r="B53" s="282"/>
      <c r="C53" s="283"/>
      <c r="D53" s="284"/>
      <c r="I53" s="199"/>
      <c r="J53" s="285"/>
      <c r="K53" s="284"/>
      <c r="L53" s="286"/>
      <c r="M53" s="286"/>
      <c r="Y53" s="258"/>
      <c r="Z53" s="281"/>
      <c r="AA53" s="260"/>
    </row>
    <row r="54" spans="1:27" s="280" customFormat="1" x14ac:dyDescent="0.25">
      <c r="A54" s="199"/>
      <c r="B54" s="282"/>
      <c r="C54" s="283"/>
      <c r="D54" s="284"/>
      <c r="I54" s="199"/>
      <c r="J54" s="285"/>
      <c r="K54" s="284"/>
      <c r="L54" s="286"/>
      <c r="M54" s="286"/>
      <c r="Y54" s="258"/>
      <c r="Z54" s="281"/>
      <c r="AA54" s="260"/>
    </row>
    <row r="55" spans="1:27" s="280" customFormat="1" x14ac:dyDescent="0.25">
      <c r="A55" s="199"/>
      <c r="B55" s="282"/>
      <c r="C55" s="283"/>
      <c r="D55" s="284"/>
      <c r="I55" s="199"/>
      <c r="J55" s="285"/>
      <c r="K55" s="284"/>
      <c r="L55" s="286"/>
      <c r="M55" s="286"/>
      <c r="Y55" s="258"/>
      <c r="Z55" s="281"/>
      <c r="AA55" s="260"/>
    </row>
    <row r="56" spans="1:27" s="280" customFormat="1" x14ac:dyDescent="0.25">
      <c r="A56" s="199"/>
      <c r="B56" s="282"/>
      <c r="C56" s="283"/>
      <c r="D56" s="284"/>
      <c r="I56" s="199"/>
      <c r="J56" s="285"/>
      <c r="K56" s="284"/>
      <c r="L56" s="286"/>
      <c r="M56" s="286"/>
      <c r="Y56" s="258"/>
      <c r="Z56" s="281"/>
      <c r="AA56" s="260"/>
    </row>
    <row r="57" spans="1:27" s="280" customFormat="1" x14ac:dyDescent="0.25">
      <c r="A57" s="199"/>
      <c r="B57" s="282"/>
      <c r="C57" s="283"/>
      <c r="D57" s="284"/>
      <c r="I57" s="199"/>
      <c r="J57" s="285"/>
      <c r="K57" s="284"/>
      <c r="L57" s="286"/>
      <c r="M57" s="286"/>
      <c r="Y57" s="258"/>
      <c r="Z57" s="281"/>
      <c r="AA57" s="260"/>
    </row>
  </sheetData>
  <mergeCells count="8">
    <mergeCell ref="N17:N18"/>
    <mergeCell ref="C31:D31"/>
    <mergeCell ref="C35:D35"/>
    <mergeCell ref="B6:B7"/>
    <mergeCell ref="C6:C7"/>
    <mergeCell ref="D6:D7"/>
    <mergeCell ref="C8:D8"/>
    <mergeCell ref="C13:D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workbookViewId="0">
      <selection activeCell="B12" sqref="B12"/>
    </sheetView>
  </sheetViews>
  <sheetFormatPr defaultRowHeight="15" x14ac:dyDescent="0.25"/>
  <cols>
    <col min="2" max="2" width="12.42578125" bestFit="1" customWidth="1"/>
    <col min="3" max="3" width="14.7109375" customWidth="1"/>
    <col min="4" max="5" width="11.28515625" bestFit="1" customWidth="1"/>
    <col min="6" max="6" width="10.7109375" bestFit="1" customWidth="1"/>
    <col min="7" max="7" width="10.5703125" bestFit="1" customWidth="1"/>
    <col min="8" max="8" width="12.42578125" bestFit="1" customWidth="1"/>
    <col min="9" max="11" width="11.28515625" bestFit="1" customWidth="1"/>
    <col min="13" max="13" width="13.42578125" customWidth="1"/>
    <col min="14" max="14" width="14.5703125" customWidth="1"/>
    <col min="15" max="15" width="12.140625" customWidth="1"/>
    <col min="16" max="16" width="12.5703125" customWidth="1"/>
    <col min="17" max="17" width="12.85546875" bestFit="1" customWidth="1"/>
    <col min="18" max="19" width="11.85546875" customWidth="1"/>
    <col min="20" max="20" width="11.28515625" bestFit="1" customWidth="1"/>
    <col min="21" max="22" width="9.5703125" bestFit="1" customWidth="1"/>
    <col min="23" max="23" width="11.28515625" bestFit="1" customWidth="1"/>
    <col min="24" max="24" width="11" customWidth="1"/>
    <col min="25" max="25" width="10.85546875" customWidth="1"/>
  </cols>
  <sheetData>
    <row r="1" spans="1:26" x14ac:dyDescent="0.25">
      <c r="B1" t="s">
        <v>152</v>
      </c>
    </row>
    <row r="2" spans="1:26" ht="15.75" thickBot="1" x14ac:dyDescent="0.3">
      <c r="B2" t="s">
        <v>1</v>
      </c>
      <c r="C2" t="s">
        <v>149</v>
      </c>
      <c r="D2" t="s">
        <v>150</v>
      </c>
      <c r="E2" t="s">
        <v>151</v>
      </c>
      <c r="H2" t="s">
        <v>1</v>
      </c>
      <c r="I2" t="s">
        <v>149</v>
      </c>
      <c r="J2" t="s">
        <v>150</v>
      </c>
      <c r="K2" t="s">
        <v>151</v>
      </c>
      <c r="N2" t="s">
        <v>1</v>
      </c>
      <c r="O2" t="s">
        <v>149</v>
      </c>
      <c r="P2" t="s">
        <v>150</v>
      </c>
      <c r="Q2" t="s">
        <v>151</v>
      </c>
      <c r="T2" t="s">
        <v>1</v>
      </c>
      <c r="U2" t="s">
        <v>149</v>
      </c>
      <c r="V2" t="s">
        <v>150</v>
      </c>
      <c r="W2" t="s">
        <v>151</v>
      </c>
    </row>
    <row r="3" spans="1:26" ht="16.5" thickBot="1" x14ac:dyDescent="0.3">
      <c r="A3">
        <v>2020</v>
      </c>
      <c r="B3" s="119">
        <v>146489.93</v>
      </c>
      <c r="C3" s="120">
        <v>3123.1</v>
      </c>
      <c r="D3" s="120">
        <v>86815.4</v>
      </c>
      <c r="E3" s="120">
        <v>56551.43</v>
      </c>
      <c r="F3" s="125" t="s">
        <v>137</v>
      </c>
      <c r="G3" s="107"/>
      <c r="H3" s="126">
        <f>I3+J3+K3</f>
        <v>26214.93</v>
      </c>
      <c r="I3" s="127">
        <v>5754.9</v>
      </c>
      <c r="J3" s="127">
        <v>11304.27</v>
      </c>
      <c r="K3" s="127">
        <v>9155.76</v>
      </c>
      <c r="L3" s="130" t="s">
        <v>138</v>
      </c>
      <c r="M3" s="107"/>
      <c r="N3" s="131">
        <f>O3+P3+Q3</f>
        <v>1727.6193699999999</v>
      </c>
      <c r="O3" s="133">
        <v>404.9</v>
      </c>
      <c r="P3" s="133">
        <v>39.68</v>
      </c>
      <c r="Q3" s="133">
        <v>1283.03937</v>
      </c>
      <c r="R3" s="134" t="s">
        <v>139</v>
      </c>
      <c r="S3" s="107"/>
      <c r="T3" s="135">
        <f>U3+V3+W3</f>
        <v>5649.01</v>
      </c>
      <c r="U3" s="136">
        <v>124.9</v>
      </c>
      <c r="V3" s="136">
        <v>243.2</v>
      </c>
      <c r="W3" s="136">
        <v>5280.91</v>
      </c>
      <c r="X3" s="138" t="s">
        <v>140</v>
      </c>
    </row>
    <row r="4" spans="1:26" ht="16.5" thickBot="1" x14ac:dyDescent="0.3">
      <c r="A4">
        <v>2021</v>
      </c>
      <c r="B4" s="121">
        <v>4784.5259999999998</v>
      </c>
      <c r="C4" s="122">
        <v>6.3289999999999997</v>
      </c>
      <c r="D4" s="122">
        <v>4778.29</v>
      </c>
      <c r="E4" s="123">
        <v>0</v>
      </c>
      <c r="F4" s="107"/>
      <c r="G4" s="107"/>
      <c r="H4" s="126">
        <f t="shared" ref="H4:H8" si="0">I4+J4+K4</f>
        <v>39063.480000000003</v>
      </c>
      <c r="I4" s="128">
        <v>8258.6</v>
      </c>
      <c r="J4" s="128">
        <v>10018.799999999999</v>
      </c>
      <c r="K4" s="128">
        <v>20786.080000000002</v>
      </c>
      <c r="L4" s="107"/>
      <c r="M4" s="107"/>
      <c r="N4" s="131">
        <f t="shared" ref="N4:N8" si="1">O4+P4+Q4</f>
        <v>121.15</v>
      </c>
      <c r="O4" s="132">
        <v>121.15</v>
      </c>
      <c r="P4" s="132">
        <v>0</v>
      </c>
      <c r="Q4" s="132">
        <v>0</v>
      </c>
      <c r="R4" s="107"/>
      <c r="S4" s="107"/>
      <c r="T4" s="135">
        <f t="shared" ref="T4:T8" si="2">U4+V4+W4</f>
        <v>15583.259999999998</v>
      </c>
      <c r="U4" s="137">
        <v>52</v>
      </c>
      <c r="V4" s="137">
        <v>196.3</v>
      </c>
      <c r="W4" s="137">
        <v>15334.96</v>
      </c>
    </row>
    <row r="5" spans="1:26" ht="16.5" thickBot="1" x14ac:dyDescent="0.3">
      <c r="A5">
        <v>2022</v>
      </c>
      <c r="B5" s="121">
        <v>200</v>
      </c>
      <c r="C5" s="122">
        <v>200</v>
      </c>
      <c r="D5" s="122">
        <v>0</v>
      </c>
      <c r="E5" s="123">
        <v>0</v>
      </c>
      <c r="F5" s="107"/>
      <c r="G5" s="107"/>
      <c r="H5" s="126">
        <f t="shared" si="0"/>
        <v>25352.489999999998</v>
      </c>
      <c r="I5" s="127">
        <v>1354</v>
      </c>
      <c r="J5" s="127">
        <v>11783.9</v>
      </c>
      <c r="K5" s="127">
        <v>12214.59</v>
      </c>
      <c r="L5" s="107"/>
      <c r="M5" s="107"/>
      <c r="N5" s="131">
        <f t="shared" si="1"/>
        <v>745</v>
      </c>
      <c r="O5" s="132">
        <v>745</v>
      </c>
      <c r="P5" s="132">
        <v>0</v>
      </c>
      <c r="Q5" s="132">
        <v>0</v>
      </c>
      <c r="R5" s="107"/>
      <c r="S5" s="107"/>
      <c r="T5" s="135">
        <f t="shared" si="2"/>
        <v>15777.6</v>
      </c>
      <c r="U5" s="137">
        <v>220</v>
      </c>
      <c r="V5" s="137">
        <v>324.2</v>
      </c>
      <c r="W5" s="137">
        <v>15233.4</v>
      </c>
    </row>
    <row r="6" spans="1:26" ht="16.5" thickBot="1" x14ac:dyDescent="0.3">
      <c r="A6">
        <v>2023</v>
      </c>
      <c r="B6" s="121">
        <v>5060</v>
      </c>
      <c r="C6" s="122">
        <v>5060</v>
      </c>
      <c r="D6" s="122">
        <v>0</v>
      </c>
      <c r="E6" s="123">
        <v>0</v>
      </c>
      <c r="F6" s="107"/>
      <c r="G6" s="107"/>
      <c r="H6" s="126">
        <f t="shared" si="0"/>
        <v>16020</v>
      </c>
      <c r="I6" s="129">
        <v>12915</v>
      </c>
      <c r="J6" s="129">
        <v>3105</v>
      </c>
      <c r="K6" s="129">
        <v>0</v>
      </c>
      <c r="L6" s="107"/>
      <c r="M6" s="107"/>
      <c r="N6" s="131">
        <f t="shared" si="1"/>
        <v>1352</v>
      </c>
      <c r="O6" s="132">
        <v>1352</v>
      </c>
      <c r="P6" s="132">
        <v>0</v>
      </c>
      <c r="Q6" s="132">
        <v>0</v>
      </c>
      <c r="R6" s="107"/>
      <c r="S6" s="107"/>
      <c r="T6" s="135">
        <f t="shared" si="2"/>
        <v>359.3</v>
      </c>
      <c r="U6" s="137">
        <v>163</v>
      </c>
      <c r="V6" s="137">
        <v>196.3</v>
      </c>
      <c r="W6" s="137">
        <v>0</v>
      </c>
    </row>
    <row r="7" spans="1:26" ht="16.5" thickBot="1" x14ac:dyDescent="0.3">
      <c r="A7">
        <v>2024</v>
      </c>
      <c r="B7" s="121">
        <v>1050</v>
      </c>
      <c r="C7" s="122">
        <v>1050</v>
      </c>
      <c r="D7" s="122">
        <v>0</v>
      </c>
      <c r="E7" s="123">
        <v>0</v>
      </c>
      <c r="F7" s="107"/>
      <c r="G7" s="107"/>
      <c r="H7" s="126">
        <f t="shared" si="0"/>
        <v>13075</v>
      </c>
      <c r="I7" s="129">
        <v>11005</v>
      </c>
      <c r="J7" s="129">
        <v>2070</v>
      </c>
      <c r="K7" s="129">
        <v>0</v>
      </c>
      <c r="L7" s="107"/>
      <c r="M7" s="107"/>
      <c r="N7" s="131">
        <f t="shared" si="1"/>
        <v>1402</v>
      </c>
      <c r="O7" s="132">
        <v>1402</v>
      </c>
      <c r="P7" s="132">
        <v>0</v>
      </c>
      <c r="Q7" s="132">
        <v>0</v>
      </c>
      <c r="R7" s="107"/>
      <c r="S7" s="107"/>
      <c r="T7" s="135">
        <f t="shared" si="2"/>
        <v>186</v>
      </c>
      <c r="U7" s="137">
        <v>186</v>
      </c>
      <c r="V7" s="137">
        <v>0</v>
      </c>
      <c r="W7" s="137">
        <v>0</v>
      </c>
    </row>
    <row r="8" spans="1:26" ht="16.5" thickBot="1" x14ac:dyDescent="0.3">
      <c r="A8" t="s">
        <v>1</v>
      </c>
      <c r="B8" s="124">
        <f>B3+B4+B5+B6+B7</f>
        <v>157584.45600000001</v>
      </c>
      <c r="C8" s="123">
        <f>C3+C4+C5+C6+C7</f>
        <v>9439.4290000000001</v>
      </c>
      <c r="D8" s="123">
        <f>D3+D4+D5+D6+D7</f>
        <v>91593.689999999988</v>
      </c>
      <c r="E8" s="123">
        <f>E3+E4+E5+E6+E7</f>
        <v>56551.43</v>
      </c>
      <c r="F8" s="107"/>
      <c r="G8" s="107"/>
      <c r="H8" s="126">
        <f t="shared" si="0"/>
        <v>119725.90000000001</v>
      </c>
      <c r="I8" s="129">
        <f>I3+I4+I5+I6+I7</f>
        <v>39287.5</v>
      </c>
      <c r="J8" s="129">
        <f t="shared" ref="J8:K8" si="3">J3+J4+J5+J6+J7</f>
        <v>38281.97</v>
      </c>
      <c r="K8" s="129">
        <f t="shared" si="3"/>
        <v>42156.430000000008</v>
      </c>
      <c r="L8" s="107"/>
      <c r="M8" s="107"/>
      <c r="N8" s="131">
        <f t="shared" si="1"/>
        <v>5347.76937</v>
      </c>
      <c r="O8" s="132">
        <f>O3+O4+O5+O6+O7</f>
        <v>4025.05</v>
      </c>
      <c r="P8" s="132">
        <f t="shared" ref="P8:Q8" si="4">P3+P4+P5+P6+P7</f>
        <v>39.68</v>
      </c>
      <c r="Q8" s="132">
        <f t="shared" si="4"/>
        <v>1283.03937</v>
      </c>
      <c r="R8" s="107">
        <f>Q8+P8+O8</f>
        <v>5347.76937</v>
      </c>
      <c r="S8" s="107"/>
      <c r="T8" s="135">
        <f t="shared" si="2"/>
        <v>37555.17</v>
      </c>
      <c r="U8" s="137">
        <f>U3+U4+U5+U6+U7</f>
        <v>745.9</v>
      </c>
      <c r="V8" s="137">
        <f t="shared" ref="V8:W8" si="5">V3+V4+V5+V6+V7</f>
        <v>960</v>
      </c>
      <c r="W8" s="137">
        <f t="shared" si="5"/>
        <v>35849.269999999997</v>
      </c>
    </row>
    <row r="9" spans="1:26" x14ac:dyDescent="0.25"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</row>
    <row r="10" spans="1:26" s="118" customFormat="1" ht="16.5" thickBot="1" x14ac:dyDescent="0.3">
      <c r="C10" s="139" t="s">
        <v>141</v>
      </c>
      <c r="H10" s="118" t="s">
        <v>142</v>
      </c>
      <c r="M10" s="118" t="s">
        <v>143</v>
      </c>
      <c r="R10" s="118" t="s">
        <v>144</v>
      </c>
      <c r="W10" s="118" t="s">
        <v>145</v>
      </c>
    </row>
    <row r="11" spans="1:26" ht="16.5" thickBot="1" x14ac:dyDescent="0.3">
      <c r="B11" s="105">
        <v>146489.93</v>
      </c>
      <c r="C11" s="106">
        <v>3123.1</v>
      </c>
      <c r="D11" s="106">
        <v>86815.4</v>
      </c>
      <c r="E11" s="106">
        <v>56551.4</v>
      </c>
      <c r="F11" s="107"/>
      <c r="G11" s="107"/>
      <c r="H11" s="112">
        <f>I11+J11+K11</f>
        <v>4784.6189999999997</v>
      </c>
      <c r="I11" s="113">
        <v>6.3289999999999997</v>
      </c>
      <c r="J11" s="113">
        <v>4778.29</v>
      </c>
      <c r="K11" s="114">
        <v>0</v>
      </c>
      <c r="L11" s="107"/>
      <c r="M11" s="112">
        <f>N11+O11+P11</f>
        <v>200</v>
      </c>
      <c r="N11" s="113">
        <v>200</v>
      </c>
      <c r="O11" s="113">
        <v>0</v>
      </c>
      <c r="P11" s="114">
        <v>0</v>
      </c>
      <c r="Q11" s="107"/>
      <c r="R11" s="112">
        <f>S11+T11+U11</f>
        <v>5060</v>
      </c>
      <c r="S11" s="113">
        <v>5060</v>
      </c>
      <c r="T11" s="113">
        <v>0</v>
      </c>
      <c r="U11" s="114">
        <v>0</v>
      </c>
      <c r="V11" s="107"/>
      <c r="W11" s="112">
        <v>1050</v>
      </c>
      <c r="X11" s="113">
        <v>1050</v>
      </c>
      <c r="Y11" s="113">
        <v>0</v>
      </c>
      <c r="Z11" s="114">
        <v>0</v>
      </c>
    </row>
    <row r="12" spans="1:26" ht="16.5" thickBot="1" x14ac:dyDescent="0.3">
      <c r="B12" s="108">
        <v>26214.93</v>
      </c>
      <c r="C12" s="109">
        <v>5754.9</v>
      </c>
      <c r="D12" s="109">
        <v>11304.27</v>
      </c>
      <c r="E12" s="109">
        <v>9155.76</v>
      </c>
      <c r="F12" s="107"/>
      <c r="G12" s="107"/>
      <c r="H12" s="112">
        <f t="shared" ref="H12:H14" si="6">I12+J12+K12</f>
        <v>39063.480000000003</v>
      </c>
      <c r="I12" s="115">
        <v>8258.6</v>
      </c>
      <c r="J12" s="115">
        <v>10018.799999999999</v>
      </c>
      <c r="K12" s="115">
        <v>20786.080000000002</v>
      </c>
      <c r="L12" s="107"/>
      <c r="M12" s="112">
        <f t="shared" ref="M12:M14" si="7">N12+O12+P12</f>
        <v>25352.489999999998</v>
      </c>
      <c r="N12" s="109">
        <v>1354</v>
      </c>
      <c r="O12" s="109">
        <v>11783.9</v>
      </c>
      <c r="P12" s="109">
        <v>12214.59</v>
      </c>
      <c r="Q12" s="107"/>
      <c r="R12" s="108">
        <f t="shared" ref="R12:R14" si="8">S12+T12+U12</f>
        <v>16020</v>
      </c>
      <c r="S12" s="117">
        <v>12915</v>
      </c>
      <c r="T12" s="117">
        <v>3105</v>
      </c>
      <c r="U12" s="117">
        <v>0</v>
      </c>
      <c r="V12" s="107"/>
      <c r="W12" s="108">
        <f t="shared" ref="W12:W14" si="9">X12+Y12+Z12</f>
        <v>13075</v>
      </c>
      <c r="X12" s="117">
        <v>11005</v>
      </c>
      <c r="Y12" s="117">
        <v>2070</v>
      </c>
      <c r="Z12" s="117">
        <v>0</v>
      </c>
    </row>
    <row r="13" spans="1:26" ht="16.5" thickBot="1" x14ac:dyDescent="0.3">
      <c r="B13" s="110">
        <f>C13+D13+E13</f>
        <v>1727.6193699999999</v>
      </c>
      <c r="C13" s="111">
        <v>404.9</v>
      </c>
      <c r="D13" s="111">
        <v>39.68</v>
      </c>
      <c r="E13" s="111">
        <v>1283.03937</v>
      </c>
      <c r="F13" s="107"/>
      <c r="G13" s="107"/>
      <c r="H13" s="112">
        <f t="shared" si="6"/>
        <v>121.15</v>
      </c>
      <c r="I13" s="116">
        <v>121.15</v>
      </c>
      <c r="J13" s="116">
        <v>0</v>
      </c>
      <c r="K13" s="116">
        <v>0</v>
      </c>
      <c r="L13" s="107"/>
      <c r="M13" s="112">
        <f t="shared" si="7"/>
        <v>745</v>
      </c>
      <c r="N13" s="116">
        <v>745</v>
      </c>
      <c r="O13" s="116">
        <v>0</v>
      </c>
      <c r="P13" s="116">
        <v>0</v>
      </c>
      <c r="Q13" s="107"/>
      <c r="R13" s="110">
        <f t="shared" si="8"/>
        <v>1352</v>
      </c>
      <c r="S13" s="116">
        <v>1352</v>
      </c>
      <c r="T13" s="116">
        <v>0</v>
      </c>
      <c r="U13" s="116">
        <v>0</v>
      </c>
      <c r="V13" s="107"/>
      <c r="W13" s="110">
        <f t="shared" si="9"/>
        <v>1402</v>
      </c>
      <c r="X13" s="116">
        <v>1402</v>
      </c>
      <c r="Y13" s="116">
        <v>0</v>
      </c>
      <c r="Z13" s="116">
        <v>0</v>
      </c>
    </row>
    <row r="14" spans="1:26" ht="16.5" thickBot="1" x14ac:dyDescent="0.3">
      <c r="B14" s="110">
        <f>C14+D14+E14</f>
        <v>5649.01</v>
      </c>
      <c r="C14" s="111">
        <v>124.9</v>
      </c>
      <c r="D14" s="111">
        <v>243.2</v>
      </c>
      <c r="E14" s="111">
        <v>5280.91</v>
      </c>
      <c r="F14" s="107"/>
      <c r="G14" s="107"/>
      <c r="H14" s="110">
        <f t="shared" si="6"/>
        <v>15583.259999999998</v>
      </c>
      <c r="I14" s="116">
        <v>52</v>
      </c>
      <c r="J14" s="116">
        <v>196.3</v>
      </c>
      <c r="K14" s="116">
        <v>15334.96</v>
      </c>
      <c r="L14" s="107"/>
      <c r="M14" s="112">
        <f t="shared" si="7"/>
        <v>15777.6</v>
      </c>
      <c r="N14" s="116">
        <v>220</v>
      </c>
      <c r="O14" s="116">
        <v>324.2</v>
      </c>
      <c r="P14" s="116">
        <v>15233.4</v>
      </c>
      <c r="Q14" s="107"/>
      <c r="R14" s="110">
        <f t="shared" si="8"/>
        <v>359.3</v>
      </c>
      <c r="S14" s="116">
        <v>163</v>
      </c>
      <c r="T14" s="116">
        <v>196.3</v>
      </c>
      <c r="U14" s="116">
        <v>0</v>
      </c>
      <c r="V14" s="107"/>
      <c r="W14" s="110">
        <f t="shared" si="9"/>
        <v>186</v>
      </c>
      <c r="X14" s="116">
        <v>186</v>
      </c>
      <c r="Y14" s="116">
        <v>0</v>
      </c>
      <c r="Z14" s="116">
        <v>0</v>
      </c>
    </row>
    <row r="15" spans="1:26" x14ac:dyDescent="0.25">
      <c r="B15" s="107">
        <f>SUM(B11:B14)</f>
        <v>180081.48937</v>
      </c>
      <c r="C15" s="107">
        <f>SUM(C11:C14)</f>
        <v>9407.7999999999993</v>
      </c>
      <c r="D15" s="107">
        <f>SUM(D11:D14)</f>
        <v>98402.549999999988</v>
      </c>
      <c r="E15" s="107">
        <f>SUM(E11:E14)</f>
        <v>72271.109370000006</v>
      </c>
      <c r="F15" s="107">
        <f>C15+D15+E15</f>
        <v>180081.45937</v>
      </c>
      <c r="G15" s="107"/>
      <c r="H15" s="107">
        <f>H11+H12+H13+H14</f>
        <v>59552.509000000005</v>
      </c>
      <c r="I15" s="107">
        <f>I11+I12+I13+I14</f>
        <v>8438.0789999999997</v>
      </c>
      <c r="J15" s="107">
        <f t="shared" ref="J15:K15" si="10">J11+J12+J13+J14</f>
        <v>14993.39</v>
      </c>
      <c r="K15" s="107">
        <f t="shared" si="10"/>
        <v>36121.040000000001</v>
      </c>
      <c r="L15" s="107"/>
      <c r="M15" s="107">
        <f>M11+M12+M13+M14</f>
        <v>42075.09</v>
      </c>
      <c r="N15" s="107">
        <f t="shared" ref="N15:P15" si="11">N11+N12+N13+N14</f>
        <v>2519</v>
      </c>
      <c r="O15" s="107">
        <f t="shared" si="11"/>
        <v>12108.1</v>
      </c>
      <c r="P15" s="107">
        <f t="shared" si="11"/>
        <v>27447.989999999998</v>
      </c>
      <c r="Q15" s="107"/>
      <c r="R15" s="107">
        <f>R11+R12+R13+R14</f>
        <v>22791.3</v>
      </c>
      <c r="S15" s="107">
        <f t="shared" ref="S15:U15" si="12">S11+S12+S13+S14</f>
        <v>19490</v>
      </c>
      <c r="T15" s="107">
        <f t="shared" si="12"/>
        <v>3301.3</v>
      </c>
      <c r="U15" s="107">
        <f t="shared" si="12"/>
        <v>0</v>
      </c>
      <c r="V15" s="107"/>
      <c r="W15" s="107">
        <v>15713</v>
      </c>
      <c r="X15" s="107">
        <f>SUM(X11:X14)</f>
        <v>13643</v>
      </c>
      <c r="Y15" s="107">
        <f>SUM(Y11:Y14)</f>
        <v>2070</v>
      </c>
      <c r="Z15" s="107">
        <f>SUM(Z11:Z14)</f>
        <v>0</v>
      </c>
    </row>
    <row r="16" spans="1:26" x14ac:dyDescent="0.25"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</row>
    <row r="18" spans="2:7" x14ac:dyDescent="0.25">
      <c r="B18" t="s">
        <v>146</v>
      </c>
      <c r="C18" t="s">
        <v>148</v>
      </c>
      <c r="G18" t="s">
        <v>136</v>
      </c>
    </row>
    <row r="19" spans="2:7" x14ac:dyDescent="0.25">
      <c r="B19" s="118">
        <v>2020</v>
      </c>
      <c r="C19" s="107">
        <v>180081.48937</v>
      </c>
      <c r="D19" s="107">
        <v>9407.7999999999993</v>
      </c>
      <c r="E19" s="107">
        <v>98402.549999999988</v>
      </c>
      <c r="F19" s="107">
        <v>72271.109370000006</v>
      </c>
      <c r="G19" s="140">
        <f>F19+E19+D19</f>
        <v>180081.45937</v>
      </c>
    </row>
    <row r="20" spans="2:7" x14ac:dyDescent="0.25">
      <c r="B20" s="118">
        <v>2021</v>
      </c>
      <c r="C20" s="107">
        <v>59552.509000000005</v>
      </c>
      <c r="D20" s="107">
        <v>8438.0789999999997</v>
      </c>
      <c r="E20" s="107">
        <v>14993.39</v>
      </c>
      <c r="F20" s="107">
        <v>36121.040000000001</v>
      </c>
      <c r="G20" s="140">
        <f t="shared" ref="G20:G24" si="13">F20+E20+D20</f>
        <v>59552.508999999998</v>
      </c>
    </row>
    <row r="21" spans="2:7" x14ac:dyDescent="0.25">
      <c r="B21" s="118">
        <v>2022</v>
      </c>
      <c r="C21" s="107">
        <v>42075.09</v>
      </c>
      <c r="D21" s="107">
        <v>2519</v>
      </c>
      <c r="E21" s="107">
        <v>12108.1</v>
      </c>
      <c r="F21" s="107">
        <v>27447.989999999998</v>
      </c>
      <c r="G21" s="140">
        <f t="shared" si="13"/>
        <v>42075.09</v>
      </c>
    </row>
    <row r="22" spans="2:7" x14ac:dyDescent="0.25">
      <c r="B22" s="118">
        <v>2023</v>
      </c>
      <c r="C22" s="107">
        <v>22791.3</v>
      </c>
      <c r="D22" s="107">
        <v>19490</v>
      </c>
      <c r="E22" s="107">
        <v>3301.3</v>
      </c>
      <c r="F22" s="107">
        <v>0</v>
      </c>
      <c r="G22" s="140">
        <f t="shared" si="13"/>
        <v>22791.3</v>
      </c>
    </row>
    <row r="23" spans="2:7" x14ac:dyDescent="0.25">
      <c r="B23" s="118">
        <v>2024</v>
      </c>
      <c r="C23" s="107">
        <v>15713</v>
      </c>
      <c r="D23" s="107">
        <v>13643</v>
      </c>
      <c r="E23" s="107">
        <v>2070</v>
      </c>
      <c r="F23" s="107">
        <v>0</v>
      </c>
      <c r="G23" s="140">
        <f t="shared" si="13"/>
        <v>15713</v>
      </c>
    </row>
    <row r="24" spans="2:7" x14ac:dyDescent="0.25">
      <c r="B24" t="s">
        <v>147</v>
      </c>
      <c r="C24" s="107">
        <f>SUM(C19:C23)</f>
        <v>320213.38837</v>
      </c>
      <c r="D24" s="107">
        <f>SUM(D19:D23)</f>
        <v>53497.879000000001</v>
      </c>
      <c r="E24" s="107">
        <f>SUM(E19:E23)</f>
        <v>130875.34</v>
      </c>
      <c r="F24" s="107">
        <f>SUM(F19:F23)</f>
        <v>135840.13936999999</v>
      </c>
      <c r="G24" s="140">
        <f t="shared" si="13"/>
        <v>320213.35836999997</v>
      </c>
    </row>
    <row r="27" spans="2:7" x14ac:dyDescent="0.25">
      <c r="B27" t="s">
        <v>146</v>
      </c>
      <c r="C27" t="s">
        <v>148</v>
      </c>
      <c r="G27" t="s">
        <v>136</v>
      </c>
    </row>
    <row r="28" spans="2:7" x14ac:dyDescent="0.25">
      <c r="B28">
        <v>2020</v>
      </c>
      <c r="C28">
        <v>180081.48937</v>
      </c>
      <c r="D28">
        <v>9407.7999999999993</v>
      </c>
      <c r="E28">
        <v>98402.549999999988</v>
      </c>
      <c r="F28">
        <v>72271.109370000006</v>
      </c>
      <c r="G28">
        <v>180081.45937</v>
      </c>
    </row>
    <row r="29" spans="2:7" x14ac:dyDescent="0.25">
      <c r="B29">
        <v>2021</v>
      </c>
      <c r="C29">
        <v>59552.509000000005</v>
      </c>
      <c r="D29">
        <v>8438.0789999999997</v>
      </c>
      <c r="E29">
        <v>14993.39</v>
      </c>
      <c r="F29">
        <v>36121.040000000001</v>
      </c>
      <c r="G29">
        <v>59552.508999999998</v>
      </c>
    </row>
    <row r="30" spans="2:7" x14ac:dyDescent="0.25">
      <c r="B30">
        <v>2022</v>
      </c>
      <c r="C30">
        <v>42075.09</v>
      </c>
      <c r="D30">
        <v>2519</v>
      </c>
      <c r="E30">
        <v>12108.1</v>
      </c>
      <c r="F30">
        <v>27447.989999999998</v>
      </c>
      <c r="G30">
        <v>42075.09</v>
      </c>
    </row>
    <row r="31" spans="2:7" x14ac:dyDescent="0.25">
      <c r="B31">
        <v>2023</v>
      </c>
      <c r="C31">
        <v>22791.3</v>
      </c>
      <c r="D31">
        <v>19490</v>
      </c>
      <c r="E31">
        <v>3301.3</v>
      </c>
      <c r="F31">
        <v>0</v>
      </c>
      <c r="G31">
        <v>22791.3</v>
      </c>
    </row>
    <row r="32" spans="2:7" x14ac:dyDescent="0.25">
      <c r="B32">
        <v>2024</v>
      </c>
      <c r="C32">
        <v>15713</v>
      </c>
      <c r="D32">
        <v>13643</v>
      </c>
      <c r="E32">
        <v>2070</v>
      </c>
      <c r="F32">
        <v>0</v>
      </c>
      <c r="G32">
        <v>15713</v>
      </c>
    </row>
    <row r="33" spans="2:7" x14ac:dyDescent="0.25">
      <c r="B33" t="s">
        <v>147</v>
      </c>
      <c r="C33">
        <v>320213.38837</v>
      </c>
      <c r="D33">
        <v>53497.879000000001</v>
      </c>
      <c r="E33">
        <v>130875.34</v>
      </c>
      <c r="F33">
        <v>135840.13936999999</v>
      </c>
      <c r="G33">
        <v>320213.35836999997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topLeftCell="D1" workbookViewId="0">
      <selection activeCell="T3" sqref="T3:W8"/>
    </sheetView>
  </sheetViews>
  <sheetFormatPr defaultRowHeight="15" x14ac:dyDescent="0.25"/>
  <cols>
    <col min="1" max="1" width="13.85546875" customWidth="1"/>
    <col min="2" max="2" width="12.42578125" bestFit="1" customWidth="1"/>
    <col min="3" max="3" width="14.7109375" customWidth="1"/>
    <col min="4" max="5" width="11.28515625" bestFit="1" customWidth="1"/>
    <col min="6" max="6" width="10.7109375" bestFit="1" customWidth="1"/>
    <col min="7" max="7" width="11" bestFit="1" customWidth="1"/>
    <col min="8" max="8" width="12.42578125" bestFit="1" customWidth="1"/>
    <col min="9" max="11" width="11.28515625" bestFit="1" customWidth="1"/>
    <col min="13" max="13" width="13.42578125" customWidth="1"/>
    <col min="14" max="14" width="14.5703125" customWidth="1"/>
    <col min="15" max="15" width="12.140625" customWidth="1"/>
    <col min="16" max="16" width="12.5703125" customWidth="1"/>
    <col min="17" max="17" width="12.85546875" bestFit="1" customWidth="1"/>
    <col min="18" max="19" width="11.85546875" customWidth="1"/>
    <col min="20" max="20" width="11.28515625" bestFit="1" customWidth="1"/>
    <col min="21" max="22" width="9.5703125" bestFit="1" customWidth="1"/>
    <col min="23" max="23" width="11.28515625" bestFit="1" customWidth="1"/>
    <col min="24" max="24" width="11" customWidth="1"/>
    <col min="25" max="25" width="10.85546875" customWidth="1"/>
  </cols>
  <sheetData>
    <row r="1" spans="1:26" x14ac:dyDescent="0.25">
      <c r="B1" t="s">
        <v>152</v>
      </c>
    </row>
    <row r="2" spans="1:26" ht="15.75" thickBot="1" x14ac:dyDescent="0.3">
      <c r="B2" t="s">
        <v>1</v>
      </c>
      <c r="C2" t="s">
        <v>149</v>
      </c>
      <c r="D2" t="s">
        <v>150</v>
      </c>
      <c r="E2" t="s">
        <v>151</v>
      </c>
      <c r="H2" t="s">
        <v>1</v>
      </c>
      <c r="I2" t="s">
        <v>149</v>
      </c>
      <c r="J2" t="s">
        <v>150</v>
      </c>
      <c r="K2" t="s">
        <v>151</v>
      </c>
      <c r="N2" t="s">
        <v>1</v>
      </c>
      <c r="O2" t="s">
        <v>149</v>
      </c>
      <c r="P2" t="s">
        <v>150</v>
      </c>
      <c r="Q2" t="s">
        <v>151</v>
      </c>
      <c r="T2" t="s">
        <v>1</v>
      </c>
      <c r="U2" t="s">
        <v>149</v>
      </c>
      <c r="V2" t="s">
        <v>150</v>
      </c>
      <c r="W2" t="s">
        <v>151</v>
      </c>
    </row>
    <row r="3" spans="1:26" ht="16.5" thickBot="1" x14ac:dyDescent="0.3">
      <c r="A3">
        <v>2020</v>
      </c>
      <c r="B3" s="144">
        <f>C3+D3+E3</f>
        <v>146489.93</v>
      </c>
      <c r="C3" s="145">
        <v>3123.1</v>
      </c>
      <c r="D3" s="145">
        <v>86815.4</v>
      </c>
      <c r="E3" s="145">
        <v>56551.43</v>
      </c>
      <c r="F3" s="125" t="s">
        <v>137</v>
      </c>
      <c r="G3" s="142">
        <v>2020</v>
      </c>
      <c r="H3" s="148">
        <f>I3+J3+K3</f>
        <v>26214.93</v>
      </c>
      <c r="I3" s="149">
        <v>5754.9</v>
      </c>
      <c r="J3" s="149">
        <v>11304.27</v>
      </c>
      <c r="K3" s="149">
        <v>9155.76</v>
      </c>
      <c r="L3" s="130" t="s">
        <v>138</v>
      </c>
      <c r="M3" s="142">
        <v>2020</v>
      </c>
      <c r="N3" s="152">
        <f>O3+P3+Q3</f>
        <v>1727.6193699999999</v>
      </c>
      <c r="O3" s="153">
        <v>404.9</v>
      </c>
      <c r="P3" s="153">
        <v>39.68</v>
      </c>
      <c r="Q3" s="153">
        <v>1283.03937</v>
      </c>
      <c r="R3" s="134" t="s">
        <v>139</v>
      </c>
      <c r="S3" s="142">
        <v>2020</v>
      </c>
      <c r="T3" s="155">
        <f>U3+V3+W3</f>
        <v>5649.01</v>
      </c>
      <c r="U3" s="156">
        <v>124.9</v>
      </c>
      <c r="V3" s="156">
        <v>243.2</v>
      </c>
      <c r="W3" s="156">
        <v>5280.91</v>
      </c>
      <c r="X3" s="138" t="s">
        <v>140</v>
      </c>
    </row>
    <row r="4" spans="1:26" ht="16.5" thickBot="1" x14ac:dyDescent="0.3">
      <c r="A4">
        <v>2021</v>
      </c>
      <c r="B4" s="144">
        <f t="shared" ref="B4:B8" si="0">C4+D4+E4</f>
        <v>4784.5259999999998</v>
      </c>
      <c r="C4" s="146">
        <v>6.2389999999999999</v>
      </c>
      <c r="D4" s="146">
        <v>4778.2870000000003</v>
      </c>
      <c r="E4" s="147">
        <v>0</v>
      </c>
      <c r="F4" s="107"/>
      <c r="G4" s="142">
        <v>2021</v>
      </c>
      <c r="H4" s="148">
        <f t="shared" ref="H4:H8" si="1">I4+J4+K4</f>
        <v>39063.497000000003</v>
      </c>
      <c r="I4" s="150">
        <v>8258.607</v>
      </c>
      <c r="J4" s="150">
        <v>10018.807000000001</v>
      </c>
      <c r="K4" s="150">
        <v>20786.082999999999</v>
      </c>
      <c r="L4" s="107"/>
      <c r="M4" s="142">
        <v>2021</v>
      </c>
      <c r="N4" s="152">
        <f t="shared" ref="N4:N8" si="2">O4+P4+Q4</f>
        <v>121.154</v>
      </c>
      <c r="O4" s="154">
        <v>121.154</v>
      </c>
      <c r="P4" s="154">
        <v>0</v>
      </c>
      <c r="Q4" s="154">
        <v>0</v>
      </c>
      <c r="R4" s="107"/>
      <c r="S4" s="142">
        <v>2021</v>
      </c>
      <c r="T4" s="155">
        <f t="shared" ref="T4:T8" si="3">U4+V4+W4</f>
        <v>15583.255999999999</v>
      </c>
      <c r="U4" s="157">
        <v>52</v>
      </c>
      <c r="V4" s="157">
        <v>196.3</v>
      </c>
      <c r="W4" s="157">
        <v>15334.956</v>
      </c>
    </row>
    <row r="5" spans="1:26" ht="16.5" thickBot="1" x14ac:dyDescent="0.3">
      <c r="A5">
        <v>2022</v>
      </c>
      <c r="B5" s="144">
        <f t="shared" si="0"/>
        <v>200</v>
      </c>
      <c r="C5" s="146">
        <v>200</v>
      </c>
      <c r="D5" s="146">
        <v>0</v>
      </c>
      <c r="E5" s="147">
        <v>0</v>
      </c>
      <c r="F5" s="107"/>
      <c r="G5" s="142">
        <v>2022</v>
      </c>
      <c r="H5" s="148">
        <f t="shared" si="1"/>
        <v>25352.5</v>
      </c>
      <c r="I5" s="149">
        <v>1354</v>
      </c>
      <c r="J5" s="149">
        <v>11783.909</v>
      </c>
      <c r="K5" s="149">
        <v>12214.591</v>
      </c>
      <c r="L5" s="107"/>
      <c r="M5" s="142">
        <v>2022</v>
      </c>
      <c r="N5" s="152">
        <f t="shared" si="2"/>
        <v>745</v>
      </c>
      <c r="O5" s="154">
        <v>745</v>
      </c>
      <c r="P5" s="154">
        <v>0</v>
      </c>
      <c r="Q5" s="154">
        <v>0</v>
      </c>
      <c r="R5" s="107"/>
      <c r="S5" s="142">
        <v>2022</v>
      </c>
      <c r="T5" s="155">
        <f t="shared" si="3"/>
        <v>15777.6</v>
      </c>
      <c r="U5" s="157">
        <v>220</v>
      </c>
      <c r="V5" s="157">
        <v>324.2</v>
      </c>
      <c r="W5" s="157">
        <v>15233.4</v>
      </c>
    </row>
    <row r="6" spans="1:26" ht="16.5" thickBot="1" x14ac:dyDescent="0.3">
      <c r="A6">
        <v>2023</v>
      </c>
      <c r="B6" s="144">
        <f>C6+D6+E6</f>
        <v>5950</v>
      </c>
      <c r="C6" s="146">
        <v>5950</v>
      </c>
      <c r="D6" s="146">
        <v>0</v>
      </c>
      <c r="E6" s="147">
        <v>0</v>
      </c>
      <c r="F6" s="107"/>
      <c r="G6" s="142">
        <v>2023</v>
      </c>
      <c r="H6" s="148">
        <f t="shared" si="1"/>
        <v>28799.205999999998</v>
      </c>
      <c r="I6" s="151">
        <v>23053.705999999998</v>
      </c>
      <c r="J6" s="151">
        <v>5745.5</v>
      </c>
      <c r="K6" s="151">
        <v>0</v>
      </c>
      <c r="L6" s="107"/>
      <c r="M6" s="142">
        <v>2023</v>
      </c>
      <c r="N6" s="152">
        <f t="shared" si="2"/>
        <v>9367</v>
      </c>
      <c r="O6" s="154">
        <v>9367</v>
      </c>
      <c r="P6" s="154">
        <v>0</v>
      </c>
      <c r="Q6" s="154">
        <v>0</v>
      </c>
      <c r="R6" s="107"/>
      <c r="S6" s="142">
        <v>2023</v>
      </c>
      <c r="T6" s="155">
        <f t="shared" si="3"/>
        <v>349.3</v>
      </c>
      <c r="U6" s="157">
        <v>153</v>
      </c>
      <c r="V6" s="157">
        <v>196.3</v>
      </c>
      <c r="W6" s="157">
        <v>0</v>
      </c>
    </row>
    <row r="7" spans="1:26" ht="16.5" thickBot="1" x14ac:dyDescent="0.3">
      <c r="A7">
        <v>2024</v>
      </c>
      <c r="B7" s="144">
        <f t="shared" si="0"/>
        <v>4350</v>
      </c>
      <c r="C7" s="146">
        <v>4350</v>
      </c>
      <c r="D7" s="146">
        <v>0</v>
      </c>
      <c r="E7" s="147">
        <v>0</v>
      </c>
      <c r="F7" s="107"/>
      <c r="G7" s="142">
        <v>2024</v>
      </c>
      <c r="H7" s="148">
        <f t="shared" si="1"/>
        <v>17070.599999999999</v>
      </c>
      <c r="I7" s="151">
        <v>12360.1</v>
      </c>
      <c r="J7" s="151">
        <v>4710.5</v>
      </c>
      <c r="K7" s="151">
        <v>0</v>
      </c>
      <c r="L7" s="107"/>
      <c r="M7" s="142">
        <v>2024</v>
      </c>
      <c r="N7" s="152">
        <f t="shared" si="2"/>
        <v>7382</v>
      </c>
      <c r="O7" s="154">
        <v>7382</v>
      </c>
      <c r="P7" s="154">
        <v>0</v>
      </c>
      <c r="Q7" s="154">
        <v>0</v>
      </c>
      <c r="R7" s="107"/>
      <c r="S7" s="142">
        <v>2024</v>
      </c>
      <c r="T7" s="155">
        <f t="shared" si="3"/>
        <v>187</v>
      </c>
      <c r="U7" s="157">
        <v>187</v>
      </c>
      <c r="V7" s="157">
        <v>0</v>
      </c>
      <c r="W7" s="157">
        <v>0</v>
      </c>
    </row>
    <row r="8" spans="1:26" ht="16.5" thickBot="1" x14ac:dyDescent="0.3">
      <c r="A8" t="s">
        <v>1</v>
      </c>
      <c r="B8" s="144">
        <f t="shared" si="0"/>
        <v>161774.45599999998</v>
      </c>
      <c r="C8" s="147">
        <f>C3+C4+C5+C6+C7</f>
        <v>13629.339</v>
      </c>
      <c r="D8" s="147">
        <f>D3+D4+D5+D6+D7</f>
        <v>91593.686999999991</v>
      </c>
      <c r="E8" s="147">
        <f>E3+E4+E5+E6+E7</f>
        <v>56551.43</v>
      </c>
      <c r="F8" s="107"/>
      <c r="G8" s="143" t="s">
        <v>1</v>
      </c>
      <c r="H8" s="148">
        <f t="shared" si="1"/>
        <v>136500.73300000001</v>
      </c>
      <c r="I8" s="151">
        <f>I3+I4+I5+I6+I7</f>
        <v>50781.312999999995</v>
      </c>
      <c r="J8" s="151">
        <f t="shared" ref="J8:K8" si="4">J3+J4+J5+J6+J7</f>
        <v>43562.986000000004</v>
      </c>
      <c r="K8" s="151">
        <f t="shared" si="4"/>
        <v>42156.434000000001</v>
      </c>
      <c r="L8" s="107"/>
      <c r="M8" s="143" t="s">
        <v>1</v>
      </c>
      <c r="N8" s="152">
        <f t="shared" si="2"/>
        <v>19342.773369999999</v>
      </c>
      <c r="O8" s="154">
        <f>O3+O4+O5+O6+O7</f>
        <v>18020.054</v>
      </c>
      <c r="P8" s="154">
        <f t="shared" ref="P8:Q8" si="5">P3+P4+P5+P6+P7</f>
        <v>39.68</v>
      </c>
      <c r="Q8" s="154">
        <f t="shared" si="5"/>
        <v>1283.03937</v>
      </c>
      <c r="R8" s="107">
        <f>Q8+P8+O8</f>
        <v>19342.773369999999</v>
      </c>
      <c r="S8" s="143" t="s">
        <v>1</v>
      </c>
      <c r="T8" s="155">
        <f t="shared" si="3"/>
        <v>37546.166000000005</v>
      </c>
      <c r="U8" s="157">
        <f>U3+U4+U5+U6+U7</f>
        <v>736.9</v>
      </c>
      <c r="V8" s="157">
        <f t="shared" ref="V8:W8" si="6">V3+V4+V5+V6+V7</f>
        <v>960</v>
      </c>
      <c r="W8" s="157">
        <f t="shared" si="6"/>
        <v>35849.266000000003</v>
      </c>
    </row>
    <row r="9" spans="1:26" x14ac:dyDescent="0.25"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</row>
    <row r="10" spans="1:26" s="118" customFormat="1" ht="16.5" thickBot="1" x14ac:dyDescent="0.3">
      <c r="C10" s="139" t="s">
        <v>141</v>
      </c>
      <c r="H10" s="118" t="s">
        <v>142</v>
      </c>
      <c r="M10" s="118" t="s">
        <v>143</v>
      </c>
      <c r="R10" s="118" t="s">
        <v>144</v>
      </c>
      <c r="W10" s="118" t="s">
        <v>145</v>
      </c>
    </row>
    <row r="11" spans="1:26" ht="16.5" thickBot="1" x14ac:dyDescent="0.3">
      <c r="B11" s="162">
        <f>B3</f>
        <v>146489.93</v>
      </c>
      <c r="C11" s="162">
        <f t="shared" ref="C11:E11" si="7">C3</f>
        <v>3123.1</v>
      </c>
      <c r="D11" s="162">
        <f t="shared" si="7"/>
        <v>86815.4</v>
      </c>
      <c r="E11" s="162">
        <f t="shared" si="7"/>
        <v>56551.43</v>
      </c>
      <c r="F11" s="107"/>
      <c r="G11" s="107"/>
      <c r="H11" s="162">
        <f>B4</f>
        <v>4784.5259999999998</v>
      </c>
      <c r="I11" s="162">
        <f t="shared" ref="I11" si="8">C4</f>
        <v>6.2389999999999999</v>
      </c>
      <c r="J11" s="162">
        <f>D4</f>
        <v>4778.2870000000003</v>
      </c>
      <c r="K11" s="162">
        <f>E4</f>
        <v>0</v>
      </c>
      <c r="L11" s="107"/>
      <c r="M11" s="162">
        <f>B5</f>
        <v>200</v>
      </c>
      <c r="N11" s="162">
        <f t="shared" ref="N11:P11" si="9">C5</f>
        <v>200</v>
      </c>
      <c r="O11" s="162">
        <f t="shared" si="9"/>
        <v>0</v>
      </c>
      <c r="P11" s="162">
        <f t="shared" si="9"/>
        <v>0</v>
      </c>
      <c r="Q11" s="107"/>
      <c r="R11" s="162">
        <f>B6</f>
        <v>5950</v>
      </c>
      <c r="S11" s="162">
        <f t="shared" ref="S11:U11" si="10">C6</f>
        <v>5950</v>
      </c>
      <c r="T11" s="162">
        <f t="shared" si="10"/>
        <v>0</v>
      </c>
      <c r="U11" s="162">
        <f t="shared" si="10"/>
        <v>0</v>
      </c>
      <c r="V11" s="107"/>
      <c r="W11" s="168">
        <f>B7</f>
        <v>4350</v>
      </c>
      <c r="X11" s="168">
        <f t="shared" ref="X11:Z11" si="11">C7</f>
        <v>4350</v>
      </c>
      <c r="Y11" s="168">
        <f t="shared" si="11"/>
        <v>0</v>
      </c>
      <c r="Z11" s="168">
        <f t="shared" si="11"/>
        <v>0</v>
      </c>
    </row>
    <row r="12" spans="1:26" ht="16.5" thickBot="1" x14ac:dyDescent="0.3">
      <c r="B12" s="163">
        <f>H3</f>
        <v>26214.93</v>
      </c>
      <c r="C12" s="163">
        <f t="shared" ref="C12:E12" si="12">I3</f>
        <v>5754.9</v>
      </c>
      <c r="D12" s="163">
        <f t="shared" si="12"/>
        <v>11304.27</v>
      </c>
      <c r="E12" s="163">
        <f t="shared" si="12"/>
        <v>9155.76</v>
      </c>
      <c r="F12" s="107"/>
      <c r="G12" s="107"/>
      <c r="H12" s="164">
        <f>H4</f>
        <v>39063.497000000003</v>
      </c>
      <c r="I12" s="164">
        <f t="shared" ref="I12:K12" si="13">I4</f>
        <v>8258.607</v>
      </c>
      <c r="J12" s="164">
        <f t="shared" si="13"/>
        <v>10018.807000000001</v>
      </c>
      <c r="K12" s="164">
        <f t="shared" si="13"/>
        <v>20786.082999999999</v>
      </c>
      <c r="L12" s="107"/>
      <c r="M12" s="164">
        <f>H5</f>
        <v>25352.5</v>
      </c>
      <c r="N12" s="164">
        <f t="shared" ref="N12:P12" si="14">I5</f>
        <v>1354</v>
      </c>
      <c r="O12" s="164">
        <f t="shared" si="14"/>
        <v>11783.909</v>
      </c>
      <c r="P12" s="164">
        <f t="shared" si="14"/>
        <v>12214.591</v>
      </c>
      <c r="Q12" s="107"/>
      <c r="R12" s="108">
        <f>H6</f>
        <v>28799.205999999998</v>
      </c>
      <c r="S12" s="108">
        <f t="shared" ref="S12:U12" si="15">I6</f>
        <v>23053.705999999998</v>
      </c>
      <c r="T12" s="108">
        <f t="shared" si="15"/>
        <v>5745.5</v>
      </c>
      <c r="U12" s="108">
        <f t="shared" si="15"/>
        <v>0</v>
      </c>
      <c r="V12" s="107"/>
      <c r="W12" s="108">
        <f>H7</f>
        <v>17070.599999999999</v>
      </c>
      <c r="X12" s="108">
        <f t="shared" ref="X12:Z12" si="16">I7</f>
        <v>12360.1</v>
      </c>
      <c r="Y12" s="108">
        <f t="shared" si="16"/>
        <v>4710.5</v>
      </c>
      <c r="Z12" s="108">
        <f t="shared" si="16"/>
        <v>0</v>
      </c>
    </row>
    <row r="13" spans="1:26" ht="16.5" thickBot="1" x14ac:dyDescent="0.3">
      <c r="B13" s="163">
        <f>N3</f>
        <v>1727.6193699999999</v>
      </c>
      <c r="C13" s="163">
        <f t="shared" ref="C13:E13" si="17">O3</f>
        <v>404.9</v>
      </c>
      <c r="D13" s="163">
        <f t="shared" si="17"/>
        <v>39.68</v>
      </c>
      <c r="E13" s="163">
        <f t="shared" si="17"/>
        <v>1283.03937</v>
      </c>
      <c r="F13" s="107"/>
      <c r="G13" s="107"/>
      <c r="H13" s="164">
        <f>N4</f>
        <v>121.154</v>
      </c>
      <c r="I13" s="164">
        <f t="shared" ref="I13:K13" si="18">O4</f>
        <v>121.154</v>
      </c>
      <c r="J13" s="164">
        <f t="shared" si="18"/>
        <v>0</v>
      </c>
      <c r="K13" s="164">
        <f t="shared" si="18"/>
        <v>0</v>
      </c>
      <c r="L13" s="107"/>
      <c r="M13" s="164">
        <f>N5</f>
        <v>745</v>
      </c>
      <c r="N13" s="164">
        <f t="shared" ref="N13:P13" si="19">O5</f>
        <v>745</v>
      </c>
      <c r="O13" s="164">
        <f t="shared" si="19"/>
        <v>0</v>
      </c>
      <c r="P13" s="164">
        <f t="shared" si="19"/>
        <v>0</v>
      </c>
      <c r="Q13" s="107"/>
      <c r="R13" s="166">
        <f>N6</f>
        <v>9367</v>
      </c>
      <c r="S13" s="166">
        <f t="shared" ref="S13:U13" si="20">O6</f>
        <v>9367</v>
      </c>
      <c r="T13" s="166">
        <f t="shared" si="20"/>
        <v>0</v>
      </c>
      <c r="U13" s="166">
        <f t="shared" si="20"/>
        <v>0</v>
      </c>
      <c r="V13" s="107"/>
      <c r="W13" s="166">
        <f>N7</f>
        <v>7382</v>
      </c>
      <c r="X13" s="166">
        <f t="shared" ref="X13:Z13" si="21">O7</f>
        <v>7382</v>
      </c>
      <c r="Y13" s="166">
        <f t="shared" si="21"/>
        <v>0</v>
      </c>
      <c r="Z13" s="166">
        <f t="shared" si="21"/>
        <v>0</v>
      </c>
    </row>
    <row r="14" spans="1:26" ht="16.5" thickBot="1" x14ac:dyDescent="0.3">
      <c r="B14" s="163">
        <f>T3</f>
        <v>5649.01</v>
      </c>
      <c r="C14" s="163">
        <f t="shared" ref="C14:E14" si="22">U3</f>
        <v>124.9</v>
      </c>
      <c r="D14" s="163">
        <f t="shared" si="22"/>
        <v>243.2</v>
      </c>
      <c r="E14" s="163">
        <f t="shared" si="22"/>
        <v>5280.91</v>
      </c>
      <c r="F14" s="107"/>
      <c r="G14" s="107"/>
      <c r="H14" s="163">
        <f>T4</f>
        <v>15583.255999999999</v>
      </c>
      <c r="I14" s="163">
        <f t="shared" ref="I14:K14" si="23">U4</f>
        <v>52</v>
      </c>
      <c r="J14" s="163">
        <f t="shared" si="23"/>
        <v>196.3</v>
      </c>
      <c r="K14" s="163">
        <f t="shared" si="23"/>
        <v>15334.956</v>
      </c>
      <c r="L14" s="107"/>
      <c r="M14" s="164">
        <f>T5</f>
        <v>15777.6</v>
      </c>
      <c r="N14" s="164">
        <f t="shared" ref="N14:P14" si="24">U5</f>
        <v>220</v>
      </c>
      <c r="O14" s="164">
        <f t="shared" si="24"/>
        <v>324.2</v>
      </c>
      <c r="P14" s="164">
        <f t="shared" si="24"/>
        <v>15233.4</v>
      </c>
      <c r="Q14" s="107"/>
      <c r="R14" s="166">
        <f>T6</f>
        <v>349.3</v>
      </c>
      <c r="S14" s="166">
        <f t="shared" ref="S14:U14" si="25">U6</f>
        <v>153</v>
      </c>
      <c r="T14" s="166">
        <f t="shared" si="25"/>
        <v>196.3</v>
      </c>
      <c r="U14" s="166">
        <f t="shared" si="25"/>
        <v>0</v>
      </c>
      <c r="V14" s="107"/>
      <c r="W14" s="166">
        <f>T7</f>
        <v>187</v>
      </c>
      <c r="X14" s="166">
        <f t="shared" ref="X14:Z14" si="26">U7</f>
        <v>187</v>
      </c>
      <c r="Y14" s="166">
        <f t="shared" si="26"/>
        <v>0</v>
      </c>
      <c r="Z14" s="166">
        <f t="shared" si="26"/>
        <v>0</v>
      </c>
    </row>
    <row r="15" spans="1:26" x14ac:dyDescent="0.25">
      <c r="B15" s="158">
        <f>SUM(B11:B14)</f>
        <v>180081.48937</v>
      </c>
      <c r="C15" s="158">
        <f>SUM(C11:C14)</f>
        <v>9407.7999999999993</v>
      </c>
      <c r="D15" s="158">
        <f>SUM(D11:D14)</f>
        <v>98402.549999999988</v>
      </c>
      <c r="E15" s="158">
        <f>SUM(E11:E14)</f>
        <v>72271.139370000004</v>
      </c>
      <c r="F15" s="107">
        <f>C15+D15+E15</f>
        <v>180081.48937</v>
      </c>
      <c r="G15" s="107"/>
      <c r="H15" s="158">
        <f>H11+H12+H13+H14</f>
        <v>59552.433000000005</v>
      </c>
      <c r="I15" s="158">
        <f>I11+I12+I13+I14</f>
        <v>8438</v>
      </c>
      <c r="J15" s="158">
        <f t="shared" ref="J15:K15" si="27">J11+J12+J13+J14</f>
        <v>14993.394</v>
      </c>
      <c r="K15" s="158">
        <f t="shared" si="27"/>
        <v>36121.038999999997</v>
      </c>
      <c r="L15" s="107"/>
      <c r="M15" s="165">
        <f>M11+M12+M13+M14</f>
        <v>42075.1</v>
      </c>
      <c r="N15" s="165">
        <f t="shared" ref="N15:P15" si="28">N11+N12+N13+N14</f>
        <v>2519</v>
      </c>
      <c r="O15" s="165">
        <f t="shared" si="28"/>
        <v>12108.109</v>
      </c>
      <c r="P15" s="165">
        <f t="shared" si="28"/>
        <v>27447.991000000002</v>
      </c>
      <c r="Q15" s="107"/>
      <c r="R15" s="107">
        <f>R11+R12+R13+R14</f>
        <v>44465.506000000001</v>
      </c>
      <c r="S15" s="107">
        <f t="shared" ref="S15:U15" si="29">S11+S12+S13+S14</f>
        <v>38523.705999999998</v>
      </c>
      <c r="T15" s="107">
        <f t="shared" si="29"/>
        <v>5941.8</v>
      </c>
      <c r="U15" s="107">
        <f t="shared" si="29"/>
        <v>0</v>
      </c>
      <c r="V15" s="107"/>
      <c r="W15" s="107">
        <f>W11+W12+W13+W14</f>
        <v>28989.599999999999</v>
      </c>
      <c r="X15" s="107">
        <f t="shared" ref="X15:Z15" si="30">X11+X12+X13+X14</f>
        <v>24279.1</v>
      </c>
      <c r="Y15" s="107">
        <f t="shared" si="30"/>
        <v>4710.5</v>
      </c>
      <c r="Z15" s="107">
        <f t="shared" si="30"/>
        <v>0</v>
      </c>
    </row>
    <row r="16" spans="1:26" x14ac:dyDescent="0.25"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</row>
    <row r="18" spans="1:8" x14ac:dyDescent="0.25">
      <c r="A18" t="s">
        <v>153</v>
      </c>
      <c r="B18" t="s">
        <v>146</v>
      </c>
      <c r="C18" t="s">
        <v>148</v>
      </c>
      <c r="G18" t="s">
        <v>136</v>
      </c>
    </row>
    <row r="19" spans="1:8" x14ac:dyDescent="0.25">
      <c r="B19" s="118">
        <v>2020</v>
      </c>
      <c r="C19" s="107">
        <v>180081.48937</v>
      </c>
      <c r="D19" s="107">
        <v>9407.7999999999993</v>
      </c>
      <c r="E19" s="107">
        <v>98402.549999999988</v>
      </c>
      <c r="F19" s="107">
        <v>72271.109370000006</v>
      </c>
      <c r="G19" s="140">
        <f>F19+E19+D19</f>
        <v>180081.45937</v>
      </c>
    </row>
    <row r="20" spans="1:8" x14ac:dyDescent="0.25">
      <c r="B20" s="118">
        <v>2021</v>
      </c>
      <c r="C20" s="107">
        <v>59552.509000000005</v>
      </c>
      <c r="D20" s="107">
        <v>8438.0789999999997</v>
      </c>
      <c r="E20" s="107">
        <v>14993.39</v>
      </c>
      <c r="F20" s="107">
        <v>36121.040000000001</v>
      </c>
      <c r="G20" s="140">
        <f t="shared" ref="G20:G24" si="31">F20+E20+D20</f>
        <v>59552.508999999998</v>
      </c>
    </row>
    <row r="21" spans="1:8" x14ac:dyDescent="0.25">
      <c r="B21" s="118">
        <v>2022</v>
      </c>
      <c r="C21" s="107">
        <v>42075.09</v>
      </c>
      <c r="D21" s="107">
        <v>2519</v>
      </c>
      <c r="E21" s="107">
        <v>12108.1</v>
      </c>
      <c r="F21" s="107">
        <v>27447.989999999998</v>
      </c>
      <c r="G21" s="140">
        <f t="shared" si="31"/>
        <v>42075.09</v>
      </c>
    </row>
    <row r="22" spans="1:8" x14ac:dyDescent="0.25">
      <c r="B22" s="118">
        <v>2023</v>
      </c>
      <c r="C22" s="107">
        <v>22791.3</v>
      </c>
      <c r="D22" s="107">
        <v>19490</v>
      </c>
      <c r="E22" s="107">
        <v>3301.3</v>
      </c>
      <c r="F22" s="107">
        <v>0</v>
      </c>
      <c r="G22" s="140">
        <f t="shared" si="31"/>
        <v>22791.3</v>
      </c>
    </row>
    <row r="23" spans="1:8" x14ac:dyDescent="0.25">
      <c r="B23" s="118">
        <v>2024</v>
      </c>
      <c r="C23" s="107">
        <v>15713</v>
      </c>
      <c r="D23" s="107">
        <v>13643</v>
      </c>
      <c r="E23" s="107">
        <v>2070</v>
      </c>
      <c r="F23" s="107">
        <v>0</v>
      </c>
      <c r="G23" s="140">
        <f t="shared" si="31"/>
        <v>15713</v>
      </c>
    </row>
    <row r="24" spans="1:8" x14ac:dyDescent="0.25">
      <c r="B24" t="s">
        <v>147</v>
      </c>
      <c r="C24" s="107">
        <f>SUM(C19:C23)</f>
        <v>320213.38837</v>
      </c>
      <c r="D24" s="107">
        <f>SUM(D19:D23)</f>
        <v>53497.879000000001</v>
      </c>
      <c r="E24" s="107">
        <f>SUM(E19:E23)</f>
        <v>130875.34</v>
      </c>
      <c r="F24" s="107">
        <f>SUM(F19:F23)</f>
        <v>135840.13936999999</v>
      </c>
      <c r="G24" s="140">
        <f t="shared" si="31"/>
        <v>320213.35836999997</v>
      </c>
    </row>
    <row r="27" spans="1:8" x14ac:dyDescent="0.25">
      <c r="A27" s="159" t="s">
        <v>154</v>
      </c>
      <c r="B27" s="160" t="s">
        <v>146</v>
      </c>
      <c r="C27" s="160" t="s">
        <v>148</v>
      </c>
      <c r="D27" s="160" t="s">
        <v>149</v>
      </c>
      <c r="E27" s="160" t="s">
        <v>150</v>
      </c>
      <c r="F27" s="160" t="s">
        <v>151</v>
      </c>
      <c r="G27" t="s">
        <v>136</v>
      </c>
    </row>
    <row r="28" spans="1:8" x14ac:dyDescent="0.25">
      <c r="A28" s="159"/>
      <c r="B28" s="160">
        <v>2020</v>
      </c>
      <c r="C28" s="161">
        <f>B3+H3+N3+T3</f>
        <v>180081.48937</v>
      </c>
      <c r="D28" s="161">
        <f>C3+I3+O3+U3</f>
        <v>9407.7999999999993</v>
      </c>
      <c r="E28" s="161">
        <f t="shared" ref="E28:F28" si="32">D3+J3+P3+V3</f>
        <v>98402.549999999988</v>
      </c>
      <c r="F28" s="161">
        <f t="shared" si="32"/>
        <v>72271.139370000004</v>
      </c>
      <c r="G28" s="158">
        <f>B15</f>
        <v>180081.48937</v>
      </c>
      <c r="H28" s="158">
        <f>C28-G28</f>
        <v>0</v>
      </c>
    </row>
    <row r="29" spans="1:8" x14ac:dyDescent="0.25">
      <c r="A29" s="159"/>
      <c r="B29" s="160">
        <v>2021</v>
      </c>
      <c r="C29" s="161">
        <f>B4+H4+N4+T4</f>
        <v>59552.433000000005</v>
      </c>
      <c r="D29" s="161">
        <f t="shared" ref="D29:D32" si="33">C4+I4+O4+U4</f>
        <v>8438</v>
      </c>
      <c r="E29" s="161">
        <f t="shared" ref="E29:E32" si="34">D4+J4+P4+V4</f>
        <v>14993.394</v>
      </c>
      <c r="F29" s="161">
        <f t="shared" ref="F29:F32" si="35">E4+K4+Q4+W4</f>
        <v>36121.038999999997</v>
      </c>
      <c r="G29" s="158">
        <f>H15</f>
        <v>59552.433000000005</v>
      </c>
      <c r="H29" s="158">
        <f t="shared" ref="H29:H33" si="36">C29-G29</f>
        <v>0</v>
      </c>
    </row>
    <row r="30" spans="1:8" x14ac:dyDescent="0.25">
      <c r="A30" s="159"/>
      <c r="B30" s="160">
        <v>2022</v>
      </c>
      <c r="C30" s="161">
        <f t="shared" ref="C30:C32" si="37">B5+H5+N5+T5</f>
        <v>42075.1</v>
      </c>
      <c r="D30" s="161">
        <f t="shared" si="33"/>
        <v>2519</v>
      </c>
      <c r="E30" s="161">
        <f t="shared" si="34"/>
        <v>12108.109</v>
      </c>
      <c r="F30" s="161">
        <f t="shared" si="35"/>
        <v>27447.991000000002</v>
      </c>
      <c r="G30" s="158">
        <f>M15</f>
        <v>42075.1</v>
      </c>
      <c r="H30" s="158">
        <f t="shared" si="36"/>
        <v>0</v>
      </c>
    </row>
    <row r="31" spans="1:8" x14ac:dyDescent="0.25">
      <c r="A31" s="159"/>
      <c r="B31" s="160">
        <v>2023</v>
      </c>
      <c r="C31" s="161">
        <f t="shared" si="37"/>
        <v>44465.506000000001</v>
      </c>
      <c r="D31" s="161">
        <f t="shared" si="33"/>
        <v>38523.705999999998</v>
      </c>
      <c r="E31" s="161">
        <f t="shared" si="34"/>
        <v>5941.8</v>
      </c>
      <c r="F31" s="161">
        <f t="shared" si="35"/>
        <v>0</v>
      </c>
      <c r="G31" s="107">
        <f>R15</f>
        <v>44465.506000000001</v>
      </c>
      <c r="H31" s="158">
        <f t="shared" si="36"/>
        <v>0</v>
      </c>
    </row>
    <row r="32" spans="1:8" x14ac:dyDescent="0.25">
      <c r="A32" s="159"/>
      <c r="B32" s="160">
        <v>2024</v>
      </c>
      <c r="C32" s="161">
        <f t="shared" si="37"/>
        <v>28989.599999999999</v>
      </c>
      <c r="D32" s="161">
        <f t="shared" si="33"/>
        <v>24279.1</v>
      </c>
      <c r="E32" s="161">
        <f t="shared" si="34"/>
        <v>4710.5</v>
      </c>
      <c r="F32" s="161">
        <f t="shared" si="35"/>
        <v>0</v>
      </c>
      <c r="G32" s="107">
        <f>W15</f>
        <v>28989.599999999999</v>
      </c>
      <c r="H32" s="158">
        <f t="shared" si="36"/>
        <v>0</v>
      </c>
    </row>
    <row r="33" spans="1:8" x14ac:dyDescent="0.25">
      <c r="A33" s="159"/>
      <c r="B33" s="160" t="s">
        <v>147</v>
      </c>
      <c r="C33" s="161">
        <f>C28+C29+C30+C31+C32</f>
        <v>355164.12836999993</v>
      </c>
      <c r="D33" s="161">
        <f t="shared" ref="D33:F33" si="38">D28+D29+D30+D31+D32</f>
        <v>83167.606</v>
      </c>
      <c r="E33" s="161">
        <f t="shared" si="38"/>
        <v>136156.35299999997</v>
      </c>
      <c r="F33" s="161">
        <f t="shared" si="38"/>
        <v>135840.16937000002</v>
      </c>
      <c r="G33" s="158">
        <f>G28+G29+G30+G31+G32</f>
        <v>355164.12836999993</v>
      </c>
      <c r="H33" s="158">
        <f t="shared" si="36"/>
        <v>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topLeftCell="C1" workbookViewId="0">
      <selection activeCell="T3" sqref="T3:W8"/>
    </sheetView>
  </sheetViews>
  <sheetFormatPr defaultRowHeight="15" x14ac:dyDescent="0.25"/>
  <cols>
    <col min="1" max="1" width="13.85546875" customWidth="1"/>
    <col min="2" max="2" width="12.42578125" bestFit="1" customWidth="1"/>
    <col min="3" max="3" width="14.7109375" customWidth="1"/>
    <col min="4" max="5" width="11.28515625" bestFit="1" customWidth="1"/>
    <col min="6" max="6" width="10.7109375" bestFit="1" customWidth="1"/>
    <col min="7" max="7" width="10.5703125" bestFit="1" customWidth="1"/>
    <col min="8" max="8" width="12.42578125" bestFit="1" customWidth="1"/>
    <col min="9" max="11" width="11.28515625" bestFit="1" customWidth="1"/>
    <col min="13" max="13" width="13.42578125" customWidth="1"/>
    <col min="14" max="14" width="14.5703125" customWidth="1"/>
    <col min="15" max="15" width="12.140625" customWidth="1"/>
    <col min="16" max="16" width="12.5703125" customWidth="1"/>
    <col min="17" max="17" width="12.85546875" bestFit="1" customWidth="1"/>
    <col min="18" max="19" width="11.85546875" customWidth="1"/>
    <col min="20" max="20" width="11.28515625" bestFit="1" customWidth="1"/>
    <col min="21" max="22" width="9.5703125" bestFit="1" customWidth="1"/>
    <col min="23" max="23" width="11.28515625" bestFit="1" customWidth="1"/>
    <col min="24" max="24" width="11" customWidth="1"/>
    <col min="25" max="25" width="10.85546875" customWidth="1"/>
  </cols>
  <sheetData>
    <row r="1" spans="1:26" x14ac:dyDescent="0.25">
      <c r="B1" t="s">
        <v>152</v>
      </c>
    </row>
    <row r="2" spans="1:26" ht="15.75" thickBot="1" x14ac:dyDescent="0.3">
      <c r="B2" t="s">
        <v>1</v>
      </c>
      <c r="C2" t="s">
        <v>149</v>
      </c>
      <c r="D2" t="s">
        <v>150</v>
      </c>
      <c r="E2" t="s">
        <v>151</v>
      </c>
      <c r="H2" t="s">
        <v>1</v>
      </c>
      <c r="I2" t="s">
        <v>149</v>
      </c>
      <c r="J2" t="s">
        <v>150</v>
      </c>
      <c r="K2" t="s">
        <v>151</v>
      </c>
      <c r="N2" t="s">
        <v>1</v>
      </c>
      <c r="O2" t="s">
        <v>149</v>
      </c>
      <c r="P2" t="s">
        <v>150</v>
      </c>
      <c r="Q2" t="s">
        <v>151</v>
      </c>
      <c r="T2" t="s">
        <v>1</v>
      </c>
      <c r="U2" t="s">
        <v>149</v>
      </c>
      <c r="V2" t="s">
        <v>150</v>
      </c>
      <c r="W2" t="s">
        <v>151</v>
      </c>
    </row>
    <row r="3" spans="1:26" ht="16.5" thickBot="1" x14ac:dyDescent="0.3">
      <c r="A3">
        <v>2020</v>
      </c>
      <c r="B3" s="144">
        <f>C3+D3+E3</f>
        <v>146489.93</v>
      </c>
      <c r="C3" s="145">
        <v>3123.1</v>
      </c>
      <c r="D3" s="145">
        <v>86815.4</v>
      </c>
      <c r="E3" s="145">
        <v>56551.43</v>
      </c>
      <c r="F3" s="125" t="s">
        <v>137</v>
      </c>
      <c r="G3" s="142">
        <v>2020</v>
      </c>
      <c r="H3" s="148">
        <f>I3+J3+K3</f>
        <v>26214.93</v>
      </c>
      <c r="I3" s="149">
        <v>5754.9</v>
      </c>
      <c r="J3" s="149">
        <v>11304.27</v>
      </c>
      <c r="K3" s="149">
        <v>9155.76</v>
      </c>
      <c r="L3" s="130" t="s">
        <v>138</v>
      </c>
      <c r="M3" s="142">
        <v>2020</v>
      </c>
      <c r="N3" s="152">
        <f>O3+P3+Q3</f>
        <v>1727.6193699999999</v>
      </c>
      <c r="O3" s="153">
        <v>404.9</v>
      </c>
      <c r="P3" s="153">
        <v>39.68</v>
      </c>
      <c r="Q3" s="153">
        <v>1283.03937</v>
      </c>
      <c r="R3" s="134" t="s">
        <v>139</v>
      </c>
      <c r="S3" s="142">
        <v>2020</v>
      </c>
      <c r="T3" s="155">
        <f>U3+V3+W3</f>
        <v>5649.01</v>
      </c>
      <c r="U3" s="156">
        <v>124.9</v>
      </c>
      <c r="V3" s="156">
        <v>243.2</v>
      </c>
      <c r="W3" s="156">
        <v>5280.91</v>
      </c>
      <c r="X3" s="138" t="s">
        <v>140</v>
      </c>
    </row>
    <row r="4" spans="1:26" ht="16.5" thickBot="1" x14ac:dyDescent="0.3">
      <c r="A4">
        <v>2021</v>
      </c>
      <c r="B4" s="144">
        <f t="shared" ref="B4:B8" si="0">C4+D4+E4</f>
        <v>4784.5259999999998</v>
      </c>
      <c r="C4" s="146">
        <v>6.2389999999999999</v>
      </c>
      <c r="D4" s="146">
        <v>4778.2870000000003</v>
      </c>
      <c r="E4" s="147">
        <v>0</v>
      </c>
      <c r="F4" s="107"/>
      <c r="G4" s="142">
        <v>2021</v>
      </c>
      <c r="H4" s="148">
        <f t="shared" ref="H4:H8" si="1">I4+J4+K4</f>
        <v>39063.497000000003</v>
      </c>
      <c r="I4" s="150">
        <v>8258.607</v>
      </c>
      <c r="J4" s="150">
        <v>10018.807000000001</v>
      </c>
      <c r="K4" s="150">
        <v>20786.082999999999</v>
      </c>
      <c r="L4" s="107"/>
      <c r="M4" s="142">
        <v>2021</v>
      </c>
      <c r="N4" s="152">
        <f t="shared" ref="N4:N8" si="2">O4+P4+Q4</f>
        <v>121.154</v>
      </c>
      <c r="O4" s="154">
        <v>121.154</v>
      </c>
      <c r="P4" s="154">
        <v>0</v>
      </c>
      <c r="Q4" s="154">
        <v>0</v>
      </c>
      <c r="R4" s="107"/>
      <c r="S4" s="142">
        <v>2021</v>
      </c>
      <c r="T4" s="155">
        <f t="shared" ref="T4:T8" si="3">U4+V4+W4</f>
        <v>15583.255999999999</v>
      </c>
      <c r="U4" s="157">
        <v>52</v>
      </c>
      <c r="V4" s="157">
        <v>196.3</v>
      </c>
      <c r="W4" s="157">
        <v>15334.956</v>
      </c>
    </row>
    <row r="5" spans="1:26" ht="16.5" thickBot="1" x14ac:dyDescent="0.3">
      <c r="A5">
        <v>2022</v>
      </c>
      <c r="B5" s="144">
        <f t="shared" si="0"/>
        <v>4115</v>
      </c>
      <c r="C5" s="146">
        <f>200+3915</f>
        <v>4115</v>
      </c>
      <c r="D5" s="146">
        <v>0</v>
      </c>
      <c r="E5" s="147">
        <v>0</v>
      </c>
      <c r="F5" s="107"/>
      <c r="G5" s="142">
        <v>2022</v>
      </c>
      <c r="H5" s="148">
        <f t="shared" si="1"/>
        <v>26102.492000000002</v>
      </c>
      <c r="I5" s="149">
        <v>2104</v>
      </c>
      <c r="J5" s="149">
        <v>11783.908000000001</v>
      </c>
      <c r="K5" s="149">
        <v>12214.584000000001</v>
      </c>
      <c r="L5" s="107"/>
      <c r="M5" s="142">
        <v>2022</v>
      </c>
      <c r="N5" s="152">
        <f t="shared" si="2"/>
        <v>745</v>
      </c>
      <c r="O5" s="154">
        <v>745</v>
      </c>
      <c r="P5" s="154">
        <v>0</v>
      </c>
      <c r="Q5" s="154">
        <v>0</v>
      </c>
      <c r="R5" s="107"/>
      <c r="S5" s="142">
        <v>2022</v>
      </c>
      <c r="T5" s="155">
        <f t="shared" si="3"/>
        <v>15777.6</v>
      </c>
      <c r="U5" s="157">
        <v>220</v>
      </c>
      <c r="V5" s="157">
        <v>324.2</v>
      </c>
      <c r="W5" s="157">
        <v>15233.4</v>
      </c>
    </row>
    <row r="6" spans="1:26" ht="16.5" thickBot="1" x14ac:dyDescent="0.3">
      <c r="A6">
        <v>2023</v>
      </c>
      <c r="B6" s="144">
        <f t="shared" si="0"/>
        <v>5950</v>
      </c>
      <c r="C6" s="146">
        <v>5950</v>
      </c>
      <c r="D6" s="146">
        <v>0</v>
      </c>
      <c r="E6" s="147">
        <v>0</v>
      </c>
      <c r="F6" s="107"/>
      <c r="G6" s="142">
        <v>2023</v>
      </c>
      <c r="H6" s="148">
        <f t="shared" si="1"/>
        <v>28799.205999999998</v>
      </c>
      <c r="I6" s="151">
        <v>23053.705999999998</v>
      </c>
      <c r="J6" s="151">
        <v>5745.5</v>
      </c>
      <c r="K6" s="151">
        <v>0</v>
      </c>
      <c r="L6" s="107"/>
      <c r="M6" s="142">
        <v>2023</v>
      </c>
      <c r="N6" s="152">
        <f t="shared" si="2"/>
        <v>9367</v>
      </c>
      <c r="O6" s="154">
        <v>9367</v>
      </c>
      <c r="P6" s="154">
        <v>0</v>
      </c>
      <c r="Q6" s="154">
        <v>0</v>
      </c>
      <c r="R6" s="107"/>
      <c r="S6" s="142">
        <v>2023</v>
      </c>
      <c r="T6" s="155">
        <f t="shared" si="3"/>
        <v>349.3</v>
      </c>
      <c r="U6" s="157">
        <v>153</v>
      </c>
      <c r="V6" s="157">
        <v>196.3</v>
      </c>
      <c r="W6" s="157">
        <v>0</v>
      </c>
    </row>
    <row r="7" spans="1:26" ht="16.5" thickBot="1" x14ac:dyDescent="0.3">
      <c r="A7">
        <v>2024</v>
      </c>
      <c r="B7" s="144">
        <f t="shared" si="0"/>
        <v>4350</v>
      </c>
      <c r="C7" s="146">
        <v>4350</v>
      </c>
      <c r="D7" s="146">
        <v>0</v>
      </c>
      <c r="E7" s="147">
        <v>0</v>
      </c>
      <c r="F7" s="107"/>
      <c r="G7" s="142">
        <v>2024</v>
      </c>
      <c r="H7" s="148">
        <f t="shared" si="1"/>
        <v>17070.599999999999</v>
      </c>
      <c r="I7" s="151">
        <v>12360.1</v>
      </c>
      <c r="J7" s="151">
        <v>4710.5</v>
      </c>
      <c r="K7" s="151">
        <v>0</v>
      </c>
      <c r="L7" s="107"/>
      <c r="M7" s="142">
        <v>2024</v>
      </c>
      <c r="N7" s="152">
        <f t="shared" si="2"/>
        <v>7382</v>
      </c>
      <c r="O7" s="154">
        <v>7382</v>
      </c>
      <c r="P7" s="154">
        <v>0</v>
      </c>
      <c r="Q7" s="154">
        <v>0</v>
      </c>
      <c r="R7" s="107"/>
      <c r="S7" s="142">
        <v>2024</v>
      </c>
      <c r="T7" s="155">
        <f t="shared" si="3"/>
        <v>187</v>
      </c>
      <c r="U7" s="157">
        <v>187</v>
      </c>
      <c r="V7" s="157">
        <v>0</v>
      </c>
      <c r="W7" s="157">
        <v>0</v>
      </c>
    </row>
    <row r="8" spans="1:26" ht="16.5" thickBot="1" x14ac:dyDescent="0.3">
      <c r="A8" t="s">
        <v>1</v>
      </c>
      <c r="B8" s="144">
        <f t="shared" si="0"/>
        <v>165689.45599999998</v>
      </c>
      <c r="C8" s="147">
        <f>C3+C4+C5+C6+C7</f>
        <v>17544.339</v>
      </c>
      <c r="D8" s="147">
        <f>D3+D4+D5+D6+D7</f>
        <v>91593.686999999991</v>
      </c>
      <c r="E8" s="147">
        <f>E3+E4+E5+E6+E7</f>
        <v>56551.43</v>
      </c>
      <c r="F8" s="107"/>
      <c r="G8" s="143" t="s">
        <v>1</v>
      </c>
      <c r="H8" s="148">
        <f t="shared" si="1"/>
        <v>137250.72500000001</v>
      </c>
      <c r="I8" s="151">
        <f>I3+I4+I5+I6+I7</f>
        <v>51531.312999999995</v>
      </c>
      <c r="J8" s="151">
        <f t="shared" ref="J8:K8" si="4">J3+J4+J5+J6+J7</f>
        <v>43562.985000000001</v>
      </c>
      <c r="K8" s="151">
        <f t="shared" si="4"/>
        <v>42156.427000000003</v>
      </c>
      <c r="L8" s="107"/>
      <c r="M8" s="143" t="s">
        <v>1</v>
      </c>
      <c r="N8" s="152">
        <f t="shared" si="2"/>
        <v>19342.773369999999</v>
      </c>
      <c r="O8" s="154">
        <f>O3+O4+O5+O6+O7</f>
        <v>18020.054</v>
      </c>
      <c r="P8" s="154">
        <f t="shared" ref="P8:Q8" si="5">P3+P4+P5+P6+P7</f>
        <v>39.68</v>
      </c>
      <c r="Q8" s="154">
        <f t="shared" si="5"/>
        <v>1283.03937</v>
      </c>
      <c r="R8" s="107">
        <f>Q8+P8+O8</f>
        <v>19342.773369999999</v>
      </c>
      <c r="S8" s="143" t="s">
        <v>1</v>
      </c>
      <c r="T8" s="155">
        <f t="shared" si="3"/>
        <v>37546.166000000005</v>
      </c>
      <c r="U8" s="157">
        <f>U3+U4+U5+U6+U7</f>
        <v>736.9</v>
      </c>
      <c r="V8" s="157">
        <f t="shared" ref="V8:W8" si="6">V3+V4+V5+V6+V7</f>
        <v>960</v>
      </c>
      <c r="W8" s="157">
        <f t="shared" si="6"/>
        <v>35849.266000000003</v>
      </c>
    </row>
    <row r="9" spans="1:26" x14ac:dyDescent="0.25"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</row>
    <row r="10" spans="1:26" s="118" customFormat="1" ht="16.5" thickBot="1" x14ac:dyDescent="0.3">
      <c r="C10" s="139" t="s">
        <v>141</v>
      </c>
      <c r="H10" s="118" t="s">
        <v>142</v>
      </c>
      <c r="M10" s="118" t="s">
        <v>143</v>
      </c>
      <c r="R10" s="118" t="s">
        <v>144</v>
      </c>
      <c r="W10" s="118" t="s">
        <v>145</v>
      </c>
    </row>
    <row r="11" spans="1:26" ht="16.5" thickBot="1" x14ac:dyDescent="0.3">
      <c r="B11" s="162">
        <f>B3</f>
        <v>146489.93</v>
      </c>
      <c r="C11" s="162">
        <f t="shared" ref="C11:E11" si="7">C3</f>
        <v>3123.1</v>
      </c>
      <c r="D11" s="162">
        <f t="shared" si="7"/>
        <v>86815.4</v>
      </c>
      <c r="E11" s="162">
        <f t="shared" si="7"/>
        <v>56551.43</v>
      </c>
      <c r="F11" s="107"/>
      <c r="G11" s="107"/>
      <c r="H11" s="164">
        <f>B4</f>
        <v>4784.5259999999998</v>
      </c>
      <c r="I11" s="164">
        <f t="shared" ref="I11:K11" si="8">C4</f>
        <v>6.2389999999999999</v>
      </c>
      <c r="J11" s="164">
        <f t="shared" si="8"/>
        <v>4778.2870000000003</v>
      </c>
      <c r="K11" s="164">
        <f t="shared" si="8"/>
        <v>0</v>
      </c>
      <c r="L11" s="107"/>
      <c r="M11" s="164">
        <f>B5</f>
        <v>4115</v>
      </c>
      <c r="N11" s="164">
        <f t="shared" ref="N11:P11" si="9">C5</f>
        <v>4115</v>
      </c>
      <c r="O11" s="164">
        <f t="shared" si="9"/>
        <v>0</v>
      </c>
      <c r="P11" s="164">
        <f t="shared" si="9"/>
        <v>0</v>
      </c>
      <c r="Q11" s="107"/>
      <c r="R11" s="164">
        <f>B6</f>
        <v>5950</v>
      </c>
      <c r="S11" s="164">
        <f t="shared" ref="S11:U11" si="10">C6</f>
        <v>5950</v>
      </c>
      <c r="T11" s="164">
        <f t="shared" si="10"/>
        <v>0</v>
      </c>
      <c r="U11" s="164">
        <f t="shared" si="10"/>
        <v>0</v>
      </c>
      <c r="V11" s="107"/>
      <c r="W11" s="167">
        <f>B7</f>
        <v>4350</v>
      </c>
      <c r="X11" s="167">
        <f t="shared" ref="X11:Z11" si="11">C7</f>
        <v>4350</v>
      </c>
      <c r="Y11" s="167">
        <f t="shared" si="11"/>
        <v>0</v>
      </c>
      <c r="Z11" s="167">
        <f t="shared" si="11"/>
        <v>0</v>
      </c>
    </row>
    <row r="12" spans="1:26" ht="16.5" thickBot="1" x14ac:dyDescent="0.3">
      <c r="B12" s="163">
        <f>H3</f>
        <v>26214.93</v>
      </c>
      <c r="C12" s="163">
        <f t="shared" ref="C12:E12" si="12">I3</f>
        <v>5754.9</v>
      </c>
      <c r="D12" s="163">
        <f t="shared" si="12"/>
        <v>11304.27</v>
      </c>
      <c r="E12" s="163">
        <f t="shared" si="12"/>
        <v>9155.76</v>
      </c>
      <c r="F12" s="107"/>
      <c r="G12" s="107"/>
      <c r="H12" s="164">
        <f>H4</f>
        <v>39063.497000000003</v>
      </c>
      <c r="I12" s="164">
        <f t="shared" ref="I12:K12" si="13">I4</f>
        <v>8258.607</v>
      </c>
      <c r="J12" s="164">
        <f t="shared" si="13"/>
        <v>10018.807000000001</v>
      </c>
      <c r="K12" s="164">
        <f t="shared" si="13"/>
        <v>20786.082999999999</v>
      </c>
      <c r="L12" s="107"/>
      <c r="M12" s="164">
        <f>H5</f>
        <v>26102.492000000002</v>
      </c>
      <c r="N12" s="164">
        <f t="shared" ref="N12:P12" si="14">I5</f>
        <v>2104</v>
      </c>
      <c r="O12" s="164">
        <f t="shared" si="14"/>
        <v>11783.908000000001</v>
      </c>
      <c r="P12" s="164">
        <f t="shared" si="14"/>
        <v>12214.584000000001</v>
      </c>
      <c r="Q12" s="107"/>
      <c r="R12" s="108">
        <f>H6</f>
        <v>28799.205999999998</v>
      </c>
      <c r="S12" s="108">
        <f t="shared" ref="S12:U12" si="15">I6</f>
        <v>23053.705999999998</v>
      </c>
      <c r="T12" s="108">
        <f t="shared" si="15"/>
        <v>5745.5</v>
      </c>
      <c r="U12" s="108">
        <f t="shared" si="15"/>
        <v>0</v>
      </c>
      <c r="V12" s="107"/>
      <c r="W12" s="108">
        <f>H7</f>
        <v>17070.599999999999</v>
      </c>
      <c r="X12" s="108">
        <f t="shared" ref="X12:Z12" si="16">I7</f>
        <v>12360.1</v>
      </c>
      <c r="Y12" s="108">
        <f t="shared" si="16"/>
        <v>4710.5</v>
      </c>
      <c r="Z12" s="108">
        <f t="shared" si="16"/>
        <v>0</v>
      </c>
    </row>
    <row r="13" spans="1:26" ht="16.5" thickBot="1" x14ac:dyDescent="0.3">
      <c r="B13" s="163">
        <f>N3</f>
        <v>1727.6193699999999</v>
      </c>
      <c r="C13" s="163">
        <f t="shared" ref="C13:E13" si="17">O3</f>
        <v>404.9</v>
      </c>
      <c r="D13" s="163">
        <f t="shared" si="17"/>
        <v>39.68</v>
      </c>
      <c r="E13" s="163">
        <f t="shared" si="17"/>
        <v>1283.03937</v>
      </c>
      <c r="F13" s="107"/>
      <c r="G13" s="107"/>
      <c r="H13" s="164">
        <f>N4</f>
        <v>121.154</v>
      </c>
      <c r="I13" s="164">
        <f t="shared" ref="I13:K13" si="18">O4</f>
        <v>121.154</v>
      </c>
      <c r="J13" s="164">
        <f t="shared" si="18"/>
        <v>0</v>
      </c>
      <c r="K13" s="164">
        <f t="shared" si="18"/>
        <v>0</v>
      </c>
      <c r="L13" s="107"/>
      <c r="M13" s="164">
        <f>N5</f>
        <v>745</v>
      </c>
      <c r="N13" s="164">
        <f t="shared" ref="N13:P13" si="19">O5</f>
        <v>745</v>
      </c>
      <c r="O13" s="164">
        <f t="shared" si="19"/>
        <v>0</v>
      </c>
      <c r="P13" s="164">
        <f t="shared" si="19"/>
        <v>0</v>
      </c>
      <c r="Q13" s="107"/>
      <c r="R13" s="166">
        <f>N6</f>
        <v>9367</v>
      </c>
      <c r="S13" s="166">
        <f t="shared" ref="S13:U13" si="20">O6</f>
        <v>9367</v>
      </c>
      <c r="T13" s="166">
        <f t="shared" si="20"/>
        <v>0</v>
      </c>
      <c r="U13" s="166">
        <f t="shared" si="20"/>
        <v>0</v>
      </c>
      <c r="V13" s="107"/>
      <c r="W13" s="166">
        <f>N7</f>
        <v>7382</v>
      </c>
      <c r="X13" s="166">
        <f t="shared" ref="X13:Z13" si="21">O7</f>
        <v>7382</v>
      </c>
      <c r="Y13" s="166">
        <f t="shared" si="21"/>
        <v>0</v>
      </c>
      <c r="Z13" s="166">
        <f t="shared" si="21"/>
        <v>0</v>
      </c>
    </row>
    <row r="14" spans="1:26" ht="16.5" thickBot="1" x14ac:dyDescent="0.3">
      <c r="B14" s="163">
        <f>T3</f>
        <v>5649.01</v>
      </c>
      <c r="C14" s="163">
        <f t="shared" ref="C14:E14" si="22">U3</f>
        <v>124.9</v>
      </c>
      <c r="D14" s="163">
        <f t="shared" si="22"/>
        <v>243.2</v>
      </c>
      <c r="E14" s="163">
        <f t="shared" si="22"/>
        <v>5280.91</v>
      </c>
      <c r="F14" s="107"/>
      <c r="G14" s="107"/>
      <c r="H14" s="163">
        <f>T4</f>
        <v>15583.255999999999</v>
      </c>
      <c r="I14" s="163">
        <f t="shared" ref="I14:K14" si="23">U4</f>
        <v>52</v>
      </c>
      <c r="J14" s="163">
        <f t="shared" si="23"/>
        <v>196.3</v>
      </c>
      <c r="K14" s="163">
        <f t="shared" si="23"/>
        <v>15334.956</v>
      </c>
      <c r="L14" s="107"/>
      <c r="M14" s="164">
        <f>T5</f>
        <v>15777.6</v>
      </c>
      <c r="N14" s="164">
        <f t="shared" ref="N14:P14" si="24">U5</f>
        <v>220</v>
      </c>
      <c r="O14" s="164">
        <f t="shared" si="24"/>
        <v>324.2</v>
      </c>
      <c r="P14" s="164">
        <f t="shared" si="24"/>
        <v>15233.4</v>
      </c>
      <c r="Q14" s="107"/>
      <c r="R14" s="166">
        <f>T6</f>
        <v>349.3</v>
      </c>
      <c r="S14" s="166">
        <f t="shared" ref="S14:U14" si="25">U6</f>
        <v>153</v>
      </c>
      <c r="T14" s="166">
        <f t="shared" si="25"/>
        <v>196.3</v>
      </c>
      <c r="U14" s="166">
        <f t="shared" si="25"/>
        <v>0</v>
      </c>
      <c r="V14" s="107"/>
      <c r="W14" s="166">
        <f>T7</f>
        <v>187</v>
      </c>
      <c r="X14" s="166">
        <f t="shared" ref="X14:Z14" si="26">U7</f>
        <v>187</v>
      </c>
      <c r="Y14" s="166">
        <f t="shared" si="26"/>
        <v>0</v>
      </c>
      <c r="Z14" s="166">
        <f t="shared" si="26"/>
        <v>0</v>
      </c>
    </row>
    <row r="15" spans="1:26" x14ac:dyDescent="0.25">
      <c r="B15" s="158">
        <f>SUM(B11:B14)</f>
        <v>180081.48937</v>
      </c>
      <c r="C15" s="158">
        <f>SUM(C11:C14)</f>
        <v>9407.7999999999993</v>
      </c>
      <c r="D15" s="158">
        <f>SUM(D11:D14)</f>
        <v>98402.549999999988</v>
      </c>
      <c r="E15" s="158">
        <f>SUM(E11:E14)</f>
        <v>72271.139370000004</v>
      </c>
      <c r="F15" s="107">
        <f>C15+D15+E15</f>
        <v>180081.48937</v>
      </c>
      <c r="G15" s="107"/>
      <c r="H15" s="158">
        <f>H11+H12+H13+H14</f>
        <v>59552.433000000005</v>
      </c>
      <c r="I15" s="158">
        <f>I11+I12+I13+I14</f>
        <v>8438</v>
      </c>
      <c r="J15" s="158">
        <f t="shared" ref="J15:K15" si="27">J11+J12+J13+J14</f>
        <v>14993.394</v>
      </c>
      <c r="K15" s="158">
        <f t="shared" si="27"/>
        <v>36121.038999999997</v>
      </c>
      <c r="L15" s="107"/>
      <c r="M15" s="165">
        <f>M11+M12+M13+M14</f>
        <v>46740.092000000004</v>
      </c>
      <c r="N15" s="165">
        <f t="shared" ref="N15:P15" si="28">N11+N12+N13+N14</f>
        <v>7184</v>
      </c>
      <c r="O15" s="165">
        <f t="shared" si="28"/>
        <v>12108.108000000002</v>
      </c>
      <c r="P15" s="165">
        <f t="shared" si="28"/>
        <v>27447.984</v>
      </c>
      <c r="Q15" s="107"/>
      <c r="R15" s="107">
        <f>R11+R12+R13+R14</f>
        <v>44465.506000000001</v>
      </c>
      <c r="S15" s="107">
        <f t="shared" ref="S15:U15" si="29">S11+S12+S13+S14</f>
        <v>38523.705999999998</v>
      </c>
      <c r="T15" s="107">
        <f t="shared" si="29"/>
        <v>5941.8</v>
      </c>
      <c r="U15" s="107">
        <f t="shared" si="29"/>
        <v>0</v>
      </c>
      <c r="V15" s="107"/>
      <c r="W15" s="107">
        <f>W11+W12+W13+W14</f>
        <v>28989.599999999999</v>
      </c>
      <c r="X15" s="107">
        <f t="shared" ref="X15:Z15" si="30">X11+X12+X13+X14</f>
        <v>24279.1</v>
      </c>
      <c r="Y15" s="107">
        <f t="shared" si="30"/>
        <v>4710.5</v>
      </c>
      <c r="Z15" s="107">
        <f t="shared" si="30"/>
        <v>0</v>
      </c>
    </row>
    <row r="16" spans="1:26" x14ac:dyDescent="0.25"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</row>
    <row r="18" spans="1:7" x14ac:dyDescent="0.25">
      <c r="A18" t="s">
        <v>153</v>
      </c>
      <c r="B18" t="s">
        <v>146</v>
      </c>
      <c r="C18" t="s">
        <v>148</v>
      </c>
      <c r="G18" t="s">
        <v>136</v>
      </c>
    </row>
    <row r="19" spans="1:7" x14ac:dyDescent="0.25">
      <c r="B19" s="118">
        <v>2020</v>
      </c>
      <c r="C19" s="107">
        <v>180081.48937</v>
      </c>
      <c r="D19" s="107">
        <v>9407.7999999999993</v>
      </c>
      <c r="E19" s="107">
        <v>98402.549999999988</v>
      </c>
      <c r="F19" s="107">
        <v>72271.109370000006</v>
      </c>
      <c r="G19" s="140">
        <f>F19+E19+D19</f>
        <v>180081.45937</v>
      </c>
    </row>
    <row r="20" spans="1:7" x14ac:dyDescent="0.25">
      <c r="B20" s="118">
        <v>2021</v>
      </c>
      <c r="C20" s="107">
        <v>59552.509000000005</v>
      </c>
      <c r="D20" s="107">
        <v>8438.0789999999997</v>
      </c>
      <c r="E20" s="107">
        <v>14993.39</v>
      </c>
      <c r="F20" s="107">
        <v>36121.040000000001</v>
      </c>
      <c r="G20" s="140">
        <f t="shared" ref="G20:G24" si="31">F20+E20+D20</f>
        <v>59552.508999999998</v>
      </c>
    </row>
    <row r="21" spans="1:7" x14ac:dyDescent="0.25">
      <c r="B21" s="118">
        <v>2022</v>
      </c>
      <c r="C21" s="107">
        <v>42075.09</v>
      </c>
      <c r="D21" s="107">
        <v>2519</v>
      </c>
      <c r="E21" s="107">
        <v>12108.1</v>
      </c>
      <c r="F21" s="107">
        <v>27447.989999999998</v>
      </c>
      <c r="G21" s="140">
        <f t="shared" si="31"/>
        <v>42075.09</v>
      </c>
    </row>
    <row r="22" spans="1:7" x14ac:dyDescent="0.25">
      <c r="B22" s="118">
        <v>2023</v>
      </c>
      <c r="C22" s="107">
        <v>22791.3</v>
      </c>
      <c r="D22" s="107">
        <v>19490</v>
      </c>
      <c r="E22" s="107">
        <v>3301.3</v>
      </c>
      <c r="F22" s="107">
        <v>0</v>
      </c>
      <c r="G22" s="140">
        <f t="shared" si="31"/>
        <v>22791.3</v>
      </c>
    </row>
    <row r="23" spans="1:7" x14ac:dyDescent="0.25">
      <c r="B23" s="118">
        <v>2024</v>
      </c>
      <c r="C23" s="107">
        <v>15713</v>
      </c>
      <c r="D23" s="107">
        <v>13643</v>
      </c>
      <c r="E23" s="107">
        <v>2070</v>
      </c>
      <c r="F23" s="107">
        <v>0</v>
      </c>
      <c r="G23" s="140">
        <f t="shared" si="31"/>
        <v>15713</v>
      </c>
    </row>
    <row r="24" spans="1:7" x14ac:dyDescent="0.25">
      <c r="B24" t="s">
        <v>147</v>
      </c>
      <c r="C24" s="107">
        <f>SUM(C19:C23)</f>
        <v>320213.38837</v>
      </c>
      <c r="D24" s="107">
        <f>SUM(D19:D23)</f>
        <v>53497.879000000001</v>
      </c>
      <c r="E24" s="107">
        <f>SUM(E19:E23)</f>
        <v>130875.34</v>
      </c>
      <c r="F24" s="107">
        <f>SUM(F19:F23)</f>
        <v>135840.13936999999</v>
      </c>
      <c r="G24" s="140">
        <f t="shared" si="31"/>
        <v>320213.35836999997</v>
      </c>
    </row>
    <row r="27" spans="1:7" x14ac:dyDescent="0.25">
      <c r="A27" s="159" t="s">
        <v>154</v>
      </c>
      <c r="B27" s="160" t="s">
        <v>146</v>
      </c>
      <c r="C27" s="160" t="s">
        <v>148</v>
      </c>
      <c r="D27" s="160"/>
      <c r="E27" s="160"/>
      <c r="F27" s="160"/>
      <c r="G27" t="s">
        <v>136</v>
      </c>
    </row>
    <row r="28" spans="1:7" x14ac:dyDescent="0.25">
      <c r="A28" s="159"/>
      <c r="B28" s="160">
        <v>2020</v>
      </c>
      <c r="C28" s="161">
        <f>B3+H3+N3+T3</f>
        <v>180081.48937</v>
      </c>
      <c r="D28" s="161">
        <f t="shared" ref="D28:F32" si="32">C3+I3+O3+U3</f>
        <v>9407.7999999999993</v>
      </c>
      <c r="E28" s="161">
        <f t="shared" si="32"/>
        <v>98402.549999999988</v>
      </c>
      <c r="F28" s="161">
        <f t="shared" si="32"/>
        <v>72271.139370000004</v>
      </c>
      <c r="G28" s="141">
        <v>180081.45937</v>
      </c>
    </row>
    <row r="29" spans="1:7" x14ac:dyDescent="0.25">
      <c r="A29" s="159"/>
      <c r="B29" s="160">
        <v>2021</v>
      </c>
      <c r="C29" s="161">
        <f>B4+H4+N4+T4</f>
        <v>59552.433000000005</v>
      </c>
      <c r="D29" s="161">
        <f t="shared" si="32"/>
        <v>8438</v>
      </c>
      <c r="E29" s="161">
        <f t="shared" si="32"/>
        <v>14993.394</v>
      </c>
      <c r="F29" s="161">
        <f t="shared" si="32"/>
        <v>36121.038999999997</v>
      </c>
      <c r="G29" s="141">
        <v>59552.508999999998</v>
      </c>
    </row>
    <row r="30" spans="1:7" x14ac:dyDescent="0.25">
      <c r="A30" s="159"/>
      <c r="B30" s="160">
        <v>2022</v>
      </c>
      <c r="C30" s="161">
        <f t="shared" ref="C30:C32" si="33">B5+H5+N5+T5</f>
        <v>46740.092000000004</v>
      </c>
      <c r="D30" s="161">
        <f t="shared" si="32"/>
        <v>7184</v>
      </c>
      <c r="E30" s="161">
        <f t="shared" si="32"/>
        <v>12108.108000000002</v>
      </c>
      <c r="F30" s="161">
        <f t="shared" si="32"/>
        <v>27447.984</v>
      </c>
      <c r="G30" s="141">
        <f>'Изменение от 10.02.2022'!E42</f>
        <v>46740.792000000001</v>
      </c>
    </row>
    <row r="31" spans="1:7" x14ac:dyDescent="0.25">
      <c r="A31" s="159"/>
      <c r="B31" s="160">
        <v>2023</v>
      </c>
      <c r="C31" s="161">
        <f t="shared" si="33"/>
        <v>44465.506000000001</v>
      </c>
      <c r="D31" s="161">
        <f t="shared" si="32"/>
        <v>38523.705999999998</v>
      </c>
      <c r="E31" s="161">
        <f t="shared" si="32"/>
        <v>5941.8</v>
      </c>
      <c r="F31" s="161">
        <f t="shared" si="32"/>
        <v>0</v>
      </c>
      <c r="G31" s="141">
        <v>22791.3</v>
      </c>
    </row>
    <row r="32" spans="1:7" x14ac:dyDescent="0.25">
      <c r="A32" s="159"/>
      <c r="B32" s="160">
        <v>2024</v>
      </c>
      <c r="C32" s="161">
        <f t="shared" si="33"/>
        <v>28989.599999999999</v>
      </c>
      <c r="D32" s="161">
        <f t="shared" si="32"/>
        <v>24279.1</v>
      </c>
      <c r="E32" s="161">
        <f t="shared" si="32"/>
        <v>4710.5</v>
      </c>
      <c r="F32" s="161">
        <f t="shared" si="32"/>
        <v>0</v>
      </c>
      <c r="G32" s="141">
        <v>15713</v>
      </c>
    </row>
    <row r="33" spans="1:7" x14ac:dyDescent="0.25">
      <c r="A33" s="159"/>
      <c r="B33" s="160" t="s">
        <v>147</v>
      </c>
      <c r="C33" s="161">
        <f>C28+C29+C30+C31+C32</f>
        <v>359829.12036999996</v>
      </c>
      <c r="D33" s="161">
        <f t="shared" ref="D33:F33" si="34">D28+D29+D30+D31+D32</f>
        <v>87832.606</v>
      </c>
      <c r="E33" s="161">
        <f t="shared" si="34"/>
        <v>136156.35199999998</v>
      </c>
      <c r="F33" s="161">
        <f t="shared" si="34"/>
        <v>135840.16237000001</v>
      </c>
      <c r="G33" s="141">
        <v>320213.35836999997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утвержденная на 01.01.2022</vt:lpstr>
      <vt:lpstr>Изменение от 10.02.2022</vt:lpstr>
      <vt:lpstr>Изменение от 17.03.2022</vt:lpstr>
      <vt:lpstr>Изменение от 06.05.2022</vt:lpstr>
      <vt:lpstr>Изменение 16.06</vt:lpstr>
      <vt:lpstr>расчеты к паспорту</vt:lpstr>
      <vt:lpstr>расчеты к паспорту на 01.01.22</vt:lpstr>
      <vt:lpstr>расчеты к паспорту на 25.01.22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Малыщенко</dc:creator>
  <cp:lastModifiedBy>Пользователь Windows</cp:lastModifiedBy>
  <cp:lastPrinted>2022-05-26T09:23:03Z</cp:lastPrinted>
  <dcterms:created xsi:type="dcterms:W3CDTF">2021-07-31T04:57:10Z</dcterms:created>
  <dcterms:modified xsi:type="dcterms:W3CDTF">2022-06-29T11:08:55Z</dcterms:modified>
</cp:coreProperties>
</file>